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1docs\2103562\"/>
    </mc:Choice>
  </mc:AlternateContent>
  <bookViews>
    <workbookView xWindow="0" yWindow="0" windowWidth="19125" windowHeight="11025"/>
  </bookViews>
  <sheets>
    <sheet name="Table 1" sheetId="25" r:id="rId1"/>
    <sheet name="Table 2" sheetId="66" r:id="rId2"/>
    <sheet name="Table 4" sheetId="28" r:id="rId3"/>
    <sheet name="Table3ACsummary" sheetId="77" state="hidden" r:id="rId4"/>
    <sheet name="Table 5" sheetId="31" r:id="rId5"/>
    <sheet name="Table 3 UT CP Wind_2023" sheetId="81" state="hidden" r:id="rId6"/>
    <sheet name="Table 3 WYAE Wind_2024" sheetId="43" state="hidden" r:id="rId7"/>
    <sheet name="Table 3 ID Wind_2030" sheetId="75" state="hidden" r:id="rId8"/>
    <sheet name="Table 3 PV wS UTS_2024" sheetId="67" state="hidden" r:id="rId9"/>
    <sheet name="Table 3 PV wS UTS_2030" sheetId="80" state="hidden" r:id="rId10"/>
    <sheet name="Table 3 PV wS JB_2024" sheetId="71" state="hidden" r:id="rId11"/>
    <sheet name="Table 3 PV wS JB_2029" sheetId="78" state="hidden" r:id="rId12"/>
    <sheet name="Table 3 PV wS SO_2024" sheetId="72" state="hidden" r:id="rId13"/>
    <sheet name="Table 3 PV wS YK_2024" sheetId="73" state="hidden" r:id="rId14"/>
    <sheet name="Table 3 PV wS UTN_2024" sheetId="70" state="hidden" r:id="rId15"/>
    <sheet name="Table 3 185 MW (NTN) 2026)" sheetId="68" state="hidden" r:id="rId16"/>
    <sheet name="Table 3 YK Wind wS_2029" sheetId="76" state="hidden" r:id="rId17"/>
    <sheet name="Table 3 ID Wind wS_2032" sheetId="79" state="hidden" r:id="rId18"/>
    <sheet name="Table 3 TransCost" sheetId="47" state="hidden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200_SCCT_UtahN" localSheetId="1">'[1]Table 1'!$I$19</definedName>
    <definedName name="_200_SCCT_UtahN">'Table 1'!$I$19</definedName>
    <definedName name="_200_SCCT_WYNE">'Table 1'!$I$21</definedName>
    <definedName name="_30_Geo_West" localSheetId="1">'[1]Table 1'!$I$17</definedName>
    <definedName name="_30_Geo_West" localSheetId="15">'Table 1'!$I$17</definedName>
    <definedName name="_30_Geo_West" localSheetId="18">'Table 1'!$I$17</definedName>
    <definedName name="_30_Geo_West" localSheetId="5">'[2]Table 1'!$I$17</definedName>
    <definedName name="_30_Geo_West">'Table 1'!$I$17</definedName>
    <definedName name="_436_CCCT_WestMain" localSheetId="1">'[1]Table 1'!$I$18</definedName>
    <definedName name="_436_CCCT_WestMain" localSheetId="15">'Table 1'!$I$18</definedName>
    <definedName name="_436_CCCT_WestMain" localSheetId="18">'Table 1'!$I$18</definedName>
    <definedName name="_436_CCCT_WestMain" localSheetId="5">'[2]Table 1'!$I$18</definedName>
    <definedName name="_436_CCCT_WestMain">'Table 1'!$I$18</definedName>
    <definedName name="_477_CCCT_WestMain" localSheetId="1">'Table 1'!$I$18</definedName>
    <definedName name="_477_CCCT_WestMain">'[3]Table 1'!$I$18</definedName>
    <definedName name="_477_CCCT_WYNE">'Table 1'!$I$20</definedName>
    <definedName name="_635_CCCT_UtahS" localSheetId="1">'Table 1'!$I$19</definedName>
    <definedName name="_635_CCCT_UtahS">'[3]Table 1'!$I$19</definedName>
    <definedName name="_635_CCCT_WyoNE" localSheetId="1">'Table 1'!$I$17</definedName>
    <definedName name="_635_CCCT_WyoNE">'[3]Table 1'!$I$17</definedName>
    <definedName name="_774_Wind_IDGoshen">'Table 1'!$I$23</definedName>
    <definedName name="_85_Wind_DJ_2031">'Table 1'!$I$22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1">'[1]Table 1'!#REF!</definedName>
    <definedName name="_Percent_Last_CCCT" localSheetId="17">'[4]Table 1'!#REF!</definedName>
    <definedName name="_Percent_Last_CCCT" localSheetId="7">'[4]Table 1'!#REF!</definedName>
    <definedName name="_Percent_Last_CCCT" localSheetId="10">'[4]Table 1'!#REF!</definedName>
    <definedName name="_Percent_Last_CCCT" localSheetId="11">'[4]Table 1'!#REF!</definedName>
    <definedName name="_Percent_Last_CCCT" localSheetId="12">'[4]Table 1'!#REF!</definedName>
    <definedName name="_Percent_Last_CCCT" localSheetId="14">'[4]Table 1'!#REF!</definedName>
    <definedName name="_Percent_Last_CCCT" localSheetId="8">'[4]Table 1'!#REF!</definedName>
    <definedName name="_Percent_Last_CCCT" localSheetId="9">'[4]Table 1'!#REF!</definedName>
    <definedName name="_Percent_Last_CCCT" localSheetId="13">'[4]Table 1'!#REF!</definedName>
    <definedName name="_Percent_Last_CCCT" localSheetId="5">'[4]Table 1'!#REF!</definedName>
    <definedName name="_Percent_Last_CCCT" localSheetId="16">'[4]Table 1'!#REF!</definedName>
    <definedName name="_Percent_Last_CCCT">'[4]Table 1'!#REF!</definedName>
    <definedName name="_UtahS_Solar_2031">'Table 1'!$I$30</definedName>
    <definedName name="_UtahS_Solar_2032">'Table 1'!$I$31</definedName>
    <definedName name="_UtahS_Solar_2033">'Table 1'!$I$32</definedName>
    <definedName name="_UtahS_Solar_2034">'Table 1'!$I$33</definedName>
    <definedName name="_UtahS_Solar_2035">'Table 1'!$I$34</definedName>
    <definedName name="_UtahS_Solar_2036">'Table 1'!$I$39</definedName>
    <definedName name="_Yakima_Solar_2028">'Table 1'!$I$24</definedName>
    <definedName name="_Yakima_Solar_2029">'Table 1'!$I$25</definedName>
    <definedName name="_Yakima_Solar_2031">'Table 1'!$I$26</definedName>
    <definedName name="_Yakima_Solar_2032">'Table 1'!$I$27</definedName>
    <definedName name="_Yakima_Solar_2033">'Table 1'!$I$28</definedName>
    <definedName name="_Yakima_Solar_2034">'Table 1'!$I$29</definedName>
    <definedName name="dateTable" localSheetId="15">'[5]on off peak hours'!$C$15:$ED$15</definedName>
    <definedName name="dateTable">'[5]on off peak hours'!$C$15:$ED$15</definedName>
    <definedName name="Discount_Rate">'Table 1'!$I$43</definedName>
    <definedName name="Discount_Rate_2015_IRP" localSheetId="15">'[6]Table 7 to 8'!$AE$43</definedName>
    <definedName name="Discount_Rate_2015_IRP" localSheetId="17">'[7]Table 7 to 8'!$AE$43</definedName>
    <definedName name="Discount_Rate_2015_IRP" localSheetId="7">'[7]Table 7 to 8'!$AE$43</definedName>
    <definedName name="Discount_Rate_2015_IRP" localSheetId="10">'[7]Table 7 to 8'!$AE$43</definedName>
    <definedName name="Discount_Rate_2015_IRP" localSheetId="11">'[7]Table 7 to 8'!$AE$43</definedName>
    <definedName name="Discount_Rate_2015_IRP" localSheetId="12">'[7]Table 7 to 8'!$AE$43</definedName>
    <definedName name="Discount_Rate_2015_IRP" localSheetId="14">'[7]Table 7 to 8'!$AE$43</definedName>
    <definedName name="Discount_Rate_2015_IRP" localSheetId="8">'[7]Table 7 to 8'!$AE$43</definedName>
    <definedName name="Discount_Rate_2015_IRP" localSheetId="9">'[7]Table 7 to 8'!$AE$43</definedName>
    <definedName name="Discount_Rate_2015_IRP" localSheetId="13">'[7]Table 7 to 8'!$AE$43</definedName>
    <definedName name="Discount_Rate_2015_IRP" localSheetId="18">'[7]Table 7 to 8'!$AE$43</definedName>
    <definedName name="Discount_Rate_2015_IRP" localSheetId="5">'[7]Table 7 to 8'!$AE$43</definedName>
    <definedName name="Discount_Rate_2015_IRP" localSheetId="6">'[7]Table 7 to 8'!$AE$43</definedName>
    <definedName name="Discount_Rate_2015_IRP" localSheetId="16">'[7]Table 7 to 8'!$AE$43</definedName>
    <definedName name="Discount_Rate_2015_IRP">'[6]Table 7 to 8'!$AE$43</definedName>
    <definedName name="DispatchSum">"GRID Thermal Generation!R2C1:R4C2"</definedName>
    <definedName name="FixedSolar_Capacity_Contr" localSheetId="15">'[6]Exhibit 3- Std FixedSolar QF'!$G$53</definedName>
    <definedName name="FixedSolar_Capacity_Contr">'[6]Exhibit 3- Std FixedSolar QF'!$G$53</definedName>
    <definedName name="HoursHoliday" localSheetId="15">'[5]on off peak hours'!$C$16:$ED$20</definedName>
    <definedName name="HoursHoliday">'[5]on off peak hours'!$C$16:$ED$20</definedName>
    <definedName name="Market" localSheetId="15">'[6]OFPC Source'!$J$8:$M$295</definedName>
    <definedName name="Market" localSheetId="17">'[8]OFPC Source'!$J$8:$M$295</definedName>
    <definedName name="Market" localSheetId="7">'[8]OFPC Source'!$J$8:$M$295</definedName>
    <definedName name="Market" localSheetId="10">'[8]OFPC Source'!$J$8:$M$295</definedName>
    <definedName name="Market" localSheetId="11">'[8]OFPC Source'!$J$8:$M$295</definedName>
    <definedName name="Market" localSheetId="12">'[8]OFPC Source'!$J$8:$M$295</definedName>
    <definedName name="Market" localSheetId="14">'[8]OFPC Source'!$J$8:$M$295</definedName>
    <definedName name="Market" localSheetId="8">'[8]OFPC Source'!$J$8:$M$295</definedName>
    <definedName name="Market" localSheetId="9">'[8]OFPC Source'!$J$8:$M$295</definedName>
    <definedName name="Market" localSheetId="13">'[8]OFPC Source'!$J$8:$M$295</definedName>
    <definedName name="Market" localSheetId="18">'[8]OFPC Source'!$J$8:$M$295</definedName>
    <definedName name="Market" localSheetId="5">'[8]OFPC Source'!$J$8:$M$295</definedName>
    <definedName name="Market" localSheetId="6">'[8]OFPC Source'!$J$8:$M$295</definedName>
    <definedName name="Market" localSheetId="16">'[8]OFPC Source'!$J$8:$M$295</definedName>
    <definedName name="Market">'[6]OFPC Source'!$J$8:$M$295</definedName>
    <definedName name="MidC_Flat" localSheetId="1">[9]Market_Price!#REF!</definedName>
    <definedName name="MidC_Flat" localSheetId="17">[9]Market_Price!#REF!</definedName>
    <definedName name="MidC_Flat" localSheetId="7">[9]Market_Price!#REF!</definedName>
    <definedName name="MidC_Flat" localSheetId="10">[9]Market_Price!#REF!</definedName>
    <definedName name="MidC_Flat" localSheetId="11">[9]Market_Price!#REF!</definedName>
    <definedName name="MidC_Flat" localSheetId="12">[9]Market_Price!#REF!</definedName>
    <definedName name="MidC_Flat" localSheetId="14">[9]Market_Price!#REF!</definedName>
    <definedName name="MidC_Flat" localSheetId="8">[9]Market_Price!#REF!</definedName>
    <definedName name="MidC_Flat" localSheetId="9">[9]Market_Price!#REF!</definedName>
    <definedName name="MidC_Flat" localSheetId="13">[9]Market_Price!#REF!</definedName>
    <definedName name="MidC_Flat" localSheetId="5">[9]Market_Price!#REF!</definedName>
    <definedName name="MidC_Flat" localSheetId="16">[9]Market_Price!#REF!</definedName>
    <definedName name="MidC_Flat">[9]Market_Price!#REF!</definedName>
    <definedName name="OR_AC_price" localSheetId="1">#REF!</definedName>
    <definedName name="OR_AC_price" localSheetId="17">#REF!</definedName>
    <definedName name="OR_AC_price" localSheetId="7">#REF!</definedName>
    <definedName name="OR_AC_price" localSheetId="10">#REF!</definedName>
    <definedName name="OR_AC_price" localSheetId="11">#REF!</definedName>
    <definedName name="OR_AC_price" localSheetId="12">#REF!</definedName>
    <definedName name="OR_AC_price" localSheetId="14">#REF!</definedName>
    <definedName name="OR_AC_price" localSheetId="8">#REF!</definedName>
    <definedName name="OR_AC_price" localSheetId="9">#REF!</definedName>
    <definedName name="OR_AC_price" localSheetId="13">#REF!</definedName>
    <definedName name="OR_AC_price" localSheetId="5">#REF!</definedName>
    <definedName name="OR_AC_price" localSheetId="16">#REF!</definedName>
    <definedName name="OR_AC_price">#REF!</definedName>
    <definedName name="_xlnm.Print_Area" localSheetId="0">'Table 1'!$A$1:$G$55</definedName>
    <definedName name="_xlnm.Print_Area" localSheetId="1">'Table 2'!$B$1:$P$36</definedName>
    <definedName name="_xlnm.Print_Area" localSheetId="15">'Table 3 185 MW (NTN) 2026)'!$A$1:$K$87</definedName>
    <definedName name="_xlnm.Print_Area" localSheetId="17">'Table 3 ID Wind wS_2032'!$A$1:$P$74</definedName>
    <definedName name="_xlnm.Print_Area" localSheetId="7">'Table 3 ID Wind_2030'!$A$1:$P$74</definedName>
    <definedName name="_xlnm.Print_Area" localSheetId="10">'Table 3 PV wS JB_2024'!$A$1:$P$74</definedName>
    <definedName name="_xlnm.Print_Area" localSheetId="11">'Table 3 PV wS JB_2029'!$A$1:$P$74</definedName>
    <definedName name="_xlnm.Print_Area" localSheetId="12">'Table 3 PV wS SO_2024'!$A$1:$P$74</definedName>
    <definedName name="_xlnm.Print_Area" localSheetId="14">'Table 3 PV wS UTN_2024'!$A$1:$P$77</definedName>
    <definedName name="_xlnm.Print_Area" localSheetId="8">'Table 3 PV wS UTS_2024'!$A$1:$P$74</definedName>
    <definedName name="_xlnm.Print_Area" localSheetId="9">'Table 3 PV wS UTS_2030'!$A$1:$P$74</definedName>
    <definedName name="_xlnm.Print_Area" localSheetId="13">'Table 3 PV wS YK_2024'!$A$1:$P$74</definedName>
    <definedName name="_xlnm.Print_Area" localSheetId="18">'Table 3 TransCost'!$A$1:$BD$50</definedName>
    <definedName name="_xlnm.Print_Area" localSheetId="5">'Table 3 UT CP Wind_2023'!$A$1:$N$74</definedName>
    <definedName name="_xlnm.Print_Area" localSheetId="6">'Table 3 WYAE Wind_2024'!$A$1:$Q$74</definedName>
    <definedName name="_xlnm.Print_Area" localSheetId="16">'Table 3 YK Wind wS_2029'!$A$1:$P$74</definedName>
    <definedName name="_xlnm.Print_Area" localSheetId="2">'Table 4'!$A$1:$F$44</definedName>
    <definedName name="_xlnm.Print_Area" localSheetId="4">'Table 5'!$A$1:$H$266</definedName>
    <definedName name="_xlnm.Print_Area" localSheetId="3">Table3ACsummary!$A$1:$M$50</definedName>
    <definedName name="_xlnm.Print_Titles" localSheetId="1">'Table 2'!$1:$9</definedName>
    <definedName name="_xlnm.Print_Titles" localSheetId="15">'Table 3 185 MW (NTN) 2026)'!$1:$6</definedName>
    <definedName name="RenewableMarketShape" localSheetId="15">'[6]OFPC Source'!$P$5:$U$33</definedName>
    <definedName name="RenewableMarketShape" localSheetId="17">'[8]OFPC Source'!$P$5:$U$28</definedName>
    <definedName name="RenewableMarketShape" localSheetId="7">'[8]OFPC Source'!$P$5:$U$28</definedName>
    <definedName name="RenewableMarketShape" localSheetId="10">'[8]OFPC Source'!$P$5:$U$28</definedName>
    <definedName name="RenewableMarketShape" localSheetId="11">'[8]OFPC Source'!$P$5:$U$28</definedName>
    <definedName name="RenewableMarketShape" localSheetId="12">'[8]OFPC Source'!$P$5:$U$28</definedName>
    <definedName name="RenewableMarketShape" localSheetId="14">'[8]OFPC Source'!$P$5:$U$28</definedName>
    <definedName name="RenewableMarketShape" localSheetId="8">'[8]OFPC Source'!$P$5:$U$28</definedName>
    <definedName name="RenewableMarketShape" localSheetId="9">'[8]OFPC Source'!$P$5:$U$28</definedName>
    <definedName name="RenewableMarketShape" localSheetId="13">'[8]OFPC Source'!$P$5:$U$28</definedName>
    <definedName name="RenewableMarketShape" localSheetId="18">'[8]OFPC Source'!$P$5:$U$28</definedName>
    <definedName name="RenewableMarketShape" localSheetId="5">'[8]OFPC Source'!$P$5:$U$28</definedName>
    <definedName name="RenewableMarketShape" localSheetId="6">'[8]OFPC Source'!$P$5:$U$28</definedName>
    <definedName name="RenewableMarketShape" localSheetId="16">'[8]OFPC Source'!$P$5:$U$28</definedName>
    <definedName name="RenewableMarketShape">'[6]OFPC Source'!$P$5:$U$33</definedName>
    <definedName name="RevenueSum">"GRID Thermal Revenue!R2C1:R4C2"</definedName>
    <definedName name="Solar_Fixed_integr_cost" localSheetId="15">'[10]Table 10'!$B$46</definedName>
    <definedName name="Solar_Fixed_integr_cost">'[10]Table 10'!$B$46</definedName>
    <definedName name="Solar_HLH" localSheetId="15">'[6]OFPC Source'!$U$48</definedName>
    <definedName name="Solar_HLH" localSheetId="17">'[8]OFPC Source'!$U$47</definedName>
    <definedName name="Solar_HLH" localSheetId="7">'[8]OFPC Source'!$U$47</definedName>
    <definedName name="Solar_HLH" localSheetId="10">'[8]OFPC Source'!$U$47</definedName>
    <definedName name="Solar_HLH" localSheetId="11">'[8]OFPC Source'!$U$47</definedName>
    <definedName name="Solar_HLH" localSheetId="12">'[8]OFPC Source'!$U$47</definedName>
    <definedName name="Solar_HLH" localSheetId="14">'[8]OFPC Source'!$U$47</definedName>
    <definedName name="Solar_HLH" localSheetId="8">'[8]OFPC Source'!$U$47</definedName>
    <definedName name="Solar_HLH" localSheetId="9">'[8]OFPC Source'!$U$47</definedName>
    <definedName name="Solar_HLH" localSheetId="13">'[8]OFPC Source'!$U$47</definedName>
    <definedName name="Solar_HLH" localSheetId="18">'[8]OFPC Source'!$U$47</definedName>
    <definedName name="Solar_HLH" localSheetId="5">'[8]OFPC Source'!$U$47</definedName>
    <definedName name="Solar_HLH" localSheetId="6">'[8]OFPC Source'!$U$47</definedName>
    <definedName name="Solar_HLH" localSheetId="16">'[8]OFPC Source'!$U$47</definedName>
    <definedName name="Solar_HLH">'[6]OFPC Source'!$U$48</definedName>
    <definedName name="Solar_LLH" localSheetId="15">'[6]OFPC Source'!$V$48</definedName>
    <definedName name="Solar_LLH" localSheetId="17">'[8]OFPC Source'!$V$47</definedName>
    <definedName name="Solar_LLH" localSheetId="7">'[8]OFPC Source'!$V$47</definedName>
    <definedName name="Solar_LLH" localSheetId="10">'[8]OFPC Source'!$V$47</definedName>
    <definedName name="Solar_LLH" localSheetId="11">'[8]OFPC Source'!$V$47</definedName>
    <definedName name="Solar_LLH" localSheetId="12">'[8]OFPC Source'!$V$47</definedName>
    <definedName name="Solar_LLH" localSheetId="14">'[8]OFPC Source'!$V$47</definedName>
    <definedName name="Solar_LLH" localSheetId="8">'[8]OFPC Source'!$V$47</definedName>
    <definedName name="Solar_LLH" localSheetId="9">'[8]OFPC Source'!$V$47</definedName>
    <definedName name="Solar_LLH" localSheetId="13">'[8]OFPC Source'!$V$47</definedName>
    <definedName name="Solar_LLH" localSheetId="18">'[8]OFPC Source'!$V$47</definedName>
    <definedName name="Solar_LLH" localSheetId="5">'[8]OFPC Source'!$V$47</definedName>
    <definedName name="Solar_LLH" localSheetId="6">'[8]OFPC Source'!$V$47</definedName>
    <definedName name="Solar_LLH" localSheetId="16">'[8]OFPC Source'!$V$47</definedName>
    <definedName name="Solar_LLH">'[6]OFPC Source'!$V$48</definedName>
    <definedName name="Solar_Tracking_integr_cost" localSheetId="15">'[10]Table 10'!$B$45</definedName>
    <definedName name="Solar_Tracking_integr_cost">'[10]Table 10'!$B$45</definedName>
    <definedName name="Study_Cap_Adj" localSheetId="1">'Table 1'!$I$8</definedName>
    <definedName name="Study_Cap_Adj" localSheetId="15">'Table 1'!$I$8</definedName>
    <definedName name="Study_Cap_Adj" localSheetId="18">'Table 1'!$I$8</definedName>
    <definedName name="Study_Cap_Adj" localSheetId="5">'[2]Table 1'!$I$8</definedName>
    <definedName name="Study_Cap_Adj">'Table 1'!$I$8</definedName>
    <definedName name="Study_CF">'Table 5'!$M$7</definedName>
    <definedName name="Study_MW">'Table 5'!$M$6</definedName>
    <definedName name="Study_Name" localSheetId="17">[5]ImportData!$D$7</definedName>
    <definedName name="Study_Name" localSheetId="7">[5]ImportData!$D$7</definedName>
    <definedName name="Study_Name" localSheetId="10">[5]ImportData!$D$7</definedName>
    <definedName name="Study_Name" localSheetId="11">[5]ImportData!$D$7</definedName>
    <definedName name="Study_Name" localSheetId="12">[5]ImportData!$D$7</definedName>
    <definedName name="Study_Name" localSheetId="14">[5]ImportData!$D$7</definedName>
    <definedName name="Study_Name" localSheetId="8">[5]ImportData!$D$7</definedName>
    <definedName name="Study_Name" localSheetId="9">[5]ImportData!$D$7</definedName>
    <definedName name="Study_Name" localSheetId="13">[5]ImportData!$D$7</definedName>
    <definedName name="Study_Name" localSheetId="18">[5]ImportData!$D$7</definedName>
    <definedName name="Study_Name" localSheetId="5">[5]ImportData!$D$7</definedName>
    <definedName name="Study_Name" localSheetId="6">[5]ImportData!$D$7</definedName>
    <definedName name="Study_Name" localSheetId="16">[5]ImportData!$D$7</definedName>
    <definedName name="ValuationDate" localSheetId="1">#REF!</definedName>
    <definedName name="ValuationDate" localSheetId="17">#REF!</definedName>
    <definedName name="ValuationDate" localSheetId="7">#REF!</definedName>
    <definedName name="ValuationDate" localSheetId="10">#REF!</definedName>
    <definedName name="ValuationDate" localSheetId="11">#REF!</definedName>
    <definedName name="ValuationDate" localSheetId="12">#REF!</definedName>
    <definedName name="ValuationDate" localSheetId="14">#REF!</definedName>
    <definedName name="ValuationDate" localSheetId="8">#REF!</definedName>
    <definedName name="ValuationDate" localSheetId="9">#REF!</definedName>
    <definedName name="ValuationDate" localSheetId="13">#REF!</definedName>
    <definedName name="ValuationDate" localSheetId="5">#REF!</definedName>
    <definedName name="ValuationDate" localSheetId="16">#REF!</definedName>
    <definedName name="ValuationDate">#REF!</definedName>
    <definedName name="Wind_Capacity_Contr" localSheetId="15">'[6]Exhibit 2- Std Wind QF '!$E$57</definedName>
    <definedName name="Wind_Capacity_Contr">'[6]Exhibit 2- Std Wind QF '!$E$57</definedName>
    <definedName name="Wind_Integration_Charge" localSheetId="15">'[6]Exhibit 2- Std Wind QF '!$E$45</definedName>
    <definedName name="Wind_Integration_Charge">'[6]Exhibit 2- Std Wind QF '!$E$45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31" l="1"/>
  <c r="S6" i="31"/>
  <c r="L13" i="31" l="1"/>
  <c r="M14" i="31"/>
  <c r="L14" i="31" s="1"/>
  <c r="B13" i="31"/>
  <c r="B22" i="66"/>
  <c r="B21" i="66"/>
  <c r="B20" i="66"/>
  <c r="B19" i="66"/>
  <c r="B18" i="66"/>
  <c r="B17" i="66"/>
  <c r="B16" i="66"/>
  <c r="B15" i="66"/>
  <c r="B14" i="66"/>
  <c r="B13" i="66"/>
  <c r="O9" i="66"/>
  <c r="N9" i="66"/>
  <c r="M9" i="66"/>
  <c r="L9" i="66"/>
  <c r="K9" i="66"/>
  <c r="J9" i="66"/>
  <c r="I9" i="66"/>
  <c r="H9" i="66"/>
  <c r="G9" i="66"/>
  <c r="F9" i="66"/>
  <c r="E9" i="66"/>
  <c r="D9" i="66"/>
  <c r="C9" i="66"/>
  <c r="B9" i="66"/>
  <c r="A9" i="31" l="1"/>
  <c r="R6" i="31"/>
  <c r="Q5" i="31"/>
  <c r="Q6" i="31" s="1"/>
  <c r="P5" i="31"/>
  <c r="P6" i="31" s="1"/>
  <c r="CX38" i="25" l="1"/>
  <c r="CW38" i="25"/>
  <c r="CV38" i="25"/>
  <c r="CX37" i="25"/>
  <c r="CW37" i="25"/>
  <c r="CV37" i="25"/>
  <c r="CX36" i="25"/>
  <c r="CW36" i="25"/>
  <c r="CV36" i="25"/>
  <c r="CX35" i="25"/>
  <c r="CW35" i="25"/>
  <c r="CV35" i="25"/>
  <c r="CX34" i="25"/>
  <c r="CW34" i="25"/>
  <c r="CV34" i="25"/>
  <c r="CX33" i="25"/>
  <c r="CW33" i="25"/>
  <c r="CV33" i="25"/>
  <c r="BC38" i="25"/>
  <c r="BB38" i="25"/>
  <c r="BA38" i="25"/>
  <c r="AZ38" i="25"/>
  <c r="AY38" i="25"/>
  <c r="AX38" i="25"/>
  <c r="AW38" i="25"/>
  <c r="AV38" i="25"/>
  <c r="AU38" i="25"/>
  <c r="AT38" i="25"/>
  <c r="AS38" i="25"/>
  <c r="AR38" i="25"/>
  <c r="AQ38" i="25"/>
  <c r="AP38" i="25"/>
  <c r="AO38" i="25"/>
  <c r="AN38" i="25"/>
  <c r="AM38" i="25"/>
  <c r="AL38" i="25"/>
  <c r="BC37" i="25"/>
  <c r="BB37" i="25"/>
  <c r="BA37" i="25"/>
  <c r="AZ37" i="25"/>
  <c r="AY37" i="25"/>
  <c r="AX37" i="25"/>
  <c r="AW37" i="25"/>
  <c r="AV37" i="25"/>
  <c r="AU37" i="25"/>
  <c r="AT37" i="25"/>
  <c r="AS37" i="25"/>
  <c r="AR37" i="25"/>
  <c r="AQ37" i="25"/>
  <c r="AP37" i="25"/>
  <c r="AO37" i="25"/>
  <c r="AN37" i="25"/>
  <c r="AM37" i="25"/>
  <c r="AL37" i="25"/>
  <c r="BC36" i="25"/>
  <c r="BB36" i="25"/>
  <c r="BA36" i="25"/>
  <c r="AZ36" i="25"/>
  <c r="AY36" i="25"/>
  <c r="AX36" i="25"/>
  <c r="AW36" i="25"/>
  <c r="AV36" i="25"/>
  <c r="AU36" i="25"/>
  <c r="AT36" i="25"/>
  <c r="AS36" i="25"/>
  <c r="AR36" i="25"/>
  <c r="AQ36" i="25"/>
  <c r="AP36" i="25"/>
  <c r="AO36" i="25"/>
  <c r="AN36" i="25"/>
  <c r="AM36" i="25"/>
  <c r="AL36" i="25"/>
  <c r="BC35" i="25"/>
  <c r="BB35" i="25"/>
  <c r="BA35" i="25"/>
  <c r="AZ35" i="25"/>
  <c r="AY35" i="25"/>
  <c r="AX35" i="25"/>
  <c r="AW35" i="25"/>
  <c r="AV35" i="25"/>
  <c r="AU35" i="25"/>
  <c r="AT35" i="25"/>
  <c r="AS35" i="25"/>
  <c r="AR35" i="25"/>
  <c r="AQ35" i="25"/>
  <c r="AP35" i="25"/>
  <c r="AO35" i="25"/>
  <c r="AN35" i="25"/>
  <c r="AM35" i="25"/>
  <c r="AL35" i="25"/>
  <c r="BC34" i="25"/>
  <c r="BB34" i="25"/>
  <c r="BA34" i="25"/>
  <c r="AZ34" i="25"/>
  <c r="AY34" i="25"/>
  <c r="AX34" i="25"/>
  <c r="AW34" i="25"/>
  <c r="AV34" i="25"/>
  <c r="AU34" i="25"/>
  <c r="AT34" i="25"/>
  <c r="AS34" i="25"/>
  <c r="AR34" i="25"/>
  <c r="AQ34" i="25"/>
  <c r="AP34" i="25"/>
  <c r="AO34" i="25"/>
  <c r="AN34" i="25"/>
  <c r="AM34" i="25"/>
  <c r="AL34" i="25"/>
  <c r="BC33" i="25"/>
  <c r="BB33" i="25"/>
  <c r="BA33" i="25"/>
  <c r="AZ33" i="25"/>
  <c r="AY33" i="25"/>
  <c r="AX33" i="25"/>
  <c r="AW33" i="25"/>
  <c r="AV33" i="25"/>
  <c r="AU33" i="25"/>
  <c r="AT33" i="25"/>
  <c r="AS33" i="25"/>
  <c r="AR33" i="25"/>
  <c r="AQ33" i="25"/>
  <c r="AP33" i="25"/>
  <c r="AO33" i="25"/>
  <c r="AN33" i="25"/>
  <c r="AM33" i="25"/>
  <c r="CX32" i="25"/>
  <c r="CW32" i="25"/>
  <c r="CV32" i="25"/>
  <c r="BB32" i="25"/>
  <c r="AX32" i="25"/>
  <c r="AT32" i="25"/>
  <c r="AP32" i="25"/>
  <c r="AL32" i="25"/>
  <c r="BC32" i="25"/>
  <c r="BA32" i="25"/>
  <c r="AZ32" i="25"/>
  <c r="AY32" i="25"/>
  <c r="AW32" i="25"/>
  <c r="AV32" i="25"/>
  <c r="AU32" i="25"/>
  <c r="AS32" i="25"/>
  <c r="AR32" i="25"/>
  <c r="AQ32" i="25"/>
  <c r="AO32" i="25"/>
  <c r="AN32" i="25"/>
  <c r="AM32" i="25"/>
  <c r="CX31" i="25"/>
  <c r="CW31" i="25"/>
  <c r="CV31" i="25"/>
  <c r="BI9" i="25" l="1"/>
  <c r="CE9" i="25" s="1"/>
  <c r="AM9" i="25"/>
  <c r="C67" i="81"/>
  <c r="D46" i="81"/>
  <c r="Q59" i="81"/>
  <c r="T56" i="81"/>
  <c r="T55" i="81"/>
  <c r="D49" i="81"/>
  <c r="C49" i="81"/>
  <c r="D48" i="81"/>
  <c r="C48" i="81"/>
  <c r="D47" i="81"/>
  <c r="C47" i="81"/>
  <c r="C46" i="81"/>
  <c r="C45" i="81"/>
  <c r="K16" i="81"/>
  <c r="K15" i="81"/>
  <c r="K14" i="81"/>
  <c r="K13" i="81"/>
  <c r="K12" i="81"/>
  <c r="H12" i="81"/>
  <c r="B11" i="81"/>
  <c r="B12" i="81" s="1"/>
  <c r="B13" i="81" s="1"/>
  <c r="B3" i="81"/>
  <c r="C52" i="81" s="1"/>
  <c r="B9" i="81" s="1"/>
  <c r="C68" i="81" l="1"/>
  <c r="B14" i="81"/>
  <c r="B15" i="81" s="1"/>
  <c r="B16" i="81" s="1"/>
  <c r="B17" i="81" s="1"/>
  <c r="C69" i="81"/>
  <c r="C70" i="81" l="1"/>
  <c r="D17" i="81"/>
  <c r="B18" i="81"/>
  <c r="B19" i="81" l="1"/>
  <c r="C71" i="81"/>
  <c r="C72" i="81" l="1"/>
  <c r="B20" i="81"/>
  <c r="B21" i="81" l="1"/>
  <c r="C73" i="81"/>
  <c r="C74" i="81" l="1"/>
  <c r="B22" i="81"/>
  <c r="B23" i="81" l="1"/>
  <c r="F66" i="81"/>
  <c r="F67" i="81" l="1"/>
  <c r="B24" i="81"/>
  <c r="B25" i="81" l="1"/>
  <c r="F68" i="81"/>
  <c r="F69" i="81" l="1"/>
  <c r="B26" i="81"/>
  <c r="B27" i="81" l="1"/>
  <c r="F70" i="81"/>
  <c r="F71" i="81" l="1"/>
  <c r="B28" i="81"/>
  <c r="B29" i="81" l="1"/>
  <c r="F72" i="81"/>
  <c r="F73" i="81" l="1"/>
  <c r="B30" i="81"/>
  <c r="B31" i="81" l="1"/>
  <c r="F74" i="81"/>
  <c r="I66" i="81" l="1"/>
  <c r="B32" i="81"/>
  <c r="B33" i="81" l="1"/>
  <c r="B34" i="81" s="1"/>
  <c r="B35" i="81" s="1"/>
  <c r="B36" i="81" s="1"/>
  <c r="B37" i="81" s="1"/>
  <c r="I67" i="81"/>
  <c r="I68" i="81" l="1"/>
  <c r="I69" i="81" l="1"/>
  <c r="I70" i="81" l="1"/>
  <c r="E33" i="81" l="1"/>
  <c r="I71" i="81"/>
  <c r="I72" i="81" l="1"/>
  <c r="E34" i="81"/>
  <c r="E35" i="81" l="1"/>
  <c r="I73" i="81"/>
  <c r="I74" i="81" l="1"/>
  <c r="E36" i="81"/>
  <c r="E37" i="81" s="1"/>
  <c r="D18" i="81"/>
  <c r="H13" i="81"/>
  <c r="H14" i="81" s="1"/>
  <c r="H15" i="81" s="1"/>
  <c r="H16" i="81" s="1"/>
  <c r="D19" i="81" l="1"/>
  <c r="D20" i="81" l="1"/>
  <c r="D21" i="81" l="1"/>
  <c r="D22" i="81" l="1"/>
  <c r="D23" i="81" l="1"/>
  <c r="D24" i="81" l="1"/>
  <c r="D25" i="81" l="1"/>
  <c r="D26" i="81" l="1"/>
  <c r="F17" i="81" l="1"/>
  <c r="D27" i="81"/>
  <c r="K17" i="81" l="1"/>
  <c r="G17" i="81"/>
  <c r="I17" i="81" s="1"/>
  <c r="J17" i="81" s="1"/>
  <c r="F18" i="81"/>
  <c r="D28" i="81"/>
  <c r="F19" i="81" l="1"/>
  <c r="K18" i="81"/>
  <c r="G18" i="81"/>
  <c r="I18" i="81" s="1"/>
  <c r="J18" i="81" s="1"/>
  <c r="D29" i="81"/>
  <c r="F20" i="81" l="1"/>
  <c r="K19" i="81"/>
  <c r="G19" i="81"/>
  <c r="I19" i="81" s="1"/>
  <c r="J19" i="81" s="1"/>
  <c r="D30" i="81"/>
  <c r="F21" i="81" l="1"/>
  <c r="K20" i="81"/>
  <c r="G20" i="81"/>
  <c r="I20" i="81" s="1"/>
  <c r="J20" i="81" s="1"/>
  <c r="D31" i="81"/>
  <c r="F22" i="81" l="1"/>
  <c r="K21" i="81"/>
  <c r="G21" i="81"/>
  <c r="I21" i="81" s="1"/>
  <c r="J21" i="81" s="1"/>
  <c r="D32" i="81"/>
  <c r="F23" i="81" l="1"/>
  <c r="G22" i="81"/>
  <c r="I22" i="81" s="1"/>
  <c r="J22" i="81" s="1"/>
  <c r="K22" i="81"/>
  <c r="D33" i="81"/>
  <c r="F24" i="81" l="1"/>
  <c r="K23" i="81"/>
  <c r="G23" i="81"/>
  <c r="I23" i="81" s="1"/>
  <c r="J23" i="81" s="1"/>
  <c r="D34" i="81"/>
  <c r="F25" i="81" l="1"/>
  <c r="K24" i="81"/>
  <c r="G24" i="81"/>
  <c r="I24" i="81" s="1"/>
  <c r="J24" i="81" s="1"/>
  <c r="D35" i="81"/>
  <c r="F26" i="81" l="1"/>
  <c r="K25" i="81"/>
  <c r="G25" i="81"/>
  <c r="I25" i="81" s="1"/>
  <c r="J25" i="81" s="1"/>
  <c r="D36" i="81"/>
  <c r="F27" i="81" l="1"/>
  <c r="G26" i="81"/>
  <c r="I26" i="81" s="1"/>
  <c r="J26" i="81" s="1"/>
  <c r="K26" i="81"/>
  <c r="D37" i="81"/>
  <c r="F28" i="81" l="1"/>
  <c r="K27" i="81"/>
  <c r="G27" i="81"/>
  <c r="I27" i="81" s="1"/>
  <c r="J27" i="81" s="1"/>
  <c r="F29" i="81" l="1"/>
  <c r="K28" i="81"/>
  <c r="G28" i="81"/>
  <c r="I28" i="81" s="1"/>
  <c r="J28" i="81" s="1"/>
  <c r="F30" i="81" l="1"/>
  <c r="K29" i="81"/>
  <c r="G29" i="81"/>
  <c r="I29" i="81" s="1"/>
  <c r="J29" i="81" s="1"/>
  <c r="F31" i="81" l="1"/>
  <c r="K30" i="81"/>
  <c r="G30" i="81"/>
  <c r="I30" i="81" s="1"/>
  <c r="J30" i="81" s="1"/>
  <c r="F32" i="81" l="1"/>
  <c r="K31" i="81"/>
  <c r="G31" i="81"/>
  <c r="I31" i="81" s="1"/>
  <c r="J31" i="81" s="1"/>
  <c r="F33" i="81" l="1"/>
  <c r="K32" i="81"/>
  <c r="G32" i="81"/>
  <c r="I32" i="81" s="1"/>
  <c r="J32" i="81" s="1"/>
  <c r="F34" i="81" l="1"/>
  <c r="K33" i="81"/>
  <c r="G33" i="81"/>
  <c r="I33" i="81" s="1"/>
  <c r="J33" i="81" s="1"/>
  <c r="F35" i="81" l="1"/>
  <c r="K34" i="81"/>
  <c r="G34" i="81"/>
  <c r="I34" i="81" s="1"/>
  <c r="J34" i="81" s="1"/>
  <c r="F36" i="81" l="1"/>
  <c r="K35" i="81"/>
  <c r="G35" i="81"/>
  <c r="I35" i="81" s="1"/>
  <c r="J35" i="81" s="1"/>
  <c r="F37" i="81" l="1"/>
  <c r="K36" i="81"/>
  <c r="G36" i="81"/>
  <c r="I36" i="81" s="1"/>
  <c r="J36" i="81" s="1"/>
  <c r="K37" i="81" l="1"/>
  <c r="G37" i="81"/>
  <c r="I37" i="81" s="1"/>
  <c r="J37" i="81" s="1"/>
  <c r="A47" i="25" l="1"/>
  <c r="B48" i="25" l="1"/>
  <c r="K25" i="79" l="1"/>
  <c r="K24" i="79"/>
  <c r="K23" i="79"/>
  <c r="K22" i="79"/>
  <c r="K21" i="79"/>
  <c r="K20" i="79"/>
  <c r="K19" i="79"/>
  <c r="K18" i="79"/>
  <c r="K17" i="79"/>
  <c r="K16" i="79"/>
  <c r="K15" i="79"/>
  <c r="K14" i="79"/>
  <c r="K13" i="79"/>
  <c r="K12" i="79"/>
  <c r="K23" i="75"/>
  <c r="K22" i="75"/>
  <c r="K21" i="75"/>
  <c r="K20" i="75"/>
  <c r="K19" i="75"/>
  <c r="K18" i="75"/>
  <c r="K17" i="75"/>
  <c r="K16" i="75"/>
  <c r="K15" i="75"/>
  <c r="K14" i="75"/>
  <c r="K13" i="75"/>
  <c r="K12" i="75"/>
  <c r="K22" i="76"/>
  <c r="K21" i="76"/>
  <c r="K20" i="76"/>
  <c r="K19" i="76"/>
  <c r="K18" i="76"/>
  <c r="K17" i="76"/>
  <c r="K16" i="76"/>
  <c r="K15" i="76"/>
  <c r="K14" i="76"/>
  <c r="K13" i="76"/>
  <c r="K12" i="76"/>
  <c r="L15" i="68"/>
  <c r="L17" i="43"/>
  <c r="L16" i="43"/>
  <c r="L15" i="43"/>
  <c r="L14" i="43"/>
  <c r="L13" i="43"/>
  <c r="L12" i="43"/>
  <c r="D48" i="43" l="1"/>
  <c r="C48" i="67"/>
  <c r="D48" i="67"/>
  <c r="D48" i="80"/>
  <c r="D51" i="70"/>
  <c r="D48" i="71"/>
  <c r="D48" i="78"/>
  <c r="D48" i="72"/>
  <c r="D48" i="73"/>
  <c r="D48" i="76"/>
  <c r="D48" i="75"/>
  <c r="D48" i="79"/>
  <c r="B60" i="72" l="1"/>
  <c r="C60" i="72"/>
  <c r="F18" i="72" s="1"/>
  <c r="BF10" i="47" l="1"/>
  <c r="B60" i="79" l="1"/>
  <c r="B60" i="75"/>
  <c r="B60" i="76"/>
  <c r="B60" i="73"/>
  <c r="B60" i="78"/>
  <c r="B60" i="71"/>
  <c r="B63" i="70"/>
  <c r="B60" i="80"/>
  <c r="B60" i="67"/>
  <c r="B60" i="43"/>
  <c r="BY9" i="25" l="1"/>
  <c r="BY8" i="25"/>
  <c r="BC9" i="25"/>
  <c r="BC8" i="25"/>
  <c r="BX9" i="25" l="1"/>
  <c r="BW9" i="25"/>
  <c r="BV9" i="25"/>
  <c r="BU9" i="25"/>
  <c r="BT9" i="25"/>
  <c r="BS9" i="25"/>
  <c r="BR9" i="25"/>
  <c r="BQ9" i="25"/>
  <c r="BP9" i="25"/>
  <c r="BO9" i="25"/>
  <c r="BN9" i="25"/>
  <c r="BM9" i="25"/>
  <c r="BL9" i="25"/>
  <c r="BX8" i="25"/>
  <c r="BW8" i="25"/>
  <c r="BV8" i="25"/>
  <c r="BU8" i="25"/>
  <c r="BT8" i="25"/>
  <c r="BS8" i="25"/>
  <c r="BR8" i="25"/>
  <c r="BQ8" i="25"/>
  <c r="BP8" i="25"/>
  <c r="BO8" i="25"/>
  <c r="BN8" i="25"/>
  <c r="BM8" i="25"/>
  <c r="BL8" i="25"/>
  <c r="BK8" i="25"/>
  <c r="BK9" i="25"/>
  <c r="BJ9" i="25"/>
  <c r="BH9" i="25"/>
  <c r="BB8" i="25"/>
  <c r="BA8" i="25"/>
  <c r="AZ8" i="25"/>
  <c r="AY8" i="25"/>
  <c r="AX8" i="25"/>
  <c r="AW8" i="25"/>
  <c r="AV8" i="25"/>
  <c r="AU8" i="25"/>
  <c r="AT8" i="25"/>
  <c r="AS8" i="25"/>
  <c r="AR8" i="25"/>
  <c r="AQ8" i="25"/>
  <c r="AP8" i="25"/>
  <c r="AO8" i="25"/>
  <c r="AN8" i="25"/>
  <c r="AL8" i="25"/>
  <c r="AZ9" i="47" l="1"/>
  <c r="BE9" i="47"/>
  <c r="BH10" i="47"/>
  <c r="BB39" i="47"/>
  <c r="BG39" i="47"/>
  <c r="C45" i="47"/>
  <c r="AU10" i="47"/>
  <c r="AU11" i="47" s="1"/>
  <c r="AU12" i="47" s="1"/>
  <c r="AU13" i="47" s="1"/>
  <c r="AU14" i="47" s="1"/>
  <c r="AU15" i="47" s="1"/>
  <c r="AU16" i="47" s="1"/>
  <c r="AU17" i="47" s="1"/>
  <c r="AU18" i="47" s="1"/>
  <c r="AU19" i="47" s="1"/>
  <c r="AU20" i="47" s="1"/>
  <c r="AU21" i="47" s="1"/>
  <c r="AU22" i="47" s="1"/>
  <c r="AU23" i="47" s="1"/>
  <c r="AU24" i="47" s="1"/>
  <c r="AU25" i="47" s="1"/>
  <c r="AU26" i="47" s="1"/>
  <c r="AU27" i="47" s="1"/>
  <c r="AU28" i="47" s="1"/>
  <c r="AU29" i="47" s="1"/>
  <c r="AU30" i="47" s="1"/>
  <c r="AU31" i="47" s="1"/>
  <c r="AU32" i="47" s="1"/>
  <c r="AU9" i="47"/>
  <c r="AP10" i="47"/>
  <c r="AP11" i="47" s="1"/>
  <c r="AP12" i="47" s="1"/>
  <c r="AP13" i="47" s="1"/>
  <c r="AP14" i="47" s="1"/>
  <c r="AP15" i="47" s="1"/>
  <c r="AP16" i="47" s="1"/>
  <c r="AP17" i="47" s="1"/>
  <c r="AP18" i="47" s="1"/>
  <c r="AP19" i="47" s="1"/>
  <c r="AP20" i="47" s="1"/>
  <c r="AP21" i="47" s="1"/>
  <c r="AP22" i="47" s="1"/>
  <c r="AP23" i="47" s="1"/>
  <c r="AP24" i="47" s="1"/>
  <c r="AP25" i="47" s="1"/>
  <c r="AP26" i="47" s="1"/>
  <c r="AP27" i="47" s="1"/>
  <c r="AP28" i="47" s="1"/>
  <c r="AP29" i="47" s="1"/>
  <c r="AP30" i="47" s="1"/>
  <c r="AP31" i="47" s="1"/>
  <c r="AP32" i="47" s="1"/>
  <c r="AP9" i="47"/>
  <c r="L11" i="47"/>
  <c r="L12" i="47" s="1"/>
  <c r="L13" i="47" s="1"/>
  <c r="L14" i="47" s="1"/>
  <c r="L15" i="47" s="1"/>
  <c r="L16" i="47" s="1"/>
  <c r="L17" i="47" s="1"/>
  <c r="L18" i="47" s="1"/>
  <c r="L19" i="47" s="1"/>
  <c r="L20" i="47" s="1"/>
  <c r="L21" i="47" s="1"/>
  <c r="L22" i="47" s="1"/>
  <c r="L23" i="47" s="1"/>
  <c r="L24" i="47" s="1"/>
  <c r="L25" i="47" s="1"/>
  <c r="L26" i="47" s="1"/>
  <c r="L27" i="47" s="1"/>
  <c r="L28" i="47" s="1"/>
  <c r="L29" i="47" s="1"/>
  <c r="L30" i="47" s="1"/>
  <c r="L31" i="47" s="1"/>
  <c r="L32" i="47" s="1"/>
  <c r="L9" i="47"/>
  <c r="AK9" i="47"/>
  <c r="AK10" i="47"/>
  <c r="AK11" i="47" s="1"/>
  <c r="AK12" i="47" s="1"/>
  <c r="AK13" i="47" s="1"/>
  <c r="AK14" i="47" s="1"/>
  <c r="AK15" i="47" s="1"/>
  <c r="AK16" i="47" s="1"/>
  <c r="AK17" i="47" s="1"/>
  <c r="AK18" i="47" s="1"/>
  <c r="AK19" i="47" s="1"/>
  <c r="AK20" i="47" s="1"/>
  <c r="AK21" i="47" s="1"/>
  <c r="AK22" i="47" s="1"/>
  <c r="AK23" i="47" s="1"/>
  <c r="AK24" i="47" s="1"/>
  <c r="AK25" i="47" s="1"/>
  <c r="AK26" i="47" s="1"/>
  <c r="AK27" i="47" s="1"/>
  <c r="AK28" i="47" s="1"/>
  <c r="AK29" i="47" s="1"/>
  <c r="AK30" i="47" s="1"/>
  <c r="AK31" i="47" s="1"/>
  <c r="AK32" i="47" s="1"/>
  <c r="C46" i="47" l="1"/>
  <c r="AL10" i="47"/>
  <c r="AQ10" i="47"/>
  <c r="AS10" i="47" s="1"/>
  <c r="BA10" i="47"/>
  <c r="BC10" i="47" s="1"/>
  <c r="M10" i="47"/>
  <c r="O10" i="47" s="1"/>
  <c r="AV10" i="47"/>
  <c r="AX10" i="47" s="1"/>
  <c r="AW39" i="47"/>
  <c r="AR39" i="47"/>
  <c r="N39" i="47"/>
  <c r="AM39" i="47"/>
  <c r="C47" i="47" l="1"/>
  <c r="AN10" i="47"/>
  <c r="V10" i="47"/>
  <c r="AZ10" i="47" s="1"/>
  <c r="AZ11" i="47" s="1"/>
  <c r="AZ12" i="47" s="1"/>
  <c r="AZ13" i="47" s="1"/>
  <c r="AZ14" i="47" s="1"/>
  <c r="AZ15" i="47" s="1"/>
  <c r="AZ16" i="47" s="1"/>
  <c r="AZ17" i="47" s="1"/>
  <c r="AZ18" i="47" s="1"/>
  <c r="AZ19" i="47" s="1"/>
  <c r="AZ20" i="47" s="1"/>
  <c r="AZ21" i="47" s="1"/>
  <c r="AZ22" i="47" s="1"/>
  <c r="AZ23" i="47" s="1"/>
  <c r="AZ24" i="47" s="1"/>
  <c r="AZ25" i="47" s="1"/>
  <c r="AZ26" i="47" s="1"/>
  <c r="AZ27" i="47" s="1"/>
  <c r="AZ28" i="47" s="1"/>
  <c r="AZ29" i="47" s="1"/>
  <c r="AZ30" i="47" s="1"/>
  <c r="AZ31" i="47" s="1"/>
  <c r="AZ32" i="47" s="1"/>
  <c r="Q10" i="47"/>
  <c r="AF10" i="47"/>
  <c r="AA10" i="47"/>
  <c r="BE10" i="47" s="1"/>
  <c r="BE11" i="47" s="1"/>
  <c r="BE12" i="47" s="1"/>
  <c r="BE13" i="47" s="1"/>
  <c r="BE14" i="47" s="1"/>
  <c r="BE15" i="47" s="1"/>
  <c r="BE16" i="47" s="1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BE29" i="47" s="1"/>
  <c r="BE30" i="47" s="1"/>
  <c r="BE31" i="47" s="1"/>
  <c r="BE32" i="47" s="1"/>
  <c r="G11" i="47"/>
  <c r="G12" i="47" s="1"/>
  <c r="G13" i="47" s="1"/>
  <c r="G14" i="47" s="1"/>
  <c r="G15" i="47" s="1"/>
  <c r="G16" i="47" s="1"/>
  <c r="G17" i="47" s="1"/>
  <c r="G18" i="47" s="1"/>
  <c r="G19" i="47" s="1"/>
  <c r="G20" i="47" s="1"/>
  <c r="G21" i="47" s="1"/>
  <c r="G22" i="47" s="1"/>
  <c r="G23" i="47" s="1"/>
  <c r="G24" i="47" s="1"/>
  <c r="G25" i="47" s="1"/>
  <c r="G26" i="47" s="1"/>
  <c r="G27" i="47" s="1"/>
  <c r="G28" i="47" s="1"/>
  <c r="G29" i="47" s="1"/>
  <c r="G30" i="47" s="1"/>
  <c r="G31" i="47" s="1"/>
  <c r="G32" i="47" s="1"/>
  <c r="G9" i="47"/>
  <c r="V9" i="47"/>
  <c r="Q9" i="47"/>
  <c r="B9" i="47"/>
  <c r="C48" i="47" l="1"/>
  <c r="C10" i="47"/>
  <c r="R10" i="47"/>
  <c r="W10" i="47"/>
  <c r="Y10" i="47" s="1"/>
  <c r="AG10" i="47"/>
  <c r="H10" i="47"/>
  <c r="J10" i="47" s="1"/>
  <c r="X39" i="47"/>
  <c r="AH39" i="47"/>
  <c r="AF11" i="47"/>
  <c r="AF12" i="47" s="1"/>
  <c r="AF13" i="47" s="1"/>
  <c r="AF14" i="47" s="1"/>
  <c r="AF15" i="47" s="1"/>
  <c r="AF16" i="47" s="1"/>
  <c r="AF17" i="47" s="1"/>
  <c r="AF18" i="47" s="1"/>
  <c r="AF19" i="47" s="1"/>
  <c r="AF20" i="47" s="1"/>
  <c r="AF21" i="47" s="1"/>
  <c r="AF22" i="47" s="1"/>
  <c r="AF23" i="47" s="1"/>
  <c r="AF24" i="47" s="1"/>
  <c r="AF25" i="47" s="1"/>
  <c r="AF26" i="47" s="1"/>
  <c r="AF27" i="47" s="1"/>
  <c r="AF28" i="47" s="1"/>
  <c r="AF29" i="47" s="1"/>
  <c r="AF30" i="47" s="1"/>
  <c r="AF31" i="47" s="1"/>
  <c r="AF32" i="47" s="1"/>
  <c r="S39" i="47"/>
  <c r="AC39" i="47"/>
  <c r="AB10" i="47" s="1"/>
  <c r="I39" i="47"/>
  <c r="V11" i="47"/>
  <c r="V12" i="47" s="1"/>
  <c r="V13" i="47" s="1"/>
  <c r="V14" i="47" s="1"/>
  <c r="V15" i="47" s="1"/>
  <c r="V16" i="47" s="1"/>
  <c r="V17" i="47" s="1"/>
  <c r="V18" i="47" s="1"/>
  <c r="V19" i="47" s="1"/>
  <c r="V20" i="47" s="1"/>
  <c r="V21" i="47" s="1"/>
  <c r="V22" i="47" s="1"/>
  <c r="V23" i="47" s="1"/>
  <c r="V24" i="47" s="1"/>
  <c r="V25" i="47" s="1"/>
  <c r="V26" i="47" s="1"/>
  <c r="V27" i="47" s="1"/>
  <c r="V28" i="47" s="1"/>
  <c r="V29" i="47" s="1"/>
  <c r="V30" i="47" s="1"/>
  <c r="V31" i="47" s="1"/>
  <c r="V32" i="47" s="1"/>
  <c r="D39" i="47"/>
  <c r="C49" i="47" l="1"/>
  <c r="AI10" i="47"/>
  <c r="C60" i="75"/>
  <c r="F24" i="75" s="1"/>
  <c r="C63" i="70"/>
  <c r="F18" i="70" s="1"/>
  <c r="C60" i="71"/>
  <c r="F18" i="71" s="1"/>
  <c r="C60" i="80"/>
  <c r="F24" i="80" s="1"/>
  <c r="C60" i="78"/>
  <c r="F23" i="78" s="1"/>
  <c r="C60" i="79"/>
  <c r="C60" i="76"/>
  <c r="C60" i="43"/>
  <c r="F18" i="43" s="1"/>
  <c r="C60" i="73"/>
  <c r="F18" i="73" s="1"/>
  <c r="C60" i="67"/>
  <c r="AA11" i="47"/>
  <c r="AA12" i="47" s="1"/>
  <c r="AA13" i="47" s="1"/>
  <c r="AA14" i="47" s="1"/>
  <c r="AA15" i="47" s="1"/>
  <c r="AA16" i="47" s="1"/>
  <c r="AA17" i="47" s="1"/>
  <c r="AA18" i="47" s="1"/>
  <c r="AA19" i="47" s="1"/>
  <c r="AA20" i="47" s="1"/>
  <c r="AA21" i="47" s="1"/>
  <c r="AA22" i="47" s="1"/>
  <c r="AA23" i="47" s="1"/>
  <c r="AA24" i="47" s="1"/>
  <c r="AA25" i="47" s="1"/>
  <c r="AA26" i="47" s="1"/>
  <c r="AA27" i="47" s="1"/>
  <c r="AA28" i="47" s="1"/>
  <c r="AA29" i="47" s="1"/>
  <c r="AA30" i="47" s="1"/>
  <c r="AA31" i="47" s="1"/>
  <c r="AA32" i="47" s="1"/>
  <c r="AD10" i="47"/>
  <c r="T10" i="47"/>
  <c r="C67" i="80"/>
  <c r="B3" i="80"/>
  <c r="C52" i="80" s="1"/>
  <c r="B9" i="80" s="1"/>
  <c r="H12" i="80"/>
  <c r="T57" i="80"/>
  <c r="Q57" i="80"/>
  <c r="T56" i="80"/>
  <c r="E12" i="80"/>
  <c r="K12" i="80" s="1"/>
  <c r="T55" i="80"/>
  <c r="D49" i="80"/>
  <c r="C49" i="80"/>
  <c r="C48" i="80"/>
  <c r="C47" i="80"/>
  <c r="C46" i="80"/>
  <c r="C45" i="80"/>
  <c r="C50" i="47" l="1"/>
  <c r="D47" i="80"/>
  <c r="C68" i="80"/>
  <c r="Q11" i="47"/>
  <c r="Q12" i="47" s="1"/>
  <c r="Q13" i="47" s="1"/>
  <c r="Q14" i="47" s="1"/>
  <c r="Q15" i="47" s="1"/>
  <c r="Q16" i="47" s="1"/>
  <c r="Q17" i="47" s="1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Q28" i="47" s="1"/>
  <c r="Q29" i="47" s="1"/>
  <c r="Q30" i="47" s="1"/>
  <c r="Q31" i="47" s="1"/>
  <c r="Q32" i="47" s="1"/>
  <c r="B13" i="80"/>
  <c r="C67" i="79"/>
  <c r="T59" i="79"/>
  <c r="Q59" i="79"/>
  <c r="T58" i="79"/>
  <c r="H12" i="79"/>
  <c r="T56" i="79"/>
  <c r="T55" i="79"/>
  <c r="D49" i="79"/>
  <c r="C49" i="79"/>
  <c r="C48" i="79"/>
  <c r="D47" i="79"/>
  <c r="C47" i="79"/>
  <c r="C46" i="79"/>
  <c r="C45" i="79"/>
  <c r="B11" i="79"/>
  <c r="B12" i="79" s="1"/>
  <c r="B13" i="79" s="1"/>
  <c r="B14" i="79" s="1"/>
  <c r="B15" i="79" s="1"/>
  <c r="B16" i="79" s="1"/>
  <c r="B17" i="79" s="1"/>
  <c r="B18" i="79" s="1"/>
  <c r="B3" i="79"/>
  <c r="C52" i="79" s="1"/>
  <c r="B9" i="79" s="1"/>
  <c r="C51" i="47" l="1"/>
  <c r="C69" i="80"/>
  <c r="B14" i="80"/>
  <c r="B15" i="80" s="1"/>
  <c r="B16" i="80" s="1"/>
  <c r="B17" i="80" s="1"/>
  <c r="B18" i="80" s="1"/>
  <c r="B19" i="79"/>
  <c r="C68" i="79"/>
  <c r="C52" i="47" l="1"/>
  <c r="C70" i="80"/>
  <c r="B19" i="80"/>
  <c r="C69" i="79"/>
  <c r="B20" i="79"/>
  <c r="C71" i="80" l="1"/>
  <c r="B20" i="80"/>
  <c r="B21" i="79"/>
  <c r="C70" i="79"/>
  <c r="C72" i="80" l="1"/>
  <c r="B21" i="80"/>
  <c r="C71" i="79"/>
  <c r="B22" i="79"/>
  <c r="C73" i="80" l="1"/>
  <c r="B22" i="80"/>
  <c r="C72" i="79"/>
  <c r="B23" i="79"/>
  <c r="C74" i="80" l="1"/>
  <c r="B23" i="80"/>
  <c r="B24" i="79"/>
  <c r="C73" i="79"/>
  <c r="F66" i="80" l="1"/>
  <c r="B24" i="80"/>
  <c r="C74" i="79"/>
  <c r="B25" i="79"/>
  <c r="F67" i="80" l="1"/>
  <c r="B25" i="80"/>
  <c r="F66" i="79"/>
  <c r="B26" i="79"/>
  <c r="F68" i="80" l="1"/>
  <c r="B26" i="80"/>
  <c r="F67" i="79"/>
  <c r="B27" i="79"/>
  <c r="F69" i="80" l="1"/>
  <c r="B27" i="80"/>
  <c r="B28" i="79"/>
  <c r="F68" i="79"/>
  <c r="F70" i="80" l="1"/>
  <c r="B28" i="80"/>
  <c r="B29" i="79"/>
  <c r="F69" i="79"/>
  <c r="F71" i="80" l="1"/>
  <c r="B29" i="80"/>
  <c r="B30" i="79"/>
  <c r="F70" i="79"/>
  <c r="F72" i="80" l="1"/>
  <c r="B30" i="80"/>
  <c r="F71" i="79"/>
  <c r="B31" i="79"/>
  <c r="F73" i="80" l="1"/>
  <c r="B31" i="80"/>
  <c r="B32" i="79"/>
  <c r="F72" i="79"/>
  <c r="B33" i="79" l="1"/>
  <c r="F74" i="80"/>
  <c r="B32" i="80"/>
  <c r="F73" i="79"/>
  <c r="B34" i="79" l="1"/>
  <c r="B33" i="80"/>
  <c r="B34" i="80" s="1"/>
  <c r="B35" i="80" s="1"/>
  <c r="B36" i="80" s="1"/>
  <c r="B37" i="80" s="1"/>
  <c r="I66" i="80"/>
  <c r="F74" i="79"/>
  <c r="B35" i="79" l="1"/>
  <c r="I67" i="80"/>
  <c r="I66" i="79"/>
  <c r="B36" i="79" l="1"/>
  <c r="I68" i="80"/>
  <c r="I67" i="79"/>
  <c r="B37" i="79" l="1"/>
  <c r="I69" i="80"/>
  <c r="I68" i="79"/>
  <c r="I70" i="80" l="1"/>
  <c r="I69" i="79"/>
  <c r="I71" i="80" l="1"/>
  <c r="I70" i="79"/>
  <c r="I72" i="80" l="1"/>
  <c r="E33" i="79"/>
  <c r="I71" i="79"/>
  <c r="I73" i="80" l="1"/>
  <c r="I72" i="79"/>
  <c r="E34" i="79"/>
  <c r="I74" i="80" l="1"/>
  <c r="E35" i="79"/>
  <c r="I73" i="79"/>
  <c r="F25" i="80" l="1"/>
  <c r="F26" i="80" s="1"/>
  <c r="F27" i="80" s="1"/>
  <c r="F28" i="80" s="1"/>
  <c r="F29" i="80" s="1"/>
  <c r="F30" i="80" s="1"/>
  <c r="F31" i="80" s="1"/>
  <c r="F32" i="80" s="1"/>
  <c r="F33" i="80" s="1"/>
  <c r="F34" i="80" s="1"/>
  <c r="F35" i="80" s="1"/>
  <c r="F36" i="80" s="1"/>
  <c r="F37" i="80" s="1"/>
  <c r="E13" i="80"/>
  <c r="H13" i="80"/>
  <c r="H14" i="80" s="1"/>
  <c r="H15" i="80" s="1"/>
  <c r="H16" i="80" s="1"/>
  <c r="H17" i="80" s="1"/>
  <c r="H18" i="80" s="1"/>
  <c r="H19" i="80" s="1"/>
  <c r="H20" i="80" s="1"/>
  <c r="H21" i="80" s="1"/>
  <c r="H22" i="80" s="1"/>
  <c r="H23" i="80" s="1"/>
  <c r="H24" i="80" s="1"/>
  <c r="H25" i="80" s="1"/>
  <c r="H26" i="80" s="1"/>
  <c r="H27" i="80" s="1"/>
  <c r="H28" i="80" s="1"/>
  <c r="H29" i="80" s="1"/>
  <c r="H30" i="80" s="1"/>
  <c r="H31" i="80" s="1"/>
  <c r="H32" i="80" s="1"/>
  <c r="H33" i="80" s="1"/>
  <c r="H34" i="80" s="1"/>
  <c r="H35" i="80" s="1"/>
  <c r="H36" i="80" s="1"/>
  <c r="I74" i="79"/>
  <c r="E36" i="79"/>
  <c r="H13" i="79" l="1"/>
  <c r="H14" i="79" s="1"/>
  <c r="H15" i="79" s="1"/>
  <c r="H16" i="79" s="1"/>
  <c r="H17" i="79" s="1"/>
  <c r="H18" i="79" s="1"/>
  <c r="H19" i="79" s="1"/>
  <c r="H20" i="79" s="1"/>
  <c r="H21" i="79" s="1"/>
  <c r="H22" i="79" s="1"/>
  <c r="H23" i="79" s="1"/>
  <c r="H24" i="79" s="1"/>
  <c r="H25" i="79" s="1"/>
  <c r="H26" i="79" s="1"/>
  <c r="H27" i="79" s="1"/>
  <c r="H28" i="79" s="1"/>
  <c r="H29" i="79" s="1"/>
  <c r="H30" i="79" s="1"/>
  <c r="H31" i="79" s="1"/>
  <c r="H32" i="79" s="1"/>
  <c r="H33" i="79" s="1"/>
  <c r="H34" i="79" s="1"/>
  <c r="H35" i="79" s="1"/>
  <c r="H36" i="79" s="1"/>
  <c r="H37" i="79" s="1"/>
  <c r="E37" i="79"/>
  <c r="E14" i="80"/>
  <c r="K13" i="80"/>
  <c r="H37" i="80"/>
  <c r="E15" i="80" l="1"/>
  <c r="K14" i="80"/>
  <c r="E16" i="80" l="1"/>
  <c r="K15" i="80"/>
  <c r="D26" i="79"/>
  <c r="D24" i="80"/>
  <c r="E17" i="80" l="1"/>
  <c r="K16" i="80"/>
  <c r="D46" i="80"/>
  <c r="D46" i="79"/>
  <c r="E18" i="80" l="1"/>
  <c r="K17" i="80"/>
  <c r="E19" i="80" l="1"/>
  <c r="K18" i="80"/>
  <c r="E20" i="80" l="1"/>
  <c r="K19" i="80"/>
  <c r="D27" i="79"/>
  <c r="E21" i="80" l="1"/>
  <c r="K20" i="80"/>
  <c r="D28" i="79"/>
  <c r="E22" i="80" l="1"/>
  <c r="K21" i="80"/>
  <c r="D29" i="79"/>
  <c r="E23" i="80" l="1"/>
  <c r="K22" i="80"/>
  <c r="D25" i="80"/>
  <c r="D30" i="79"/>
  <c r="E24" i="80" l="1"/>
  <c r="K23" i="80"/>
  <c r="D26" i="80"/>
  <c r="D31" i="79"/>
  <c r="E25" i="80" l="1"/>
  <c r="K24" i="80"/>
  <c r="G24" i="80"/>
  <c r="I24" i="80" s="1"/>
  <c r="D27" i="80"/>
  <c r="D32" i="79"/>
  <c r="J24" i="80" l="1"/>
  <c r="E26" i="80"/>
  <c r="K25" i="80"/>
  <c r="G25" i="80"/>
  <c r="I25" i="80" s="1"/>
  <c r="D33" i="79"/>
  <c r="D28" i="80"/>
  <c r="E27" i="80" l="1"/>
  <c r="K26" i="80"/>
  <c r="G26" i="80"/>
  <c r="I26" i="80" s="1"/>
  <c r="J25" i="80"/>
  <c r="D34" i="79"/>
  <c r="D29" i="80"/>
  <c r="J26" i="80" l="1"/>
  <c r="E28" i="80"/>
  <c r="K27" i="80"/>
  <c r="G27" i="80"/>
  <c r="I27" i="80" s="1"/>
  <c r="D35" i="79"/>
  <c r="D30" i="80"/>
  <c r="E29" i="80" l="1"/>
  <c r="G28" i="80"/>
  <c r="I28" i="80" s="1"/>
  <c r="K28" i="80"/>
  <c r="J27" i="80"/>
  <c r="D36" i="79"/>
  <c r="D31" i="80"/>
  <c r="J28" i="80" l="1"/>
  <c r="E30" i="80"/>
  <c r="G29" i="80"/>
  <c r="I29" i="80" s="1"/>
  <c r="K29" i="80"/>
  <c r="D37" i="79"/>
  <c r="D32" i="80"/>
  <c r="E31" i="80" l="1"/>
  <c r="G30" i="80"/>
  <c r="I30" i="80" s="1"/>
  <c r="K30" i="80"/>
  <c r="J29" i="80"/>
  <c r="D33" i="80"/>
  <c r="J30" i="80" l="1"/>
  <c r="E32" i="80"/>
  <c r="K31" i="80"/>
  <c r="G31" i="80"/>
  <c r="I31" i="80" s="1"/>
  <c r="D34" i="80"/>
  <c r="J31" i="80" l="1"/>
  <c r="E33" i="80"/>
  <c r="K32" i="80"/>
  <c r="G32" i="80"/>
  <c r="I32" i="80" s="1"/>
  <c r="D35" i="80"/>
  <c r="E34" i="80" l="1"/>
  <c r="G33" i="80"/>
  <c r="I33" i="80" s="1"/>
  <c r="J33" i="80" s="1"/>
  <c r="K33" i="80"/>
  <c r="J32" i="80"/>
  <c r="D36" i="80"/>
  <c r="E35" i="80" l="1"/>
  <c r="K34" i="80"/>
  <c r="G34" i="80"/>
  <c r="I34" i="80" s="1"/>
  <c r="J34" i="80" s="1"/>
  <c r="D37" i="80"/>
  <c r="E36" i="80" l="1"/>
  <c r="K35" i="80"/>
  <c r="G35" i="80"/>
  <c r="I35" i="80" s="1"/>
  <c r="J35" i="80" s="1"/>
  <c r="E37" i="80" l="1"/>
  <c r="G36" i="80"/>
  <c r="I36" i="80" s="1"/>
  <c r="J36" i="80" s="1"/>
  <c r="K36" i="80"/>
  <c r="K37" i="80" l="1"/>
  <c r="G37" i="80"/>
  <c r="I37" i="80" s="1"/>
  <c r="J37" i="80" s="1"/>
  <c r="C67" i="78" l="1"/>
  <c r="D47" i="78"/>
  <c r="T57" i="78"/>
  <c r="Q57" i="78"/>
  <c r="T56" i="78"/>
  <c r="T55" i="78"/>
  <c r="D49" i="78"/>
  <c r="C49" i="78"/>
  <c r="C48" i="78"/>
  <c r="C47" i="78"/>
  <c r="C46" i="78"/>
  <c r="C45" i="78"/>
  <c r="H12" i="78"/>
  <c r="E12" i="78"/>
  <c r="K12" i="78" s="1"/>
  <c r="B11" i="78"/>
  <c r="B12" i="78" s="1"/>
  <c r="B3" i="78" l="1"/>
  <c r="C52" i="78" s="1"/>
  <c r="B9" i="78" s="1"/>
  <c r="D46" i="78"/>
  <c r="C68" i="78"/>
  <c r="B13" i="78"/>
  <c r="C69" i="78" l="1"/>
  <c r="B14" i="78"/>
  <c r="B15" i="78" l="1"/>
  <c r="C70" i="78"/>
  <c r="C71" i="78" l="1"/>
  <c r="B16" i="78"/>
  <c r="B17" i="78" l="1"/>
  <c r="C72" i="78"/>
  <c r="B18" i="78" l="1"/>
  <c r="C73" i="78"/>
  <c r="B19" i="78" l="1"/>
  <c r="C74" i="78"/>
  <c r="F66" i="78" l="1"/>
  <c r="B20" i="78"/>
  <c r="F67" i="78" l="1"/>
  <c r="B21" i="78"/>
  <c r="F68" i="78" l="1"/>
  <c r="B22" i="78"/>
  <c r="F69" i="78" l="1"/>
  <c r="B23" i="78"/>
  <c r="D23" i="78" l="1"/>
  <c r="B24" i="78"/>
  <c r="F70" i="78"/>
  <c r="F71" i="78" l="1"/>
  <c r="B25" i="78"/>
  <c r="B26" i="78" l="1"/>
  <c r="F72" i="78"/>
  <c r="F73" i="78" l="1"/>
  <c r="B27" i="78"/>
  <c r="B28" i="78" l="1"/>
  <c r="F74" i="78"/>
  <c r="B29" i="78" l="1"/>
  <c r="I66" i="78"/>
  <c r="B30" i="78" l="1"/>
  <c r="I67" i="78"/>
  <c r="B31" i="78" l="1"/>
  <c r="I68" i="78"/>
  <c r="I69" i="78" l="1"/>
  <c r="B32" i="78"/>
  <c r="B33" i="78" s="1"/>
  <c r="B34" i="78" l="1"/>
  <c r="I70" i="78"/>
  <c r="B35" i="78" l="1"/>
  <c r="I71" i="78"/>
  <c r="B36" i="78" l="1"/>
  <c r="I72" i="78"/>
  <c r="B37" i="78" l="1"/>
  <c r="I73" i="78"/>
  <c r="I74" i="78" l="1"/>
  <c r="F24" i="78" l="1"/>
  <c r="F25" i="78" s="1"/>
  <c r="F26" i="78" s="1"/>
  <c r="F27" i="78" s="1"/>
  <c r="F28" i="78" s="1"/>
  <c r="F29" i="78" s="1"/>
  <c r="F30" i="78" s="1"/>
  <c r="F31" i="78" s="1"/>
  <c r="F32" i="78" s="1"/>
  <c r="F33" i="78" s="1"/>
  <c r="F34" i="78" s="1"/>
  <c r="F35" i="78" s="1"/>
  <c r="F36" i="78" s="1"/>
  <c r="D24" i="78"/>
  <c r="E13" i="78"/>
  <c r="H13" i="78"/>
  <c r="H14" i="78" s="1"/>
  <c r="H15" i="78" s="1"/>
  <c r="H16" i="78" s="1"/>
  <c r="H17" i="78" s="1"/>
  <c r="H18" i="78" s="1"/>
  <c r="H19" i="78" s="1"/>
  <c r="H20" i="78" s="1"/>
  <c r="H21" i="78" s="1"/>
  <c r="H22" i="78" s="1"/>
  <c r="H23" i="78" s="1"/>
  <c r="H24" i="78" s="1"/>
  <c r="H25" i="78" s="1"/>
  <c r="H26" i="78" s="1"/>
  <c r="H27" i="78" s="1"/>
  <c r="H28" i="78" s="1"/>
  <c r="H29" i="78" s="1"/>
  <c r="H30" i="78" s="1"/>
  <c r="H31" i="78" s="1"/>
  <c r="H32" i="78" s="1"/>
  <c r="H33" i="78" s="1"/>
  <c r="H34" i="78" s="1"/>
  <c r="H35" i="78" s="1"/>
  <c r="H36" i="78" s="1"/>
  <c r="H37" i="78" s="1"/>
  <c r="F37" i="78" l="1"/>
  <c r="E14" i="78"/>
  <c r="K13" i="78"/>
  <c r="E15" i="78" l="1"/>
  <c r="K14" i="78"/>
  <c r="E16" i="78" l="1"/>
  <c r="K15" i="78"/>
  <c r="E17" i="78" l="1"/>
  <c r="K16" i="78"/>
  <c r="E18" i="78" l="1"/>
  <c r="K17" i="78"/>
  <c r="K18" i="78" l="1"/>
  <c r="E19" i="78"/>
  <c r="D25" i="78"/>
  <c r="E20" i="78" l="1"/>
  <c r="K19" i="78"/>
  <c r="D26" i="78"/>
  <c r="E21" i="78" l="1"/>
  <c r="K20" i="78"/>
  <c r="D27" i="78"/>
  <c r="E22" i="78" l="1"/>
  <c r="K21" i="78"/>
  <c r="D28" i="78"/>
  <c r="E23" i="78" l="1"/>
  <c r="K22" i="78"/>
  <c r="D29" i="78"/>
  <c r="G23" i="78" l="1"/>
  <c r="I23" i="78" s="1"/>
  <c r="K23" i="78"/>
  <c r="E24" i="78"/>
  <c r="D30" i="78"/>
  <c r="K24" i="78" l="1"/>
  <c r="G24" i="78"/>
  <c r="I24" i="78" s="1"/>
  <c r="E25" i="78"/>
  <c r="J23" i="78"/>
  <c r="D31" i="78"/>
  <c r="E26" i="78" l="1"/>
  <c r="K25" i="78"/>
  <c r="G25" i="78"/>
  <c r="I25" i="78" s="1"/>
  <c r="J24" i="78"/>
  <c r="D32" i="78"/>
  <c r="J25" i="78" l="1"/>
  <c r="E27" i="78"/>
  <c r="K26" i="78"/>
  <c r="G26" i="78"/>
  <c r="I26" i="78" s="1"/>
  <c r="D33" i="78"/>
  <c r="J26" i="78" l="1"/>
  <c r="E28" i="78"/>
  <c r="K27" i="78"/>
  <c r="G27" i="78"/>
  <c r="I27" i="78" s="1"/>
  <c r="D34" i="78"/>
  <c r="A6" i="77"/>
  <c r="A7" i="77" s="1"/>
  <c r="A8" i="77" s="1"/>
  <c r="A9" i="77" s="1"/>
  <c r="A10" i="77" s="1"/>
  <c r="A11" i="77" s="1"/>
  <c r="A12" i="77" s="1"/>
  <c r="A13" i="77" s="1"/>
  <c r="H12" i="75"/>
  <c r="J27" i="78" l="1"/>
  <c r="E29" i="78"/>
  <c r="G28" i="78"/>
  <c r="I28" i="78" s="1"/>
  <c r="K28" i="78"/>
  <c r="D35" i="78"/>
  <c r="A14" i="77"/>
  <c r="J28" i="78" l="1"/>
  <c r="E30" i="78"/>
  <c r="G29" i="78"/>
  <c r="I29" i="78" s="1"/>
  <c r="K29" i="78"/>
  <c r="D36" i="78"/>
  <c r="A15" i="77"/>
  <c r="J29" i="78" l="1"/>
  <c r="E31" i="78"/>
  <c r="K30" i="78"/>
  <c r="G30" i="78"/>
  <c r="I30" i="78" s="1"/>
  <c r="D37" i="78"/>
  <c r="A16" i="77"/>
  <c r="H16" i="77" s="1"/>
  <c r="J30" i="78" l="1"/>
  <c r="E32" i="78"/>
  <c r="G31" i="78"/>
  <c r="I31" i="78" s="1"/>
  <c r="K31" i="78"/>
  <c r="A17" i="77"/>
  <c r="H17" i="77" l="1"/>
  <c r="J17" i="77"/>
  <c r="J31" i="78"/>
  <c r="E33" i="78"/>
  <c r="G32" i="78"/>
  <c r="I32" i="78" s="1"/>
  <c r="K32" i="78"/>
  <c r="A18" i="77"/>
  <c r="H18" i="77" l="1"/>
  <c r="J18" i="77"/>
  <c r="J32" i="78"/>
  <c r="E34" i="78"/>
  <c r="G33" i="78"/>
  <c r="I33" i="78" s="1"/>
  <c r="K33" i="78"/>
  <c r="A19" i="77"/>
  <c r="J19" i="77" s="1"/>
  <c r="E35" i="78" l="1"/>
  <c r="G34" i="78"/>
  <c r="I34" i="78" s="1"/>
  <c r="K34" i="78"/>
  <c r="J33" i="78"/>
  <c r="H19" i="77"/>
  <c r="A20" i="77"/>
  <c r="J20" i="77" s="1"/>
  <c r="J34" i="78" l="1"/>
  <c r="E36" i="78"/>
  <c r="G35" i="78"/>
  <c r="I35" i="78" s="1"/>
  <c r="K35" i="78"/>
  <c r="H20" i="77"/>
  <c r="A21" i="77"/>
  <c r="J21" i="77" s="1"/>
  <c r="E37" i="78" l="1"/>
  <c r="G36" i="78"/>
  <c r="I36" i="78" s="1"/>
  <c r="K36" i="78"/>
  <c r="J35" i="78"/>
  <c r="H21" i="77"/>
  <c r="A22" i="77"/>
  <c r="J22" i="77" s="1"/>
  <c r="J36" i="78" l="1"/>
  <c r="G37" i="78"/>
  <c r="I37" i="78" s="1"/>
  <c r="K37" i="78"/>
  <c r="H22" i="77"/>
  <c r="A23" i="77"/>
  <c r="J23" i="77" s="1"/>
  <c r="J37" i="78" l="1"/>
  <c r="H23" i="77"/>
  <c r="A24" i="77"/>
  <c r="J24" i="77" s="1"/>
  <c r="H24" i="77" l="1"/>
  <c r="A25" i="77"/>
  <c r="J25" i="77" s="1"/>
  <c r="H25" i="77" l="1"/>
  <c r="A26" i="77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D47" i="76" l="1"/>
  <c r="C67" i="76"/>
  <c r="T59" i="76"/>
  <c r="Q59" i="76"/>
  <c r="T58" i="76"/>
  <c r="T56" i="76"/>
  <c r="T55" i="76"/>
  <c r="D49" i="76"/>
  <c r="C49" i="76"/>
  <c r="C48" i="76"/>
  <c r="C47" i="76"/>
  <c r="C46" i="76"/>
  <c r="C45" i="76"/>
  <c r="B11" i="76"/>
  <c r="B12" i="76" s="1"/>
  <c r="B13" i="76" s="1"/>
  <c r="B14" i="76" s="1"/>
  <c r="T59" i="75"/>
  <c r="T57" i="75"/>
  <c r="T56" i="75"/>
  <c r="T58" i="75"/>
  <c r="B3" i="75"/>
  <c r="C52" i="75" s="1"/>
  <c r="B9" i="75" s="1"/>
  <c r="C67" i="75"/>
  <c r="Q59" i="75"/>
  <c r="T55" i="75"/>
  <c r="D49" i="75"/>
  <c r="C49" i="75"/>
  <c r="C48" i="75"/>
  <c r="C47" i="75"/>
  <c r="C46" i="75"/>
  <c r="C45" i="75"/>
  <c r="B11" i="75"/>
  <c r="B12" i="75" s="1"/>
  <c r="B13" i="75" s="1"/>
  <c r="B14" i="75" s="1"/>
  <c r="B15" i="75" s="1"/>
  <c r="B16" i="75" s="1"/>
  <c r="U59" i="68"/>
  <c r="R59" i="68"/>
  <c r="U58" i="68"/>
  <c r="U57" i="68"/>
  <c r="B3" i="73"/>
  <c r="C52" i="73" s="1"/>
  <c r="B9" i="73" s="1"/>
  <c r="H12" i="73"/>
  <c r="E12" i="73"/>
  <c r="K12" i="73" s="1"/>
  <c r="C67" i="73"/>
  <c r="T57" i="73"/>
  <c r="Q57" i="73"/>
  <c r="T56" i="73"/>
  <c r="T55" i="73"/>
  <c r="D49" i="73"/>
  <c r="C49" i="73"/>
  <c r="C48" i="73"/>
  <c r="C47" i="73"/>
  <c r="C46" i="73"/>
  <c r="C45" i="73"/>
  <c r="B11" i="73"/>
  <c r="B12" i="73" s="1"/>
  <c r="B3" i="72"/>
  <c r="C52" i="72" s="1"/>
  <c r="B9" i="72" s="1"/>
  <c r="H12" i="72"/>
  <c r="E12" i="72"/>
  <c r="K12" i="72" s="1"/>
  <c r="C67" i="72"/>
  <c r="T57" i="72"/>
  <c r="Q57" i="72"/>
  <c r="T56" i="72"/>
  <c r="T55" i="72"/>
  <c r="D49" i="72"/>
  <c r="C49" i="72"/>
  <c r="C48" i="72"/>
  <c r="C47" i="72"/>
  <c r="C46" i="72"/>
  <c r="C45" i="72"/>
  <c r="B11" i="72"/>
  <c r="B12" i="72" s="1"/>
  <c r="C67" i="71"/>
  <c r="D47" i="71"/>
  <c r="H12" i="71"/>
  <c r="T57" i="71"/>
  <c r="Q57" i="71"/>
  <c r="T56" i="71"/>
  <c r="E12" i="71"/>
  <c r="K12" i="71" s="1"/>
  <c r="T55" i="71"/>
  <c r="D49" i="71"/>
  <c r="C49" i="71"/>
  <c r="C48" i="71"/>
  <c r="C47" i="71"/>
  <c r="C46" i="71"/>
  <c r="C45" i="71"/>
  <c r="B11" i="71"/>
  <c r="B12" i="71" s="1"/>
  <c r="C68" i="72" l="1"/>
  <c r="B3" i="71"/>
  <c r="C52" i="71" s="1"/>
  <c r="B9" i="71" s="1"/>
  <c r="D47" i="75"/>
  <c r="D47" i="73"/>
  <c r="D47" i="72"/>
  <c r="H12" i="76"/>
  <c r="B3" i="76"/>
  <c r="C52" i="76" s="1"/>
  <c r="B9" i="76" s="1"/>
  <c r="B15" i="76"/>
  <c r="C68" i="76"/>
  <c r="B17" i="75"/>
  <c r="C68" i="75"/>
  <c r="B13" i="73"/>
  <c r="C68" i="73"/>
  <c r="B13" i="72"/>
  <c r="B13" i="71"/>
  <c r="C68" i="71"/>
  <c r="C69" i="72" l="1"/>
  <c r="C69" i="76"/>
  <c r="B16" i="76"/>
  <c r="C69" i="75"/>
  <c r="B18" i="75"/>
  <c r="C69" i="73"/>
  <c r="B14" i="73"/>
  <c r="B15" i="73" s="1"/>
  <c r="B16" i="73" s="1"/>
  <c r="B17" i="73" s="1"/>
  <c r="B18" i="73" s="1"/>
  <c r="B14" i="72"/>
  <c r="C69" i="71"/>
  <c r="B14" i="71"/>
  <c r="C70" i="72" l="1"/>
  <c r="B15" i="71"/>
  <c r="C70" i="76"/>
  <c r="B17" i="76"/>
  <c r="B19" i="75"/>
  <c r="C70" i="75"/>
  <c r="B19" i="73"/>
  <c r="C70" i="73"/>
  <c r="B15" i="72"/>
  <c r="C70" i="71"/>
  <c r="C71" i="72" l="1"/>
  <c r="B16" i="71"/>
  <c r="B18" i="76"/>
  <c r="C71" i="76"/>
  <c r="C71" i="75"/>
  <c r="B20" i="75"/>
  <c r="C71" i="73"/>
  <c r="B20" i="73"/>
  <c r="B16" i="72"/>
  <c r="C71" i="71"/>
  <c r="C72" i="72" l="1"/>
  <c r="B17" i="71"/>
  <c r="C72" i="76"/>
  <c r="B19" i="76"/>
  <c r="C72" i="75"/>
  <c r="B21" i="75"/>
  <c r="C72" i="73"/>
  <c r="B21" i="73"/>
  <c r="B17" i="72"/>
  <c r="C72" i="71"/>
  <c r="C73" i="72" l="1"/>
  <c r="B18" i="71"/>
  <c r="B20" i="76"/>
  <c r="C73" i="76"/>
  <c r="B22" i="75"/>
  <c r="C73" i="75"/>
  <c r="C73" i="73"/>
  <c r="B22" i="73"/>
  <c r="B18" i="72"/>
  <c r="C73" i="71"/>
  <c r="C74" i="72" l="1"/>
  <c r="B19" i="71"/>
  <c r="C74" i="76"/>
  <c r="B21" i="76"/>
  <c r="B23" i="75"/>
  <c r="C74" i="75"/>
  <c r="C74" i="73"/>
  <c r="B23" i="73"/>
  <c r="B19" i="72"/>
  <c r="C74" i="71"/>
  <c r="F66" i="72" l="1"/>
  <c r="B20" i="71"/>
  <c r="B22" i="76"/>
  <c r="F66" i="76"/>
  <c r="F66" i="75"/>
  <c r="B24" i="75"/>
  <c r="B24" i="73"/>
  <c r="F66" i="73"/>
  <c r="B20" i="72"/>
  <c r="F66" i="71"/>
  <c r="F67" i="72" l="1"/>
  <c r="B21" i="71"/>
  <c r="B23" i="76"/>
  <c r="F67" i="76"/>
  <c r="F67" i="75"/>
  <c r="B25" i="75"/>
  <c r="F67" i="73"/>
  <c r="B25" i="73"/>
  <c r="B21" i="72"/>
  <c r="F67" i="71"/>
  <c r="F68" i="72" l="1"/>
  <c r="B22" i="71"/>
  <c r="B24" i="76"/>
  <c r="F68" i="76"/>
  <c r="F68" i="75"/>
  <c r="B26" i="75"/>
  <c r="F68" i="73"/>
  <c r="B26" i="73"/>
  <c r="B22" i="72"/>
  <c r="F68" i="71"/>
  <c r="F69" i="72" l="1"/>
  <c r="B23" i="71"/>
  <c r="F69" i="76"/>
  <c r="B25" i="76"/>
  <c r="F69" i="75"/>
  <c r="B27" i="75"/>
  <c r="F69" i="73"/>
  <c r="B27" i="73"/>
  <c r="B23" i="72"/>
  <c r="F69" i="71"/>
  <c r="F70" i="72" l="1"/>
  <c r="B24" i="71"/>
  <c r="B26" i="76"/>
  <c r="F70" i="76"/>
  <c r="B28" i="75"/>
  <c r="F70" i="75"/>
  <c r="B28" i="73"/>
  <c r="F70" i="73"/>
  <c r="B24" i="72"/>
  <c r="F70" i="71"/>
  <c r="F71" i="72" l="1"/>
  <c r="B25" i="71"/>
  <c r="F71" i="76"/>
  <c r="B27" i="76"/>
  <c r="F71" i="75"/>
  <c r="B29" i="75"/>
  <c r="F71" i="73"/>
  <c r="B29" i="73"/>
  <c r="B25" i="72"/>
  <c r="F71" i="71"/>
  <c r="F72" i="72" l="1"/>
  <c r="B26" i="71"/>
  <c r="B28" i="76"/>
  <c r="F72" i="76"/>
  <c r="B30" i="75"/>
  <c r="F72" i="75"/>
  <c r="B30" i="73"/>
  <c r="F72" i="73"/>
  <c r="B26" i="72"/>
  <c r="F72" i="71"/>
  <c r="F73" i="72" l="1"/>
  <c r="B27" i="71"/>
  <c r="B29" i="76"/>
  <c r="F73" i="76"/>
  <c r="F73" i="75"/>
  <c r="B31" i="75"/>
  <c r="F73" i="73"/>
  <c r="B31" i="73"/>
  <c r="B27" i="72"/>
  <c r="F73" i="71"/>
  <c r="F74" i="72" l="1"/>
  <c r="B28" i="71"/>
  <c r="F74" i="76"/>
  <c r="B30" i="76"/>
  <c r="B32" i="75"/>
  <c r="B33" i="75" s="1"/>
  <c r="B34" i="75" s="1"/>
  <c r="B35" i="75" s="1"/>
  <c r="B36" i="75" s="1"/>
  <c r="B37" i="75" s="1"/>
  <c r="F74" i="75"/>
  <c r="B32" i="73"/>
  <c r="F74" i="73"/>
  <c r="B28" i="72"/>
  <c r="F74" i="71"/>
  <c r="I66" i="72" l="1"/>
  <c r="B33" i="73"/>
  <c r="B29" i="71"/>
  <c r="B31" i="76"/>
  <c r="I66" i="76"/>
  <c r="I66" i="75"/>
  <c r="I66" i="73"/>
  <c r="B29" i="72"/>
  <c r="I66" i="71"/>
  <c r="I67" i="72" l="1"/>
  <c r="B34" i="73"/>
  <c r="B30" i="71"/>
  <c r="B32" i="76"/>
  <c r="B33" i="76" s="1"/>
  <c r="B34" i="76" s="1"/>
  <c r="B35" i="76" s="1"/>
  <c r="B36" i="76" s="1"/>
  <c r="B37" i="76" s="1"/>
  <c r="I67" i="76"/>
  <c r="I67" i="75"/>
  <c r="I67" i="73"/>
  <c r="B30" i="72"/>
  <c r="I67" i="71"/>
  <c r="I68" i="72" l="1"/>
  <c r="B35" i="73"/>
  <c r="B31" i="71"/>
  <c r="I68" i="76"/>
  <c r="I68" i="75"/>
  <c r="I68" i="73"/>
  <c r="B31" i="72"/>
  <c r="I68" i="71"/>
  <c r="I69" i="72" l="1"/>
  <c r="B36" i="73"/>
  <c r="B32" i="71"/>
  <c r="B33" i="71" s="1"/>
  <c r="I69" i="76"/>
  <c r="I69" i="75"/>
  <c r="I69" i="73"/>
  <c r="B32" i="72"/>
  <c r="B33" i="72" s="1"/>
  <c r="I69" i="71"/>
  <c r="I70" i="72" l="1"/>
  <c r="B37" i="73"/>
  <c r="B34" i="72"/>
  <c r="B34" i="71"/>
  <c r="I70" i="76"/>
  <c r="I70" i="75"/>
  <c r="I70" i="73"/>
  <c r="I70" i="71"/>
  <c r="I71" i="72" l="1"/>
  <c r="B35" i="72"/>
  <c r="B35" i="71"/>
  <c r="I71" i="76"/>
  <c r="I71" i="75"/>
  <c r="I71" i="73"/>
  <c r="I71" i="71"/>
  <c r="I72" i="72" l="1"/>
  <c r="B36" i="72"/>
  <c r="B36" i="71"/>
  <c r="I72" i="76"/>
  <c r="I72" i="75"/>
  <c r="I72" i="73"/>
  <c r="I72" i="71"/>
  <c r="I73" i="72" l="1"/>
  <c r="B37" i="72"/>
  <c r="B37" i="71"/>
  <c r="I73" i="76"/>
  <c r="I73" i="75"/>
  <c r="I73" i="73"/>
  <c r="I73" i="71"/>
  <c r="I74" i="72" l="1"/>
  <c r="I74" i="76"/>
  <c r="I74" i="75"/>
  <c r="I74" i="73"/>
  <c r="I74" i="71"/>
  <c r="F19" i="72" l="1"/>
  <c r="F20" i="72" s="1"/>
  <c r="F21" i="72" s="1"/>
  <c r="F22" i="72" s="1"/>
  <c r="F23" i="72" s="1"/>
  <c r="F24" i="72" s="1"/>
  <c r="F25" i="72" s="1"/>
  <c r="F26" i="72" s="1"/>
  <c r="F27" i="72" s="1"/>
  <c r="F28" i="72" s="1"/>
  <c r="F29" i="72" s="1"/>
  <c r="F30" i="72" s="1"/>
  <c r="F31" i="72" s="1"/>
  <c r="F32" i="72" s="1"/>
  <c r="F33" i="72" s="1"/>
  <c r="F34" i="72" s="1"/>
  <c r="F35" i="72" s="1"/>
  <c r="F36" i="72" s="1"/>
  <c r="F37" i="72" s="1"/>
  <c r="E13" i="72"/>
  <c r="H13" i="72"/>
  <c r="H14" i="72" s="1"/>
  <c r="H15" i="72" s="1"/>
  <c r="H16" i="72" s="1"/>
  <c r="H17" i="72" s="1"/>
  <c r="H18" i="72" s="1"/>
  <c r="H19" i="72" s="1"/>
  <c r="H20" i="72" s="1"/>
  <c r="H21" i="72" s="1"/>
  <c r="H22" i="72" s="1"/>
  <c r="H23" i="72" s="1"/>
  <c r="H24" i="72" s="1"/>
  <c r="H25" i="72" s="1"/>
  <c r="H26" i="72" s="1"/>
  <c r="H27" i="72" s="1"/>
  <c r="H28" i="72" s="1"/>
  <c r="H29" i="72" s="1"/>
  <c r="H30" i="72" s="1"/>
  <c r="H31" i="72" s="1"/>
  <c r="H32" i="72" s="1"/>
  <c r="H33" i="72" s="1"/>
  <c r="H34" i="72" s="1"/>
  <c r="H35" i="72" s="1"/>
  <c r="H36" i="72" s="1"/>
  <c r="H37" i="72" s="1"/>
  <c r="E13" i="73"/>
  <c r="E14" i="73" s="1"/>
  <c r="F25" i="75"/>
  <c r="F26" i="75" s="1"/>
  <c r="F27" i="75" s="1"/>
  <c r="F19" i="71"/>
  <c r="F20" i="71" s="1"/>
  <c r="F21" i="71" s="1"/>
  <c r="F22" i="71" s="1"/>
  <c r="F23" i="71" s="1"/>
  <c r="F24" i="71" s="1"/>
  <c r="F25" i="71" s="1"/>
  <c r="F26" i="71" s="1"/>
  <c r="F27" i="71" s="1"/>
  <c r="F28" i="71" s="1"/>
  <c r="F29" i="71" s="1"/>
  <c r="F30" i="71" s="1"/>
  <c r="F31" i="71" s="1"/>
  <c r="F32" i="71" s="1"/>
  <c r="F33" i="71" s="1"/>
  <c r="F34" i="71" s="1"/>
  <c r="F35" i="71" s="1"/>
  <c r="F36" i="71" s="1"/>
  <c r="H13" i="73"/>
  <c r="H14" i="73" s="1"/>
  <c r="H15" i="73" s="1"/>
  <c r="H16" i="73" s="1"/>
  <c r="H17" i="73" s="1"/>
  <c r="H18" i="73" s="1"/>
  <c r="H19" i="73" s="1"/>
  <c r="H20" i="73" s="1"/>
  <c r="H21" i="73" s="1"/>
  <c r="H22" i="73" s="1"/>
  <c r="H23" i="73" s="1"/>
  <c r="H24" i="73" s="1"/>
  <c r="H25" i="73" s="1"/>
  <c r="H26" i="73" s="1"/>
  <c r="H27" i="73" s="1"/>
  <c r="H28" i="73" s="1"/>
  <c r="H29" i="73" s="1"/>
  <c r="H30" i="73" s="1"/>
  <c r="H31" i="73" s="1"/>
  <c r="H32" i="73" s="1"/>
  <c r="H33" i="73" s="1"/>
  <c r="H34" i="73" s="1"/>
  <c r="H35" i="73" s="1"/>
  <c r="H36" i="73" s="1"/>
  <c r="H37" i="73" s="1"/>
  <c r="F19" i="73"/>
  <c r="F20" i="73" s="1"/>
  <c r="F21" i="73" s="1"/>
  <c r="F22" i="73" s="1"/>
  <c r="F23" i="73" s="1"/>
  <c r="H13" i="76"/>
  <c r="H14" i="76" s="1"/>
  <c r="H15" i="76" s="1"/>
  <c r="H16" i="76" s="1"/>
  <c r="H17" i="76" s="1"/>
  <c r="H18" i="76" s="1"/>
  <c r="H19" i="76" s="1"/>
  <c r="H20" i="76" s="1"/>
  <c r="H21" i="76" s="1"/>
  <c r="H22" i="76" s="1"/>
  <c r="H23" i="76" s="1"/>
  <c r="H24" i="76" s="1"/>
  <c r="H25" i="76" s="1"/>
  <c r="H26" i="76" s="1"/>
  <c r="H27" i="76" s="1"/>
  <c r="H28" i="76" s="1"/>
  <c r="H29" i="76" s="1"/>
  <c r="H30" i="76" s="1"/>
  <c r="H31" i="76" s="1"/>
  <c r="H32" i="76" s="1"/>
  <c r="H33" i="76" s="1"/>
  <c r="H34" i="76" s="1"/>
  <c r="H35" i="76" s="1"/>
  <c r="H36" i="76" s="1"/>
  <c r="H37" i="76" s="1"/>
  <c r="H13" i="75"/>
  <c r="H14" i="75" s="1"/>
  <c r="H15" i="75" s="1"/>
  <c r="H16" i="75" s="1"/>
  <c r="H17" i="75" s="1"/>
  <c r="H18" i="75" s="1"/>
  <c r="H19" i="75" s="1"/>
  <c r="H20" i="75" s="1"/>
  <c r="H21" i="75" s="1"/>
  <c r="H22" i="75" s="1"/>
  <c r="H23" i="75" s="1"/>
  <c r="H24" i="75" s="1"/>
  <c r="H25" i="75" s="1"/>
  <c r="H26" i="75" s="1"/>
  <c r="H27" i="75" s="1"/>
  <c r="H28" i="75" s="1"/>
  <c r="H29" i="75" s="1"/>
  <c r="H30" i="75" s="1"/>
  <c r="H31" i="75" s="1"/>
  <c r="H32" i="75" s="1"/>
  <c r="H33" i="75" s="1"/>
  <c r="H34" i="75" s="1"/>
  <c r="H35" i="75" s="1"/>
  <c r="H36" i="75" s="1"/>
  <c r="E13" i="71"/>
  <c r="H13" i="71"/>
  <c r="H14" i="71" s="1"/>
  <c r="H15" i="71" s="1"/>
  <c r="H16" i="71" s="1"/>
  <c r="H17" i="71" s="1"/>
  <c r="H18" i="71" s="1"/>
  <c r="H19" i="71" s="1"/>
  <c r="H20" i="71" s="1"/>
  <c r="H21" i="71" s="1"/>
  <c r="H22" i="71" s="1"/>
  <c r="H23" i="71" s="1"/>
  <c r="H24" i="71" s="1"/>
  <c r="H25" i="71" s="1"/>
  <c r="H26" i="71" s="1"/>
  <c r="H27" i="71" s="1"/>
  <c r="H28" i="71" s="1"/>
  <c r="H29" i="71" s="1"/>
  <c r="H30" i="71" s="1"/>
  <c r="H31" i="71" s="1"/>
  <c r="H32" i="71" s="1"/>
  <c r="H33" i="71" s="1"/>
  <c r="H34" i="71" s="1"/>
  <c r="H35" i="71" s="1"/>
  <c r="H36" i="71" s="1"/>
  <c r="H37" i="71" s="1"/>
  <c r="K13" i="72" l="1"/>
  <c r="E14" i="72"/>
  <c r="K13" i="73"/>
  <c r="F26" i="79"/>
  <c r="G26" i="79" s="1"/>
  <c r="I26" i="79" s="1"/>
  <c r="E15" i="73"/>
  <c r="K14" i="73"/>
  <c r="E14" i="71"/>
  <c r="K13" i="71"/>
  <c r="F24" i="73"/>
  <c r="F23" i="76"/>
  <c r="F28" i="75"/>
  <c r="F27" i="79"/>
  <c r="F37" i="71"/>
  <c r="H37" i="75"/>
  <c r="E15" i="72" l="1"/>
  <c r="K14" i="72"/>
  <c r="K26" i="79"/>
  <c r="F29" i="75"/>
  <c r="F28" i="79"/>
  <c r="E15" i="71"/>
  <c r="K14" i="71"/>
  <c r="F25" i="73"/>
  <c r="F24" i="76"/>
  <c r="G27" i="79"/>
  <c r="I27" i="79" s="1"/>
  <c r="K27" i="79"/>
  <c r="J26" i="79"/>
  <c r="M19" i="77"/>
  <c r="E16" i="73"/>
  <c r="K15" i="73"/>
  <c r="E16" i="72" l="1"/>
  <c r="K15" i="72"/>
  <c r="J27" i="79"/>
  <c r="M20" i="77"/>
  <c r="G28" i="79"/>
  <c r="I28" i="79" s="1"/>
  <c r="K28" i="79"/>
  <c r="E17" i="73"/>
  <c r="K16" i="73"/>
  <c r="E16" i="71"/>
  <c r="K15" i="71"/>
  <c r="F26" i="73"/>
  <c r="F25" i="76"/>
  <c r="F30" i="75"/>
  <c r="F29" i="79"/>
  <c r="E17" i="72" l="1"/>
  <c r="K16" i="72"/>
  <c r="K17" i="73"/>
  <c r="E18" i="73"/>
  <c r="E19" i="73" s="1"/>
  <c r="E20" i="73" s="1"/>
  <c r="E21" i="73" s="1"/>
  <c r="E22" i="73" s="1"/>
  <c r="E23" i="73" s="1"/>
  <c r="E24" i="73" s="1"/>
  <c r="E25" i="73" s="1"/>
  <c r="E26" i="73" s="1"/>
  <c r="E27" i="73" s="1"/>
  <c r="E28" i="73" s="1"/>
  <c r="E29" i="73" s="1"/>
  <c r="E30" i="73" s="1"/>
  <c r="E31" i="73" s="1"/>
  <c r="E32" i="73" s="1"/>
  <c r="E33" i="73" s="1"/>
  <c r="E34" i="73" s="1"/>
  <c r="E35" i="73" s="1"/>
  <c r="E36" i="73" s="1"/>
  <c r="E37" i="73" s="1"/>
  <c r="E17" i="71"/>
  <c r="K16" i="71"/>
  <c r="J28" i="79"/>
  <c r="M21" i="77"/>
  <c r="F27" i="73"/>
  <c r="F26" i="76"/>
  <c r="G29" i="79"/>
  <c r="I29" i="79" s="1"/>
  <c r="K29" i="79"/>
  <c r="F31" i="75"/>
  <c r="F30" i="79"/>
  <c r="K17" i="72" l="1"/>
  <c r="E18" i="72"/>
  <c r="E19" i="72" s="1"/>
  <c r="E20" i="72" s="1"/>
  <c r="E21" i="72" s="1"/>
  <c r="E22" i="72" s="1"/>
  <c r="E23" i="72" s="1"/>
  <c r="E24" i="72" s="1"/>
  <c r="E25" i="72" s="1"/>
  <c r="E26" i="72" s="1"/>
  <c r="E27" i="72" s="1"/>
  <c r="E28" i="72" s="1"/>
  <c r="E29" i="72" s="1"/>
  <c r="E30" i="72" s="1"/>
  <c r="E31" i="72" s="1"/>
  <c r="E32" i="72" s="1"/>
  <c r="E33" i="72" s="1"/>
  <c r="E34" i="72" s="1"/>
  <c r="E35" i="72" s="1"/>
  <c r="E36" i="72" s="1"/>
  <c r="E37" i="72" s="1"/>
  <c r="F32" i="75"/>
  <c r="F31" i="79"/>
  <c r="F28" i="73"/>
  <c r="F27" i="76"/>
  <c r="E18" i="71"/>
  <c r="E19" i="71" s="1"/>
  <c r="E20" i="71" s="1"/>
  <c r="E21" i="71" s="1"/>
  <c r="E22" i="71" s="1"/>
  <c r="E23" i="71" s="1"/>
  <c r="E24" i="71" s="1"/>
  <c r="E25" i="71" s="1"/>
  <c r="E26" i="71" s="1"/>
  <c r="E27" i="71" s="1"/>
  <c r="E28" i="71" s="1"/>
  <c r="E29" i="71" s="1"/>
  <c r="E30" i="71" s="1"/>
  <c r="E31" i="71" s="1"/>
  <c r="E32" i="71" s="1"/>
  <c r="E33" i="71" s="1"/>
  <c r="E34" i="71" s="1"/>
  <c r="E35" i="71" s="1"/>
  <c r="E36" i="71" s="1"/>
  <c r="E37" i="71" s="1"/>
  <c r="K17" i="71"/>
  <c r="J29" i="79"/>
  <c r="M22" i="77"/>
  <c r="G30" i="79"/>
  <c r="I30" i="79" s="1"/>
  <c r="K30" i="79"/>
  <c r="J30" i="79" l="1"/>
  <c r="M23" i="77"/>
  <c r="F29" i="73"/>
  <c r="F28" i="76"/>
  <c r="G31" i="79"/>
  <c r="I31" i="79" s="1"/>
  <c r="K31" i="79"/>
  <c r="F33" i="75"/>
  <c r="F32" i="79"/>
  <c r="K32" i="79" l="1"/>
  <c r="G32" i="79"/>
  <c r="I32" i="79" s="1"/>
  <c r="F34" i="75"/>
  <c r="F33" i="79"/>
  <c r="F30" i="73"/>
  <c r="F29" i="76"/>
  <c r="J31" i="79"/>
  <c r="M24" i="77"/>
  <c r="G33" i="79" l="1"/>
  <c r="I33" i="79" s="1"/>
  <c r="J33" i="79" s="1"/>
  <c r="K33" i="79"/>
  <c r="F35" i="75"/>
  <c r="F34" i="79"/>
  <c r="AA56" i="79"/>
  <c r="J32" i="79"/>
  <c r="M25" i="77"/>
  <c r="F31" i="73"/>
  <c r="F30" i="76"/>
  <c r="F32" i="73" l="1"/>
  <c r="F31" i="76"/>
  <c r="G34" i="79"/>
  <c r="I34" i="79" s="1"/>
  <c r="J34" i="79" s="1"/>
  <c r="K34" i="79"/>
  <c r="F36" i="75"/>
  <c r="F35" i="79"/>
  <c r="G35" i="79" l="1"/>
  <c r="I35" i="79" s="1"/>
  <c r="J35" i="79" s="1"/>
  <c r="K35" i="79"/>
  <c r="F36" i="79"/>
  <c r="F37" i="75"/>
  <c r="F37" i="79" s="1"/>
  <c r="F33" i="73"/>
  <c r="F32" i="76"/>
  <c r="K37" i="79" l="1"/>
  <c r="G37" i="79"/>
  <c r="I37" i="79" s="1"/>
  <c r="J37" i="79" s="1"/>
  <c r="G36" i="79"/>
  <c r="I36" i="79" s="1"/>
  <c r="J36" i="79" s="1"/>
  <c r="K36" i="79"/>
  <c r="F34" i="73"/>
  <c r="F33" i="76"/>
  <c r="D24" i="75"/>
  <c r="D23" i="76"/>
  <c r="F35" i="73" l="1"/>
  <c r="F34" i="76"/>
  <c r="D24" i="76"/>
  <c r="D25" i="76" s="1"/>
  <c r="D46" i="76"/>
  <c r="D46" i="75"/>
  <c r="D46" i="73"/>
  <c r="D18" i="73"/>
  <c r="D46" i="71"/>
  <c r="F36" i="73" l="1"/>
  <c r="F35" i="76"/>
  <c r="K18" i="73"/>
  <c r="G18" i="73"/>
  <c r="I18" i="73" s="1"/>
  <c r="D11" i="77" s="1"/>
  <c r="D19" i="73"/>
  <c r="D18" i="71"/>
  <c r="K18" i="71" s="1"/>
  <c r="D46" i="72"/>
  <c r="D18" i="72"/>
  <c r="K19" i="73" l="1"/>
  <c r="G19" i="73"/>
  <c r="I19" i="73" s="1"/>
  <c r="D12" i="77" s="1"/>
  <c r="K18" i="72"/>
  <c r="G18" i="72"/>
  <c r="I18" i="72" s="1"/>
  <c r="E11" i="77" s="1"/>
  <c r="F37" i="73"/>
  <c r="F37" i="76" s="1"/>
  <c r="F36" i="76"/>
  <c r="G18" i="71"/>
  <c r="I18" i="71" s="1"/>
  <c r="D26" i="76"/>
  <c r="D19" i="71"/>
  <c r="K19" i="71" s="1"/>
  <c r="D20" i="73"/>
  <c r="J18" i="73"/>
  <c r="D19" i="72"/>
  <c r="K20" i="73" l="1"/>
  <c r="G20" i="73"/>
  <c r="I20" i="73" s="1"/>
  <c r="D13" i="77" s="1"/>
  <c r="K19" i="72"/>
  <c r="G19" i="72"/>
  <c r="I19" i="72" s="1"/>
  <c r="E12" i="77" s="1"/>
  <c r="J18" i="71"/>
  <c r="G11" i="77"/>
  <c r="D20" i="71"/>
  <c r="G19" i="71"/>
  <c r="I19" i="71" s="1"/>
  <c r="D27" i="76"/>
  <c r="D21" i="73"/>
  <c r="J19" i="73"/>
  <c r="J18" i="72"/>
  <c r="D20" i="72"/>
  <c r="K21" i="73" l="1"/>
  <c r="G21" i="73"/>
  <c r="I21" i="73" s="1"/>
  <c r="D14" i="77" s="1"/>
  <c r="K20" i="72"/>
  <c r="G20" i="72"/>
  <c r="I20" i="72" s="1"/>
  <c r="E13" i="77" s="1"/>
  <c r="G20" i="71"/>
  <c r="I20" i="71" s="1"/>
  <c r="G13" i="77" s="1"/>
  <c r="K20" i="71"/>
  <c r="D21" i="71"/>
  <c r="D28" i="76"/>
  <c r="J20" i="73"/>
  <c r="D22" i="73"/>
  <c r="J19" i="72"/>
  <c r="D21" i="72"/>
  <c r="J20" i="71" l="1"/>
  <c r="G21" i="71"/>
  <c r="I21" i="71" s="1"/>
  <c r="K21" i="71"/>
  <c r="D22" i="71"/>
  <c r="D23" i="71" s="1"/>
  <c r="K21" i="72"/>
  <c r="G21" i="72"/>
  <c r="I21" i="72" s="1"/>
  <c r="E14" i="77" s="1"/>
  <c r="K22" i="73"/>
  <c r="G22" i="73"/>
  <c r="I22" i="73" s="1"/>
  <c r="D15" i="77" s="1"/>
  <c r="J19" i="71"/>
  <c r="G12" i="77"/>
  <c r="D29" i="76"/>
  <c r="J21" i="73"/>
  <c r="D23" i="73"/>
  <c r="J20" i="72"/>
  <c r="D22" i="72"/>
  <c r="G14" i="77" l="1"/>
  <c r="J21" i="71"/>
  <c r="G23" i="71"/>
  <c r="I23" i="71" s="1"/>
  <c r="K23" i="71"/>
  <c r="G22" i="71"/>
  <c r="I22" i="71" s="1"/>
  <c r="G15" i="77" s="1"/>
  <c r="K22" i="71"/>
  <c r="K22" i="72"/>
  <c r="G22" i="72"/>
  <c r="I22" i="72" s="1"/>
  <c r="E15" i="77" s="1"/>
  <c r="K23" i="73"/>
  <c r="G23" i="73"/>
  <c r="I23" i="73" s="1"/>
  <c r="D16" i="77" s="1"/>
  <c r="D30" i="76"/>
  <c r="D24" i="73"/>
  <c r="J22" i="73"/>
  <c r="J21" i="72"/>
  <c r="D23" i="72"/>
  <c r="D24" i="71"/>
  <c r="J22" i="71" l="1"/>
  <c r="K23" i="72"/>
  <c r="G23" i="72"/>
  <c r="I23" i="72" s="1"/>
  <c r="E16" i="77" s="1"/>
  <c r="K24" i="73"/>
  <c r="G24" i="73"/>
  <c r="I24" i="73" s="1"/>
  <c r="G24" i="71"/>
  <c r="I24" i="71" s="1"/>
  <c r="K24" i="71"/>
  <c r="G16" i="77"/>
  <c r="D31" i="76"/>
  <c r="D25" i="75"/>
  <c r="J23" i="73"/>
  <c r="D25" i="73"/>
  <c r="D17" i="77"/>
  <c r="D24" i="72"/>
  <c r="J22" i="72"/>
  <c r="J23" i="71"/>
  <c r="D25" i="71"/>
  <c r="G25" i="71" l="1"/>
  <c r="I25" i="71" s="1"/>
  <c r="K25" i="71"/>
  <c r="K25" i="73"/>
  <c r="G25" i="73"/>
  <c r="I25" i="73" s="1"/>
  <c r="D18" i="77" s="1"/>
  <c r="K24" i="72"/>
  <c r="G24" i="72"/>
  <c r="I24" i="72" s="1"/>
  <c r="E17" i="77" s="1"/>
  <c r="G17" i="77"/>
  <c r="D32" i="76"/>
  <c r="D26" i="75"/>
  <c r="J24" i="73"/>
  <c r="D26" i="73"/>
  <c r="J23" i="72"/>
  <c r="D25" i="72"/>
  <c r="D26" i="71"/>
  <c r="J24" i="71"/>
  <c r="G26" i="71" l="1"/>
  <c r="I26" i="71" s="1"/>
  <c r="K26" i="71"/>
  <c r="K26" i="73"/>
  <c r="G26" i="73"/>
  <c r="I26" i="73" s="1"/>
  <c r="D19" i="77" s="1"/>
  <c r="K25" i="72"/>
  <c r="G25" i="72"/>
  <c r="I25" i="72" s="1"/>
  <c r="E18" i="77" s="1"/>
  <c r="D33" i="76"/>
  <c r="G18" i="77"/>
  <c r="D27" i="75"/>
  <c r="J25" i="73"/>
  <c r="D27" i="73"/>
  <c r="D26" i="72"/>
  <c r="J24" i="72"/>
  <c r="J25" i="71"/>
  <c r="D27" i="71"/>
  <c r="K26" i="72" l="1"/>
  <c r="G26" i="72"/>
  <c r="I26" i="72" s="1"/>
  <c r="E19" i="77" s="1"/>
  <c r="G27" i="71"/>
  <c r="I27" i="71" s="1"/>
  <c r="K27" i="71"/>
  <c r="K27" i="73"/>
  <c r="G27" i="73"/>
  <c r="I27" i="73" s="1"/>
  <c r="D20" i="77" s="1"/>
  <c r="D34" i="76"/>
  <c r="G19" i="77"/>
  <c r="D28" i="75"/>
  <c r="D28" i="73"/>
  <c r="J26" i="73"/>
  <c r="J25" i="72"/>
  <c r="D27" i="72"/>
  <c r="D28" i="71"/>
  <c r="J26" i="71"/>
  <c r="K28" i="73" l="1"/>
  <c r="G28" i="73"/>
  <c r="I28" i="73" s="1"/>
  <c r="D21" i="77" s="1"/>
  <c r="D35" i="76"/>
  <c r="G28" i="71"/>
  <c r="I28" i="71" s="1"/>
  <c r="K28" i="71"/>
  <c r="K27" i="72"/>
  <c r="G27" i="72"/>
  <c r="I27" i="72" s="1"/>
  <c r="E20" i="77" s="1"/>
  <c r="G20" i="77"/>
  <c r="D29" i="75"/>
  <c r="J27" i="73"/>
  <c r="D29" i="73"/>
  <c r="D28" i="72"/>
  <c r="J26" i="72"/>
  <c r="D29" i="71"/>
  <c r="J27" i="71"/>
  <c r="G29" i="71" l="1"/>
  <c r="I29" i="71" s="1"/>
  <c r="K29" i="71"/>
  <c r="K28" i="72"/>
  <c r="G28" i="72"/>
  <c r="I28" i="72" s="1"/>
  <c r="E21" i="77" s="1"/>
  <c r="K29" i="73"/>
  <c r="G29" i="73"/>
  <c r="I29" i="73" s="1"/>
  <c r="D36" i="76"/>
  <c r="D37" i="76" s="1"/>
  <c r="G21" i="77"/>
  <c r="D30" i="75"/>
  <c r="J28" i="73"/>
  <c r="D30" i="73"/>
  <c r="D22" i="77"/>
  <c r="J27" i="72"/>
  <c r="D29" i="72"/>
  <c r="D30" i="71"/>
  <c r="J28" i="71"/>
  <c r="G30" i="71" l="1"/>
  <c r="I30" i="71" s="1"/>
  <c r="K30" i="71"/>
  <c r="K30" i="73"/>
  <c r="G30" i="73"/>
  <c r="I30" i="73" s="1"/>
  <c r="D23" i="77" s="1"/>
  <c r="K29" i="72"/>
  <c r="G29" i="72"/>
  <c r="I29" i="72" s="1"/>
  <c r="E22" i="77" s="1"/>
  <c r="G22" i="77"/>
  <c r="D31" i="75"/>
  <c r="J29" i="73"/>
  <c r="D31" i="73"/>
  <c r="D30" i="72"/>
  <c r="J28" i="72"/>
  <c r="J29" i="71"/>
  <c r="D31" i="71"/>
  <c r="K30" i="72" l="1"/>
  <c r="G30" i="72"/>
  <c r="I30" i="72" s="1"/>
  <c r="E23" i="77" s="1"/>
  <c r="G31" i="71"/>
  <c r="I31" i="71" s="1"/>
  <c r="K31" i="71"/>
  <c r="K31" i="73"/>
  <c r="G31" i="73"/>
  <c r="I31" i="73" s="1"/>
  <c r="D24" i="77" s="1"/>
  <c r="G23" i="77"/>
  <c r="D32" i="75"/>
  <c r="D32" i="73"/>
  <c r="J30" i="73"/>
  <c r="D31" i="72"/>
  <c r="J29" i="72"/>
  <c r="J30" i="71"/>
  <c r="D32" i="71"/>
  <c r="G32" i="71" l="1"/>
  <c r="I32" i="71" s="1"/>
  <c r="K32" i="71"/>
  <c r="K32" i="73"/>
  <c r="G32" i="73"/>
  <c r="I32" i="73" s="1"/>
  <c r="D25" i="77" s="1"/>
  <c r="D26" i="77" s="1"/>
  <c r="D27" i="77" s="1"/>
  <c r="D28" i="77" s="1"/>
  <c r="D29" i="77" s="1"/>
  <c r="D30" i="77" s="1"/>
  <c r="D31" i="77" s="1"/>
  <c r="D32" i="77" s="1"/>
  <c r="D33" i="77" s="1"/>
  <c r="D34" i="77" s="1"/>
  <c r="D35" i="77" s="1"/>
  <c r="D36" i="77" s="1"/>
  <c r="D37" i="77" s="1"/>
  <c r="D38" i="77" s="1"/>
  <c r="D39" i="77" s="1"/>
  <c r="D40" i="77" s="1"/>
  <c r="K31" i="72"/>
  <c r="G31" i="72"/>
  <c r="I31" i="72" s="1"/>
  <c r="D33" i="75"/>
  <c r="D33" i="73"/>
  <c r="G25" i="77"/>
  <c r="G26" i="77" s="1"/>
  <c r="G27" i="77" s="1"/>
  <c r="G28" i="77" s="1"/>
  <c r="G29" i="77" s="1"/>
  <c r="G30" i="77" s="1"/>
  <c r="G31" i="77" s="1"/>
  <c r="G32" i="77" s="1"/>
  <c r="G33" i="77" s="1"/>
  <c r="G34" i="77" s="1"/>
  <c r="G35" i="77" s="1"/>
  <c r="G36" i="77" s="1"/>
  <c r="G37" i="77" s="1"/>
  <c r="G38" i="77" s="1"/>
  <c r="G39" i="77" s="1"/>
  <c r="G40" i="77" s="1"/>
  <c r="D33" i="71"/>
  <c r="H26" i="77"/>
  <c r="G24" i="77"/>
  <c r="J31" i="73"/>
  <c r="D32" i="72"/>
  <c r="E24" i="77"/>
  <c r="J30" i="72"/>
  <c r="J31" i="71"/>
  <c r="K32" i="72" l="1"/>
  <c r="G32" i="72"/>
  <c r="I32" i="72" s="1"/>
  <c r="K33" i="73"/>
  <c r="G33" i="73"/>
  <c r="I33" i="73" s="1"/>
  <c r="G33" i="71"/>
  <c r="I33" i="71" s="1"/>
  <c r="K33" i="71"/>
  <c r="D34" i="75"/>
  <c r="D35" i="75" s="1"/>
  <c r="J32" i="73"/>
  <c r="J32" i="71"/>
  <c r="D50" i="77"/>
  <c r="D34" i="73"/>
  <c r="E25" i="77"/>
  <c r="E26" i="77" s="1"/>
  <c r="E27" i="77" s="1"/>
  <c r="E28" i="77" s="1"/>
  <c r="E29" i="77" s="1"/>
  <c r="E30" i="77" s="1"/>
  <c r="E31" i="77" s="1"/>
  <c r="E32" i="77" s="1"/>
  <c r="E33" i="77" s="1"/>
  <c r="E34" i="77" s="1"/>
  <c r="E35" i="77" s="1"/>
  <c r="E36" i="77" s="1"/>
  <c r="E37" i="77" s="1"/>
  <c r="E38" i="77" s="1"/>
  <c r="E39" i="77" s="1"/>
  <c r="E40" i="77" s="1"/>
  <c r="D33" i="72"/>
  <c r="D34" i="71"/>
  <c r="G50" i="77"/>
  <c r="H27" i="77"/>
  <c r="H28" i="77" s="1"/>
  <c r="H29" i="77" s="1"/>
  <c r="H30" i="77" s="1"/>
  <c r="H31" i="77" s="1"/>
  <c r="H32" i="77" s="1"/>
  <c r="H33" i="77" s="1"/>
  <c r="H34" i="77" s="1"/>
  <c r="H35" i="77" s="1"/>
  <c r="H36" i="77" s="1"/>
  <c r="H37" i="77" s="1"/>
  <c r="H38" i="77" s="1"/>
  <c r="H39" i="77" s="1"/>
  <c r="H40" i="77" s="1"/>
  <c r="H41" i="77" s="1"/>
  <c r="H42" i="77" s="1"/>
  <c r="H43" i="77" s="1"/>
  <c r="H44" i="77" s="1"/>
  <c r="H45" i="77" s="1"/>
  <c r="H50" i="77" s="1"/>
  <c r="J31" i="72"/>
  <c r="K34" i="73" l="1"/>
  <c r="G34" i="73"/>
  <c r="I34" i="73" s="1"/>
  <c r="G34" i="71"/>
  <c r="I34" i="71" s="1"/>
  <c r="K34" i="71"/>
  <c r="K33" i="72"/>
  <c r="G33" i="72"/>
  <c r="I33" i="72" s="1"/>
  <c r="D36" i="75"/>
  <c r="J33" i="73"/>
  <c r="D35" i="73"/>
  <c r="E50" i="77"/>
  <c r="J32" i="72"/>
  <c r="D34" i="72"/>
  <c r="D35" i="71"/>
  <c r="J33" i="71"/>
  <c r="K34" i="72" l="1"/>
  <c r="G34" i="72"/>
  <c r="I34" i="72" s="1"/>
  <c r="G35" i="71"/>
  <c r="I35" i="71" s="1"/>
  <c r="K35" i="71"/>
  <c r="K35" i="73"/>
  <c r="G35" i="73"/>
  <c r="I35" i="73" s="1"/>
  <c r="D37" i="75"/>
  <c r="D36" i="73"/>
  <c r="J34" i="73"/>
  <c r="J33" i="72"/>
  <c r="D35" i="72"/>
  <c r="J34" i="71"/>
  <c r="D36" i="71"/>
  <c r="K35" i="72" l="1"/>
  <c r="G35" i="72"/>
  <c r="I35" i="72" s="1"/>
  <c r="G36" i="71"/>
  <c r="I36" i="71" s="1"/>
  <c r="K36" i="71"/>
  <c r="K36" i="73"/>
  <c r="G36" i="73"/>
  <c r="I36" i="73" s="1"/>
  <c r="D37" i="71"/>
  <c r="K37" i="71" s="1"/>
  <c r="D37" i="73"/>
  <c r="J35" i="73"/>
  <c r="J34" i="72"/>
  <c r="D36" i="72"/>
  <c r="J35" i="71"/>
  <c r="K36" i="72" l="1"/>
  <c r="G36" i="72"/>
  <c r="I36" i="72" s="1"/>
  <c r="K37" i="73"/>
  <c r="G37" i="73"/>
  <c r="I37" i="73" s="1"/>
  <c r="G37" i="71"/>
  <c r="I37" i="71" s="1"/>
  <c r="J36" i="71"/>
  <c r="J36" i="73"/>
  <c r="D37" i="72"/>
  <c r="J35" i="72"/>
  <c r="K37" i="72" l="1"/>
  <c r="G37" i="72"/>
  <c r="I37" i="72" s="1"/>
  <c r="J37" i="71"/>
  <c r="J37" i="73"/>
  <c r="J36" i="72"/>
  <c r="J37" i="72" l="1"/>
  <c r="K32" i="75" l="1"/>
  <c r="K32" i="76"/>
  <c r="G31" i="75" l="1"/>
  <c r="I31" i="75" s="1"/>
  <c r="C24" i="77" s="1"/>
  <c r="K31" i="75"/>
  <c r="G26" i="75"/>
  <c r="I26" i="75" s="1"/>
  <c r="C19" i="77" s="1"/>
  <c r="K26" i="75"/>
  <c r="G31" i="76"/>
  <c r="I31" i="76" s="1"/>
  <c r="K31" i="76"/>
  <c r="G29" i="76"/>
  <c r="I29" i="76" s="1"/>
  <c r="K29" i="76"/>
  <c r="G30" i="76"/>
  <c r="I30" i="76" s="1"/>
  <c r="K30" i="76"/>
  <c r="G30" i="75"/>
  <c r="I30" i="75" s="1"/>
  <c r="C23" i="77" s="1"/>
  <c r="K30" i="75"/>
  <c r="G28" i="75"/>
  <c r="I28" i="75" s="1"/>
  <c r="C21" i="77" s="1"/>
  <c r="K28" i="75"/>
  <c r="G25" i="75"/>
  <c r="I25" i="75" s="1"/>
  <c r="C18" i="77" s="1"/>
  <c r="K25" i="75"/>
  <c r="G24" i="76"/>
  <c r="I24" i="76" s="1"/>
  <c r="K24" i="76"/>
  <c r="G23" i="76"/>
  <c r="I23" i="76" s="1"/>
  <c r="K23" i="76"/>
  <c r="G29" i="75"/>
  <c r="I29" i="75" s="1"/>
  <c r="C22" i="77" s="1"/>
  <c r="K29" i="75"/>
  <c r="G24" i="75"/>
  <c r="I24" i="75" s="1"/>
  <c r="C17" i="77" s="1"/>
  <c r="K24" i="75"/>
  <c r="G28" i="76"/>
  <c r="I28" i="76" s="1"/>
  <c r="K28" i="76"/>
  <c r="G27" i="75"/>
  <c r="I27" i="75" s="1"/>
  <c r="C20" i="77" s="1"/>
  <c r="K27" i="75"/>
  <c r="G27" i="76"/>
  <c r="I27" i="76" s="1"/>
  <c r="K27" i="76"/>
  <c r="G25" i="76"/>
  <c r="I25" i="76" s="1"/>
  <c r="K25" i="76"/>
  <c r="G26" i="76"/>
  <c r="I26" i="76" s="1"/>
  <c r="K26" i="76"/>
  <c r="E33" i="75"/>
  <c r="G32" i="75"/>
  <c r="I32" i="75" s="1"/>
  <c r="C25" i="77" s="1"/>
  <c r="C26" i="77" s="1"/>
  <c r="C27" i="77" s="1"/>
  <c r="C28" i="77" s="1"/>
  <c r="C29" i="77" s="1"/>
  <c r="C30" i="77" s="1"/>
  <c r="C31" i="77" s="1"/>
  <c r="C32" i="77" s="1"/>
  <c r="C33" i="77" s="1"/>
  <c r="C34" i="77" s="1"/>
  <c r="C35" i="77" s="1"/>
  <c r="C36" i="77" s="1"/>
  <c r="C37" i="77" s="1"/>
  <c r="C38" i="77" s="1"/>
  <c r="C39" i="77" s="1"/>
  <c r="C40" i="77" s="1"/>
  <c r="C41" i="77" s="1"/>
  <c r="C42" i="77" s="1"/>
  <c r="C43" i="77" s="1"/>
  <c r="C44" i="77" s="1"/>
  <c r="C45" i="77" s="1"/>
  <c r="C46" i="77" s="1"/>
  <c r="C47" i="77" s="1"/>
  <c r="C48" i="77" s="1"/>
  <c r="E33" i="76"/>
  <c r="E34" i="76" s="1"/>
  <c r="G32" i="76"/>
  <c r="I32" i="76" s="1"/>
  <c r="G34" i="76" l="1"/>
  <c r="I34" i="76" s="1"/>
  <c r="J34" i="76" s="1"/>
  <c r="K34" i="76"/>
  <c r="G33" i="75"/>
  <c r="K33" i="75"/>
  <c r="G33" i="76"/>
  <c r="I33" i="76" s="1"/>
  <c r="J33" i="76" s="1"/>
  <c r="K33" i="76"/>
  <c r="E34" i="75"/>
  <c r="E35" i="76"/>
  <c r="L23" i="77"/>
  <c r="L22" i="77"/>
  <c r="L24" i="77"/>
  <c r="L19" i="77"/>
  <c r="L18" i="77"/>
  <c r="L20" i="77"/>
  <c r="L25" i="77"/>
  <c r="L26" i="77" s="1"/>
  <c r="L27" i="77" s="1"/>
  <c r="L28" i="77" s="1"/>
  <c r="L29" i="77" s="1"/>
  <c r="L30" i="77" s="1"/>
  <c r="L31" i="77" s="1"/>
  <c r="L32" i="77" s="1"/>
  <c r="L33" i="77" s="1"/>
  <c r="L34" i="77" s="1"/>
  <c r="L35" i="77" s="1"/>
  <c r="L36" i="77" s="1"/>
  <c r="L37" i="77" s="1"/>
  <c r="L38" i="77" s="1"/>
  <c r="L39" i="77" s="1"/>
  <c r="L40" i="77" s="1"/>
  <c r="L41" i="77" s="1"/>
  <c r="L42" i="77" s="1"/>
  <c r="L43" i="77" s="1"/>
  <c r="L44" i="77" s="1"/>
  <c r="L45" i="77" s="1"/>
  <c r="M26" i="77"/>
  <c r="M27" i="77" s="1"/>
  <c r="M28" i="77" s="1"/>
  <c r="M29" i="77" s="1"/>
  <c r="M30" i="77" s="1"/>
  <c r="M31" i="77" s="1"/>
  <c r="M32" i="77" s="1"/>
  <c r="M33" i="77" s="1"/>
  <c r="M34" i="77" s="1"/>
  <c r="M35" i="77" s="1"/>
  <c r="M36" i="77" s="1"/>
  <c r="M37" i="77" s="1"/>
  <c r="M38" i="77" s="1"/>
  <c r="M39" i="77" s="1"/>
  <c r="M40" i="77" s="1"/>
  <c r="M41" i="77" s="1"/>
  <c r="M42" i="77" s="1"/>
  <c r="M43" i="77" s="1"/>
  <c r="M44" i="77" s="1"/>
  <c r="M45" i="77" s="1"/>
  <c r="M46" i="77" s="1"/>
  <c r="M47" i="77" s="1"/>
  <c r="M48" i="77" s="1"/>
  <c r="M50" i="77" s="1"/>
  <c r="L16" i="77"/>
  <c r="L21" i="77"/>
  <c r="L17" i="77"/>
  <c r="C50" i="77"/>
  <c r="J30" i="76"/>
  <c r="J31" i="76"/>
  <c r="J25" i="76"/>
  <c r="J32" i="76"/>
  <c r="J28" i="76"/>
  <c r="J29" i="76"/>
  <c r="J26" i="76"/>
  <c r="J27" i="76"/>
  <c r="J23" i="76"/>
  <c r="J24" i="76"/>
  <c r="J30" i="75"/>
  <c r="J31" i="75"/>
  <c r="J24" i="75"/>
  <c r="J32" i="75"/>
  <c r="J25" i="75"/>
  <c r="J26" i="75"/>
  <c r="J27" i="75"/>
  <c r="J28" i="75"/>
  <c r="J29" i="75"/>
  <c r="G35" i="76" l="1"/>
  <c r="I35" i="76" s="1"/>
  <c r="J35" i="76" s="1"/>
  <c r="K35" i="76"/>
  <c r="G34" i="75"/>
  <c r="I34" i="75" s="1"/>
  <c r="J34" i="75" s="1"/>
  <c r="K34" i="75"/>
  <c r="I33" i="75"/>
  <c r="J33" i="75" s="1"/>
  <c r="E35" i="75"/>
  <c r="E36" i="76"/>
  <c r="L50" i="77"/>
  <c r="AA56" i="76"/>
  <c r="AA56" i="75"/>
  <c r="G36" i="76" l="1"/>
  <c r="I36" i="76" s="1"/>
  <c r="J36" i="76" s="1"/>
  <c r="K36" i="76"/>
  <c r="G35" i="75"/>
  <c r="K35" i="75"/>
  <c r="E36" i="75"/>
  <c r="E37" i="76"/>
  <c r="E12" i="70"/>
  <c r="K12" i="70" s="1"/>
  <c r="D50" i="70"/>
  <c r="C70" i="70"/>
  <c r="T60" i="70"/>
  <c r="Q60" i="70"/>
  <c r="T59" i="70"/>
  <c r="T58" i="70"/>
  <c r="D52" i="70"/>
  <c r="C52" i="70"/>
  <c r="C51" i="70"/>
  <c r="C50" i="70"/>
  <c r="C49" i="70"/>
  <c r="C48" i="70"/>
  <c r="H12" i="70"/>
  <c r="B11" i="70"/>
  <c r="B12" i="70" s="1"/>
  <c r="C71" i="70" l="1"/>
  <c r="I35" i="75"/>
  <c r="J35" i="75" s="1"/>
  <c r="G37" i="76"/>
  <c r="I37" i="76" s="1"/>
  <c r="J37" i="76" s="1"/>
  <c r="K37" i="76"/>
  <c r="G36" i="75"/>
  <c r="K36" i="75"/>
  <c r="E37" i="75"/>
  <c r="B3" i="70"/>
  <c r="C55" i="70" s="1"/>
  <c r="B9" i="70" s="1"/>
  <c r="B13" i="70"/>
  <c r="C72" i="70"/>
  <c r="G37" i="75" l="1"/>
  <c r="I37" i="75" s="1"/>
  <c r="J37" i="75" s="1"/>
  <c r="K37" i="75"/>
  <c r="I36" i="75"/>
  <c r="J36" i="75" s="1"/>
  <c r="B14" i="70"/>
  <c r="B15" i="70" s="1"/>
  <c r="B16" i="70" s="1"/>
  <c r="B17" i="70" s="1"/>
  <c r="B18" i="70" s="1"/>
  <c r="C73" i="70"/>
  <c r="B19" i="70" l="1"/>
  <c r="C74" i="70"/>
  <c r="C75" i="70" l="1"/>
  <c r="B20" i="70"/>
  <c r="C76" i="70" l="1"/>
  <c r="B21" i="70"/>
  <c r="D48" i="68"/>
  <c r="D9" i="28"/>
  <c r="B22" i="70" l="1"/>
  <c r="C77" i="70"/>
  <c r="C82" i="68"/>
  <c r="C83" i="68" l="1"/>
  <c r="F69" i="70"/>
  <c r="B23" i="70"/>
  <c r="C84" i="68"/>
  <c r="F70" i="70" l="1"/>
  <c r="B24" i="70"/>
  <c r="C85" i="68"/>
  <c r="B25" i="70" l="1"/>
  <c r="F71" i="70"/>
  <c r="C86" i="68"/>
  <c r="F72" i="70" l="1"/>
  <c r="B26" i="70"/>
  <c r="C87" i="68"/>
  <c r="B27" i="70" l="1"/>
  <c r="F73" i="70"/>
  <c r="C88" i="68"/>
  <c r="F74" i="70" l="1"/>
  <c r="B28" i="70"/>
  <c r="C89" i="68"/>
  <c r="B29" i="70" l="1"/>
  <c r="F75" i="70"/>
  <c r="F81" i="68"/>
  <c r="F76" i="70" l="1"/>
  <c r="B30" i="70"/>
  <c r="F82" i="68"/>
  <c r="B31" i="70" l="1"/>
  <c r="F77" i="70"/>
  <c r="F83" i="68"/>
  <c r="I69" i="70" l="1"/>
  <c r="B32" i="70"/>
  <c r="F84" i="68"/>
  <c r="B33" i="70" l="1"/>
  <c r="I70" i="70"/>
  <c r="F85" i="68"/>
  <c r="B34" i="70" l="1"/>
  <c r="I71" i="70"/>
  <c r="F86" i="68"/>
  <c r="B35" i="70" l="1"/>
  <c r="I72" i="70"/>
  <c r="F87" i="68"/>
  <c r="B36" i="70" l="1"/>
  <c r="I73" i="70"/>
  <c r="F88" i="68"/>
  <c r="B37" i="70" l="1"/>
  <c r="B38" i="70" s="1"/>
  <c r="B39" i="70" s="1"/>
  <c r="B40" i="70" s="1"/>
  <c r="B41" i="70" s="1"/>
  <c r="I74" i="70"/>
  <c r="F89" i="68"/>
  <c r="I75" i="70" l="1"/>
  <c r="I81" i="68"/>
  <c r="I76" i="70" l="1"/>
  <c r="I82" i="68"/>
  <c r="I77" i="70" l="1"/>
  <c r="E13" i="70"/>
  <c r="H13" i="70"/>
  <c r="H14" i="70" s="1"/>
  <c r="H15" i="70" s="1"/>
  <c r="H16" i="70" s="1"/>
  <c r="H17" i="70" s="1"/>
  <c r="H18" i="70" s="1"/>
  <c r="H19" i="70" s="1"/>
  <c r="H20" i="70" s="1"/>
  <c r="H21" i="70" s="1"/>
  <c r="H22" i="70" s="1"/>
  <c r="H23" i="70" s="1"/>
  <c r="H24" i="70" s="1"/>
  <c r="H25" i="70" s="1"/>
  <c r="H26" i="70" s="1"/>
  <c r="H27" i="70" s="1"/>
  <c r="H28" i="70" s="1"/>
  <c r="H29" i="70" s="1"/>
  <c r="H30" i="70" s="1"/>
  <c r="H31" i="70" s="1"/>
  <c r="H32" i="70" s="1"/>
  <c r="H33" i="70" s="1"/>
  <c r="H34" i="70" s="1"/>
  <c r="H35" i="70" s="1"/>
  <c r="H36" i="70" s="1"/>
  <c r="I83" i="68"/>
  <c r="I78" i="70" l="1"/>
  <c r="I79" i="70"/>
  <c r="F19" i="70"/>
  <c r="F20" i="70" s="1"/>
  <c r="F21" i="70" s="1"/>
  <c r="F22" i="70" s="1"/>
  <c r="F23" i="70" s="1"/>
  <c r="F24" i="70" s="1"/>
  <c r="F25" i="70" s="1"/>
  <c r="F26" i="70" s="1"/>
  <c r="F27" i="70" s="1"/>
  <c r="F28" i="70" s="1"/>
  <c r="F29" i="70" s="1"/>
  <c r="F30" i="70" s="1"/>
  <c r="F31" i="70" s="1"/>
  <c r="F32" i="70" s="1"/>
  <c r="F33" i="70" s="1"/>
  <c r="F34" i="70" s="1"/>
  <c r="F35" i="70" s="1"/>
  <c r="F36" i="70" s="1"/>
  <c r="F37" i="70" s="1"/>
  <c r="F38" i="70" s="1"/>
  <c r="F39" i="70" s="1"/>
  <c r="F40" i="70" s="1"/>
  <c r="F41" i="70" s="1"/>
  <c r="E14" i="70"/>
  <c r="K13" i="70"/>
  <c r="I84" i="68"/>
  <c r="I80" i="70" l="1"/>
  <c r="E15" i="70"/>
  <c r="K14" i="70"/>
  <c r="H37" i="70"/>
  <c r="H38" i="70" s="1"/>
  <c r="H39" i="70" s="1"/>
  <c r="H40" i="70" s="1"/>
  <c r="H41" i="70" s="1"/>
  <c r="I85" i="68"/>
  <c r="I81" i="70" l="1"/>
  <c r="E16" i="70"/>
  <c r="K15" i="70"/>
  <c r="I86" i="68"/>
  <c r="E17" i="70" l="1"/>
  <c r="K16" i="70"/>
  <c r="I87" i="68"/>
  <c r="K17" i="70" l="1"/>
  <c r="E18" i="70"/>
  <c r="E19" i="70" s="1"/>
  <c r="E20" i="70" s="1"/>
  <c r="E21" i="70" s="1"/>
  <c r="E22" i="70" s="1"/>
  <c r="E23" i="70" s="1"/>
  <c r="E24" i="70" s="1"/>
  <c r="E25" i="70" s="1"/>
  <c r="E26" i="70" s="1"/>
  <c r="E27" i="70" s="1"/>
  <c r="E28" i="70" s="1"/>
  <c r="E29" i="70" s="1"/>
  <c r="E30" i="70" s="1"/>
  <c r="E31" i="70" s="1"/>
  <c r="E32" i="70" s="1"/>
  <c r="E33" i="70" s="1"/>
  <c r="E34" i="70" s="1"/>
  <c r="E35" i="70" s="1"/>
  <c r="E36" i="70" s="1"/>
  <c r="E37" i="70" s="1"/>
  <c r="E38" i="70" s="1"/>
  <c r="E39" i="70" s="1"/>
  <c r="E40" i="70" s="1"/>
  <c r="E41" i="70" s="1"/>
  <c r="I88" i="68"/>
  <c r="I89" i="68" l="1"/>
  <c r="D45" i="68" l="1"/>
  <c r="J61" i="68"/>
  <c r="C71" i="68"/>
  <c r="I56" i="68" s="1"/>
  <c r="H56" i="68"/>
  <c r="K62" i="68"/>
  <c r="J62" i="68"/>
  <c r="G62" i="68"/>
  <c r="F62" i="68"/>
  <c r="C62" i="68"/>
  <c r="K61" i="68"/>
  <c r="G61" i="68"/>
  <c r="F61" i="68"/>
  <c r="F63" i="68" s="1"/>
  <c r="C61" i="68"/>
  <c r="I57" i="68"/>
  <c r="H57" i="68"/>
  <c r="F57" i="68"/>
  <c r="F56" i="68"/>
  <c r="D50" i="68"/>
  <c r="C50" i="68"/>
  <c r="C49" i="68"/>
  <c r="C48" i="68"/>
  <c r="D47" i="68"/>
  <c r="C47" i="68"/>
  <c r="C46" i="68"/>
  <c r="C45" i="68"/>
  <c r="E66" i="68"/>
  <c r="B15" i="68"/>
  <c r="B16" i="68" s="1"/>
  <c r="B12" i="68"/>
  <c r="B5" i="68"/>
  <c r="H62" i="68" l="1"/>
  <c r="B17" i="68"/>
  <c r="B18" i="68" s="1"/>
  <c r="H61" i="68"/>
  <c r="H63" i="68" s="1"/>
  <c r="I61" i="68" s="1"/>
  <c r="F58" i="68"/>
  <c r="H58" i="68" s="1"/>
  <c r="B19" i="68" l="1"/>
  <c r="I62" i="68"/>
  <c r="I63" i="68" s="1"/>
  <c r="G63" i="68"/>
  <c r="D46" i="68" s="1"/>
  <c r="D76" i="68"/>
  <c r="G56" i="68"/>
  <c r="I58" i="68"/>
  <c r="B20" i="68" l="1"/>
  <c r="K63" i="68"/>
  <c r="J63" i="68"/>
  <c r="F16" i="68" s="1"/>
  <c r="G57" i="68"/>
  <c r="G58" i="68" s="1"/>
  <c r="F17" i="68" l="1"/>
  <c r="L16" i="68"/>
  <c r="B21" i="68"/>
  <c r="D49" i="68"/>
  <c r="F18" i="68" l="1"/>
  <c r="L17" i="68"/>
  <c r="B22" i="68"/>
  <c r="F19" i="68" l="1"/>
  <c r="L18" i="68"/>
  <c r="B23" i="68"/>
  <c r="F20" i="68" l="1"/>
  <c r="L19" i="68"/>
  <c r="B24" i="68"/>
  <c r="L20" i="68" l="1"/>
  <c r="F21" i="68"/>
  <c r="B25" i="68"/>
  <c r="E25" i="68"/>
  <c r="L21" i="68" l="1"/>
  <c r="F22" i="68"/>
  <c r="B26" i="68"/>
  <c r="E26" i="68" s="1"/>
  <c r="D24" i="68"/>
  <c r="D25" i="68" s="1"/>
  <c r="L22" i="68" l="1"/>
  <c r="F23" i="68"/>
  <c r="B27" i="68"/>
  <c r="E27" i="68" s="1"/>
  <c r="D26" i="68"/>
  <c r="L23" i="68" l="1"/>
  <c r="F24" i="68"/>
  <c r="F25" i="68" s="1"/>
  <c r="B28" i="68"/>
  <c r="E28" i="68" s="1"/>
  <c r="D27" i="68"/>
  <c r="F26" i="68" l="1"/>
  <c r="G24" i="68"/>
  <c r="H24" i="68" s="1"/>
  <c r="B29" i="68"/>
  <c r="E29" i="68" s="1"/>
  <c r="G25" i="68"/>
  <c r="H25" i="68" s="1"/>
  <c r="D28" i="68"/>
  <c r="L25" i="68" l="1"/>
  <c r="L24" i="68"/>
  <c r="F27" i="68"/>
  <c r="B30" i="68"/>
  <c r="E30" i="68" s="1"/>
  <c r="G26" i="68"/>
  <c r="H26" i="68" s="1"/>
  <c r="D29" i="68"/>
  <c r="F28" i="68" l="1"/>
  <c r="L26" i="68"/>
  <c r="B31" i="68"/>
  <c r="E31" i="68" s="1"/>
  <c r="G27" i="68"/>
  <c r="H27" i="68" s="1"/>
  <c r="D30" i="68"/>
  <c r="L27" i="68" l="1"/>
  <c r="F29" i="68"/>
  <c r="B32" i="68"/>
  <c r="E32" i="68" s="1"/>
  <c r="G28" i="68"/>
  <c r="H28" i="68" s="1"/>
  <c r="D31" i="68"/>
  <c r="L28" i="68" l="1"/>
  <c r="F30" i="68"/>
  <c r="B33" i="68"/>
  <c r="E33" i="68" s="1"/>
  <c r="G29" i="68"/>
  <c r="H29" i="68" s="1"/>
  <c r="D32" i="68"/>
  <c r="F31" i="68" l="1"/>
  <c r="L29" i="68"/>
  <c r="B34" i="68"/>
  <c r="E34" i="68" s="1"/>
  <c r="G30" i="68"/>
  <c r="H30" i="68" s="1"/>
  <c r="D33" i="68"/>
  <c r="L30" i="68" l="1"/>
  <c r="F32" i="68"/>
  <c r="B35" i="68"/>
  <c r="E35" i="68" s="1"/>
  <c r="G31" i="68"/>
  <c r="H31" i="68" s="1"/>
  <c r="D34" i="68"/>
  <c r="F33" i="68" l="1"/>
  <c r="L31" i="68"/>
  <c r="B36" i="68"/>
  <c r="B37" i="68" s="1"/>
  <c r="B38" i="68" s="1"/>
  <c r="B39" i="68" s="1"/>
  <c r="B40" i="68" s="1"/>
  <c r="G32" i="68"/>
  <c r="H32" i="68" s="1"/>
  <c r="D35" i="68"/>
  <c r="F34" i="68" l="1"/>
  <c r="L32" i="68"/>
  <c r="E36" i="68"/>
  <c r="G33" i="68"/>
  <c r="H33" i="68" s="1"/>
  <c r="D36" i="68"/>
  <c r="D37" i="68" s="1"/>
  <c r="F35" i="68" l="1"/>
  <c r="E37" i="68"/>
  <c r="L33" i="68"/>
  <c r="D38" i="68"/>
  <c r="G34" i="68"/>
  <c r="H34" i="68" s="1"/>
  <c r="E38" i="68" l="1"/>
  <c r="F36" i="68"/>
  <c r="L34" i="68"/>
  <c r="D39" i="68"/>
  <c r="G35" i="68"/>
  <c r="H35" i="68" s="1"/>
  <c r="F37" i="68" l="1"/>
  <c r="L35" i="68"/>
  <c r="G36" i="68"/>
  <c r="H36" i="68" s="1"/>
  <c r="E39" i="68"/>
  <c r="D40" i="68"/>
  <c r="D49" i="70"/>
  <c r="D18" i="70"/>
  <c r="K18" i="70" l="1"/>
  <c r="G18" i="70"/>
  <c r="I18" i="70" s="1"/>
  <c r="F11" i="77" s="1"/>
  <c r="L36" i="68"/>
  <c r="E40" i="68"/>
  <c r="G37" i="68"/>
  <c r="H37" i="68" s="1"/>
  <c r="F38" i="68"/>
  <c r="D19" i="70"/>
  <c r="L37" i="68" l="1"/>
  <c r="K19" i="70"/>
  <c r="G19" i="70"/>
  <c r="I19" i="70" s="1"/>
  <c r="F12" i="77" s="1"/>
  <c r="F39" i="68"/>
  <c r="G38" i="68"/>
  <c r="H38" i="68" s="1"/>
  <c r="D20" i="70"/>
  <c r="J18" i="70"/>
  <c r="K20" i="70" l="1"/>
  <c r="G20" i="70"/>
  <c r="I20" i="70" s="1"/>
  <c r="F40" i="68"/>
  <c r="G39" i="68"/>
  <c r="H39" i="68" s="1"/>
  <c r="L38" i="68"/>
  <c r="F13" i="77"/>
  <c r="D21" i="70"/>
  <c r="J19" i="70"/>
  <c r="K21" i="70" l="1"/>
  <c r="G21" i="70"/>
  <c r="I21" i="70" s="1"/>
  <c r="F14" i="77" s="1"/>
  <c r="G40" i="68"/>
  <c r="H40" i="68" s="1"/>
  <c r="L39" i="68"/>
  <c r="D22" i="70"/>
  <c r="J20" i="70"/>
  <c r="L40" i="68" l="1"/>
  <c r="K22" i="70"/>
  <c r="G22" i="70"/>
  <c r="I22" i="70" s="1"/>
  <c r="F15" i="77" s="1"/>
  <c r="J21" i="70"/>
  <c r="D23" i="70"/>
  <c r="K23" i="70" l="1"/>
  <c r="G23" i="70"/>
  <c r="I23" i="70" s="1"/>
  <c r="F16" i="77" s="1"/>
  <c r="J22" i="70"/>
  <c r="D24" i="70"/>
  <c r="K24" i="70" l="1"/>
  <c r="G24" i="70"/>
  <c r="I24" i="70" s="1"/>
  <c r="F17" i="77" s="1"/>
  <c r="J23" i="70"/>
  <c r="D25" i="70"/>
  <c r="K25" i="70" l="1"/>
  <c r="G25" i="70"/>
  <c r="I25" i="70" s="1"/>
  <c r="D26" i="70"/>
  <c r="F18" i="77"/>
  <c r="J24" i="70"/>
  <c r="K26" i="70" l="1"/>
  <c r="G26" i="70"/>
  <c r="I26" i="70" s="1"/>
  <c r="F19" i="77" s="1"/>
  <c r="J25" i="70"/>
  <c r="D27" i="70"/>
  <c r="K27" i="70" l="1"/>
  <c r="G27" i="70"/>
  <c r="I27" i="70" s="1"/>
  <c r="J26" i="70"/>
  <c r="F20" i="77"/>
  <c r="D28" i="70"/>
  <c r="K28" i="70" l="1"/>
  <c r="G28" i="70"/>
  <c r="I28" i="70" s="1"/>
  <c r="F21" i="77" s="1"/>
  <c r="D29" i="70"/>
  <c r="J27" i="70"/>
  <c r="K29" i="70" l="1"/>
  <c r="G29" i="70"/>
  <c r="I29" i="70" s="1"/>
  <c r="F22" i="77" s="1"/>
  <c r="D30" i="70"/>
  <c r="J28" i="70"/>
  <c r="K30" i="70" l="1"/>
  <c r="G30" i="70"/>
  <c r="I30" i="70" s="1"/>
  <c r="F23" i="77" s="1"/>
  <c r="J29" i="70"/>
  <c r="D31" i="70"/>
  <c r="K31" i="70" l="1"/>
  <c r="G31" i="70"/>
  <c r="I31" i="70" s="1"/>
  <c r="F24" i="77" s="1"/>
  <c r="J30" i="70"/>
  <c r="D32" i="70"/>
  <c r="K32" i="70" l="1"/>
  <c r="G32" i="70"/>
  <c r="I32" i="70" s="1"/>
  <c r="F25" i="77"/>
  <c r="F26" i="77" s="1"/>
  <c r="F27" i="77" s="1"/>
  <c r="F28" i="77" s="1"/>
  <c r="F29" i="77" s="1"/>
  <c r="F30" i="77" s="1"/>
  <c r="F31" i="77" s="1"/>
  <c r="F32" i="77" s="1"/>
  <c r="F33" i="77" s="1"/>
  <c r="F34" i="77" s="1"/>
  <c r="F35" i="77" s="1"/>
  <c r="F36" i="77" s="1"/>
  <c r="F37" i="77" s="1"/>
  <c r="F38" i="77" s="1"/>
  <c r="F39" i="77" s="1"/>
  <c r="F40" i="77" s="1"/>
  <c r="D33" i="70"/>
  <c r="J31" i="70"/>
  <c r="K33" i="70" l="1"/>
  <c r="G33" i="70"/>
  <c r="I33" i="70" s="1"/>
  <c r="J32" i="70"/>
  <c r="F50" i="77"/>
  <c r="D34" i="70"/>
  <c r="K34" i="70" l="1"/>
  <c r="G34" i="70"/>
  <c r="I34" i="70" s="1"/>
  <c r="D35" i="70"/>
  <c r="J33" i="70"/>
  <c r="K35" i="70" l="1"/>
  <c r="G35" i="70"/>
  <c r="I35" i="70" s="1"/>
  <c r="J34" i="70"/>
  <c r="D36" i="70"/>
  <c r="K36" i="70" l="1"/>
  <c r="G36" i="70"/>
  <c r="I36" i="70" s="1"/>
  <c r="J36" i="70" s="1"/>
  <c r="D37" i="70"/>
  <c r="D38" i="70" s="1"/>
  <c r="J35" i="70"/>
  <c r="K38" i="70" l="1"/>
  <c r="G38" i="70"/>
  <c r="I38" i="70" s="1"/>
  <c r="J38" i="70" s="1"/>
  <c r="D39" i="70"/>
  <c r="K37" i="70"/>
  <c r="G37" i="70"/>
  <c r="I37" i="70" s="1"/>
  <c r="J37" i="70" s="1"/>
  <c r="D40" i="70" l="1"/>
  <c r="D41" i="70" s="1"/>
  <c r="K39" i="70"/>
  <c r="G39" i="70"/>
  <c r="I39" i="70" s="1"/>
  <c r="J39" i="70" s="1"/>
  <c r="E12" i="67"/>
  <c r="K12" i="67" s="1"/>
  <c r="K41" i="70" l="1"/>
  <c r="G41" i="70"/>
  <c r="I41" i="70" s="1"/>
  <c r="J41" i="70" s="1"/>
  <c r="K40" i="70"/>
  <c r="G40" i="70"/>
  <c r="I40" i="70" s="1"/>
  <c r="J40" i="70" s="1"/>
  <c r="U57" i="43" l="1"/>
  <c r="U56" i="43"/>
  <c r="U55" i="43"/>
  <c r="T55" i="67"/>
  <c r="T57" i="67"/>
  <c r="T56" i="67"/>
  <c r="C67" i="67" l="1"/>
  <c r="H12" i="67"/>
  <c r="Q57" i="67"/>
  <c r="D49" i="67"/>
  <c r="C49" i="67"/>
  <c r="D47" i="67"/>
  <c r="C47" i="67"/>
  <c r="C46" i="67"/>
  <c r="C45" i="67"/>
  <c r="B11" i="67"/>
  <c r="B12" i="67" s="1"/>
  <c r="B3" i="67"/>
  <c r="C52" i="67" s="1"/>
  <c r="B9" i="67" s="1"/>
  <c r="C68" i="67" l="1"/>
  <c r="B13" i="67"/>
  <c r="C69" i="67" l="1"/>
  <c r="C70" i="67"/>
  <c r="B14" i="67"/>
  <c r="C71" i="67" l="1"/>
  <c r="B15" i="67"/>
  <c r="B16" i="67" l="1"/>
  <c r="C72" i="67"/>
  <c r="C73" i="67" l="1"/>
  <c r="B17" i="67"/>
  <c r="B18" i="67" l="1"/>
  <c r="F18" i="67"/>
  <c r="C74" i="67"/>
  <c r="B19" i="67" l="1"/>
  <c r="F66" i="67"/>
  <c r="F67" i="67" l="1"/>
  <c r="B20" i="67"/>
  <c r="F68" i="67" l="1"/>
  <c r="B21" i="67"/>
  <c r="B22" i="67" l="1"/>
  <c r="F69" i="67"/>
  <c r="F70" i="67" l="1"/>
  <c r="B23" i="67"/>
  <c r="F71" i="67" l="1"/>
  <c r="B24" i="67"/>
  <c r="F72" i="67" l="1"/>
  <c r="B25" i="67"/>
  <c r="B26" i="67" l="1"/>
  <c r="F73" i="67"/>
  <c r="F74" i="67" l="1"/>
  <c r="B27" i="67"/>
  <c r="B28" i="67" l="1"/>
  <c r="I66" i="67"/>
  <c r="I67" i="67" l="1"/>
  <c r="B29" i="67"/>
  <c r="I68" i="67" l="1"/>
  <c r="B30" i="67"/>
  <c r="I69" i="67" l="1"/>
  <c r="B31" i="67"/>
  <c r="B32" i="67" l="1"/>
  <c r="I70" i="67"/>
  <c r="B33" i="67" l="1"/>
  <c r="B34" i="67" s="1"/>
  <c r="B35" i="67" s="1"/>
  <c r="B36" i="67" s="1"/>
  <c r="B37" i="67" s="1"/>
  <c r="I71" i="67"/>
  <c r="I72" i="67" l="1"/>
  <c r="I73" i="67" l="1"/>
  <c r="I74" i="67" l="1"/>
  <c r="F19" i="67" l="1"/>
  <c r="F20" i="67" s="1"/>
  <c r="F21" i="67" s="1"/>
  <c r="F22" i="67" s="1"/>
  <c r="F23" i="67" s="1"/>
  <c r="F24" i="67" s="1"/>
  <c r="F25" i="67" s="1"/>
  <c r="F26" i="67" s="1"/>
  <c r="F27" i="67" s="1"/>
  <c r="F28" i="67" s="1"/>
  <c r="F29" i="67" s="1"/>
  <c r="F30" i="67" s="1"/>
  <c r="F31" i="67" s="1"/>
  <c r="F32" i="67" s="1"/>
  <c r="F33" i="67" s="1"/>
  <c r="F34" i="67" s="1"/>
  <c r="F35" i="67" s="1"/>
  <c r="F36" i="67" s="1"/>
  <c r="F37" i="67" s="1"/>
  <c r="E13" i="67"/>
  <c r="K13" i="67" s="1"/>
  <c r="H13" i="67"/>
  <c r="H14" i="67" s="1"/>
  <c r="H15" i="67" s="1"/>
  <c r="H16" i="67" s="1"/>
  <c r="H17" i="67" s="1"/>
  <c r="H18" i="67" s="1"/>
  <c r="H19" i="67" s="1"/>
  <c r="H20" i="67" s="1"/>
  <c r="H21" i="67" s="1"/>
  <c r="H22" i="67" s="1"/>
  <c r="H23" i="67" s="1"/>
  <c r="H24" i="67" s="1"/>
  <c r="H25" i="67" s="1"/>
  <c r="H26" i="67" s="1"/>
  <c r="H27" i="67" s="1"/>
  <c r="H28" i="67" s="1"/>
  <c r="H29" i="67" s="1"/>
  <c r="H30" i="67" s="1"/>
  <c r="H31" i="67" s="1"/>
  <c r="H32" i="67" s="1"/>
  <c r="H33" i="67" s="1"/>
  <c r="H34" i="67" s="1"/>
  <c r="H35" i="67" s="1"/>
  <c r="H36" i="67" s="1"/>
  <c r="H37" i="67" s="1"/>
  <c r="E14" i="67" l="1"/>
  <c r="K14" i="67" s="1"/>
  <c r="E15" i="67" l="1"/>
  <c r="K15" i="67" s="1"/>
  <c r="E16" i="67" l="1"/>
  <c r="K16" i="67" s="1"/>
  <c r="E17" i="67" l="1"/>
  <c r="K17" i="67" s="1"/>
  <c r="E18" i="67" l="1"/>
  <c r="E19" i="67" s="1"/>
  <c r="E20" i="67" l="1"/>
  <c r="E21" i="67" l="1"/>
  <c r="E22" i="67" l="1"/>
  <c r="E23" i="67" l="1"/>
  <c r="D46" i="67"/>
  <c r="E24" i="67" l="1"/>
  <c r="E25" i="67" l="1"/>
  <c r="D18" i="67"/>
  <c r="K18" i="67" l="1"/>
  <c r="G18" i="67"/>
  <c r="E26" i="67"/>
  <c r="D19" i="67"/>
  <c r="K19" i="67" l="1"/>
  <c r="G19" i="67"/>
  <c r="E27" i="67"/>
  <c r="D20" i="67"/>
  <c r="K20" i="67" l="1"/>
  <c r="G20" i="67"/>
  <c r="E28" i="67"/>
  <c r="D21" i="67"/>
  <c r="K21" i="67" l="1"/>
  <c r="G21" i="67"/>
  <c r="E29" i="67"/>
  <c r="D22" i="67"/>
  <c r="K22" i="67" l="1"/>
  <c r="G22" i="67"/>
  <c r="E30" i="67"/>
  <c r="D23" i="67"/>
  <c r="K23" i="67" l="1"/>
  <c r="G23" i="67"/>
  <c r="E31" i="67"/>
  <c r="D24" i="67"/>
  <c r="K24" i="67" l="1"/>
  <c r="G24" i="67"/>
  <c r="E32" i="67"/>
  <c r="E33" i="67" s="1"/>
  <c r="E34" i="67" s="1"/>
  <c r="E35" i="67" s="1"/>
  <c r="E36" i="67" s="1"/>
  <c r="E37" i="67" s="1"/>
  <c r="D25" i="67"/>
  <c r="K25" i="67" l="1"/>
  <c r="G25" i="67"/>
  <c r="D26" i="67"/>
  <c r="K26" i="67" l="1"/>
  <c r="G26" i="67"/>
  <c r="D27" i="67"/>
  <c r="K27" i="67" l="1"/>
  <c r="G27" i="67"/>
  <c r="D28" i="67"/>
  <c r="K28" i="67" l="1"/>
  <c r="G28" i="67"/>
  <c r="D29" i="67"/>
  <c r="K29" i="67" l="1"/>
  <c r="G29" i="67"/>
  <c r="D30" i="67"/>
  <c r="K30" i="67" l="1"/>
  <c r="G30" i="67"/>
  <c r="D31" i="67"/>
  <c r="K31" i="67" l="1"/>
  <c r="G31" i="67"/>
  <c r="D32" i="67"/>
  <c r="D33" i="67" l="1"/>
  <c r="D34" i="67" s="1"/>
  <c r="K32" i="67"/>
  <c r="G32" i="67"/>
  <c r="I28" i="67"/>
  <c r="I24" i="67"/>
  <c r="I20" i="67"/>
  <c r="I31" i="67"/>
  <c r="I27" i="67"/>
  <c r="I23" i="67"/>
  <c r="I19" i="67"/>
  <c r="I30" i="67"/>
  <c r="I26" i="67"/>
  <c r="I22" i="67"/>
  <c r="I18" i="67"/>
  <c r="I29" i="67"/>
  <c r="I25" i="67"/>
  <c r="I21" i="67"/>
  <c r="K34" i="67" l="1"/>
  <c r="G34" i="67"/>
  <c r="K33" i="67"/>
  <c r="G33" i="67"/>
  <c r="I33" i="67" s="1"/>
  <c r="J33" i="67" s="1"/>
  <c r="J26" i="77"/>
  <c r="J27" i="77" s="1"/>
  <c r="J28" i="77" s="1"/>
  <c r="J29" i="77" s="1"/>
  <c r="J30" i="77" s="1"/>
  <c r="J31" i="77" s="1"/>
  <c r="J32" i="77" s="1"/>
  <c r="J33" i="77" s="1"/>
  <c r="J34" i="77" s="1"/>
  <c r="J35" i="77" s="1"/>
  <c r="J36" i="77" s="1"/>
  <c r="J37" i="77" s="1"/>
  <c r="J38" i="77" s="1"/>
  <c r="J39" i="77" s="1"/>
  <c r="J40" i="77" s="1"/>
  <c r="J41" i="77" s="1"/>
  <c r="J42" i="77" s="1"/>
  <c r="J43" i="77" s="1"/>
  <c r="J44" i="77" s="1"/>
  <c r="J45" i="77" s="1"/>
  <c r="J46" i="77" s="1"/>
  <c r="I32" i="67"/>
  <c r="I25" i="77" s="1"/>
  <c r="I26" i="77" s="1"/>
  <c r="I27" i="77" s="1"/>
  <c r="I28" i="77" s="1"/>
  <c r="I29" i="77" s="1"/>
  <c r="I30" i="77" s="1"/>
  <c r="I31" i="77" s="1"/>
  <c r="I32" i="77" s="1"/>
  <c r="I33" i="77" s="1"/>
  <c r="I34" i="77" s="1"/>
  <c r="I35" i="77" s="1"/>
  <c r="I36" i="77" s="1"/>
  <c r="I37" i="77" s="1"/>
  <c r="I38" i="77" s="1"/>
  <c r="I39" i="77" s="1"/>
  <c r="I40" i="77" s="1"/>
  <c r="D35" i="67"/>
  <c r="I14" i="77"/>
  <c r="I18" i="77"/>
  <c r="I22" i="77"/>
  <c r="I15" i="77"/>
  <c r="I19" i="77"/>
  <c r="I23" i="77"/>
  <c r="I12" i="77"/>
  <c r="I16" i="77"/>
  <c r="I20" i="77"/>
  <c r="I24" i="77"/>
  <c r="I13" i="77"/>
  <c r="I17" i="77"/>
  <c r="I21" i="77"/>
  <c r="I11" i="77"/>
  <c r="J50" i="77" l="1"/>
  <c r="K35" i="67"/>
  <c r="G35" i="67"/>
  <c r="I34" i="67"/>
  <c r="J34" i="67" s="1"/>
  <c r="D36" i="67"/>
  <c r="I50" i="77"/>
  <c r="J18" i="67"/>
  <c r="J32" i="67"/>
  <c r="J28" i="67"/>
  <c r="J24" i="67"/>
  <c r="J20" i="67"/>
  <c r="J31" i="67"/>
  <c r="J27" i="67"/>
  <c r="J23" i="67"/>
  <c r="J19" i="67"/>
  <c r="J30" i="67"/>
  <c r="J26" i="67"/>
  <c r="J22" i="67"/>
  <c r="J29" i="67"/>
  <c r="J25" i="67"/>
  <c r="J21" i="67"/>
  <c r="K36" i="67" l="1"/>
  <c r="G36" i="67"/>
  <c r="I35" i="67"/>
  <c r="J35" i="67" s="1"/>
  <c r="D37" i="67"/>
  <c r="K37" i="67" l="1"/>
  <c r="G37" i="67"/>
  <c r="I37" i="67" s="1"/>
  <c r="J37" i="67" s="1"/>
  <c r="I36" i="67"/>
  <c r="J36" i="67" s="1"/>
  <c r="R57" i="43" l="1"/>
  <c r="C43" i="47" l="1"/>
  <c r="C65" i="80"/>
  <c r="C65" i="79"/>
  <c r="C65" i="78"/>
  <c r="C65" i="73"/>
  <c r="C65" i="71"/>
  <c r="C65" i="76"/>
  <c r="C65" i="75"/>
  <c r="C65" i="72"/>
  <c r="C68" i="70"/>
  <c r="C80" i="68"/>
  <c r="C65" i="67"/>
  <c r="CN9" i="25" l="1"/>
  <c r="CI9" i="25"/>
  <c r="AV9" i="25"/>
  <c r="AQ9" i="25"/>
  <c r="CX9" i="25" l="1"/>
  <c r="CW9" i="25"/>
  <c r="CV9" i="25"/>
  <c r="CU9" i="25"/>
  <c r="CT9" i="25"/>
  <c r="CS9" i="25"/>
  <c r="CR9" i="25"/>
  <c r="CQ9" i="25"/>
  <c r="CP9" i="25"/>
  <c r="CO9" i="25"/>
  <c r="BB9" i="25"/>
  <c r="BA9" i="25"/>
  <c r="AZ9" i="25"/>
  <c r="AY9" i="25"/>
  <c r="AX9" i="25"/>
  <c r="CM9" i="25" l="1"/>
  <c r="CL9" i="25"/>
  <c r="CK9" i="25"/>
  <c r="CJ9" i="25"/>
  <c r="CH9" i="25"/>
  <c r="CG9" i="25"/>
  <c r="CF9" i="25"/>
  <c r="CD9" i="25"/>
  <c r="AW9" i="25"/>
  <c r="AU9" i="25"/>
  <c r="AT9" i="25"/>
  <c r="AS9" i="25"/>
  <c r="AR9" i="25"/>
  <c r="AP9" i="25"/>
  <c r="AO9" i="25"/>
  <c r="AN9" i="25"/>
  <c r="AL9" i="25"/>
  <c r="B11" i="43" l="1"/>
  <c r="B12" i="43" s="1"/>
  <c r="B13" i="43" l="1"/>
  <c r="B11" i="47" l="1"/>
  <c r="AV11" i="47" l="1"/>
  <c r="AX11" i="47" s="1"/>
  <c r="AL11" i="47"/>
  <c r="BA11" i="47"/>
  <c r="BC11" i="47" s="1"/>
  <c r="BF11" i="47"/>
  <c r="BH11" i="47" s="1"/>
  <c r="AQ11" i="47"/>
  <c r="AS11" i="47" s="1"/>
  <c r="M11" i="47"/>
  <c r="AG11" i="47"/>
  <c r="H11" i="47"/>
  <c r="J11" i="47" s="1"/>
  <c r="W11" i="47"/>
  <c r="C11" i="47"/>
  <c r="R11" i="47"/>
  <c r="O11" i="47"/>
  <c r="B12" i="47"/>
  <c r="M12" i="47" l="1"/>
  <c r="AV12" i="47"/>
  <c r="AX12" i="47" s="1"/>
  <c r="BA12" i="47"/>
  <c r="BC12" i="47" s="1"/>
  <c r="AL12" i="47"/>
  <c r="AQ12" i="47"/>
  <c r="AS12" i="47" s="1"/>
  <c r="H12" i="47"/>
  <c r="AG12" i="47"/>
  <c r="O12" i="47"/>
  <c r="B13" i="47"/>
  <c r="E10" i="47"/>
  <c r="AL13" i="47" l="1"/>
  <c r="AV13" i="47"/>
  <c r="AX13" i="47" s="1"/>
  <c r="M13" i="47"/>
  <c r="O13" i="47" s="1"/>
  <c r="AQ13" i="47"/>
  <c r="AS13" i="47" s="1"/>
  <c r="BA13" i="47"/>
  <c r="BC13" i="47" s="1"/>
  <c r="AG13" i="47"/>
  <c r="H13" i="47"/>
  <c r="B14" i="47"/>
  <c r="BA14" i="47" l="1"/>
  <c r="BC14" i="47" s="1"/>
  <c r="AQ14" i="47"/>
  <c r="AS14" i="47" s="1"/>
  <c r="AL14" i="47"/>
  <c r="M14" i="47"/>
  <c r="O14" i="47" s="1"/>
  <c r="AV14" i="47"/>
  <c r="AX14" i="47" s="1"/>
  <c r="H14" i="47"/>
  <c r="AG14" i="47"/>
  <c r="B15" i="47"/>
  <c r="AL15" i="47" l="1"/>
  <c r="AQ15" i="47"/>
  <c r="AS15" i="47" s="1"/>
  <c r="AV15" i="47"/>
  <c r="AX15" i="47" s="1"/>
  <c r="BA15" i="47"/>
  <c r="BC15" i="47" s="1"/>
  <c r="M15" i="47"/>
  <c r="O15" i="47" s="1"/>
  <c r="AG15" i="47"/>
  <c r="H15" i="47"/>
  <c r="B16" i="47"/>
  <c r="C10" i="25"/>
  <c r="BA16" i="47" l="1"/>
  <c r="M16" i="47"/>
  <c r="O16" i="47" s="1"/>
  <c r="AL16" i="47"/>
  <c r="AQ16" i="47"/>
  <c r="AS16" i="47" s="1"/>
  <c r="AV16" i="47"/>
  <c r="H16" i="47"/>
  <c r="AG16" i="47"/>
  <c r="BC16" i="47"/>
  <c r="AX16" i="47"/>
  <c r="B17" i="47"/>
  <c r="AV17" i="47" l="1"/>
  <c r="AX17" i="47" s="1"/>
  <c r="M17" i="47"/>
  <c r="O17" i="47" s="1"/>
  <c r="AQ17" i="47"/>
  <c r="AS17" i="47" s="1"/>
  <c r="AL17" i="47"/>
  <c r="AG17" i="47"/>
  <c r="H17" i="47"/>
  <c r="B18" i="47"/>
  <c r="F44" i="47"/>
  <c r="AQ18" i="47" l="1"/>
  <c r="AS18" i="47" s="1"/>
  <c r="M18" i="47"/>
  <c r="AV18" i="47"/>
  <c r="AX18" i="47" s="1"/>
  <c r="AL18" i="47"/>
  <c r="B19" i="47"/>
  <c r="AI11" i="47"/>
  <c r="F45" i="47"/>
  <c r="AQ19" i="47" l="1"/>
  <c r="AS19" i="47" s="1"/>
  <c r="M19" i="47"/>
  <c r="AL19" i="47"/>
  <c r="AV19" i="47"/>
  <c r="AX19" i="47" s="1"/>
  <c r="B20" i="47"/>
  <c r="AN11" i="47"/>
  <c r="AI12" i="47"/>
  <c r="Y11" i="47"/>
  <c r="F46" i="47"/>
  <c r="D46" i="43"/>
  <c r="C67" i="43"/>
  <c r="C49" i="43"/>
  <c r="C48" i="43"/>
  <c r="C47" i="43"/>
  <c r="C46" i="43"/>
  <c r="C45" i="43"/>
  <c r="AQ20" i="47" l="1"/>
  <c r="AS20" i="47" s="1"/>
  <c r="M20" i="47"/>
  <c r="AV20" i="47"/>
  <c r="AX20" i="47" s="1"/>
  <c r="AL20" i="47"/>
  <c r="B21" i="47"/>
  <c r="AN12" i="47"/>
  <c r="AI13" i="47"/>
  <c r="J12" i="47"/>
  <c r="C68" i="43"/>
  <c r="F47" i="47"/>
  <c r="D47" i="43"/>
  <c r="B3" i="43"/>
  <c r="C52" i="43" s="1"/>
  <c r="B9" i="43" s="1"/>
  <c r="M21" i="47" l="1"/>
  <c r="AQ21" i="47"/>
  <c r="AV21" i="47"/>
  <c r="AX21" i="47" s="1"/>
  <c r="C69" i="43"/>
  <c r="B22" i="47"/>
  <c r="AN13" i="47"/>
  <c r="AI14" i="47"/>
  <c r="J13" i="47"/>
  <c r="F48" i="47"/>
  <c r="C70" i="43" l="1"/>
  <c r="M22" i="47"/>
  <c r="AV22" i="47"/>
  <c r="AX22" i="47" s="1"/>
  <c r="AQ22" i="47"/>
  <c r="B23" i="47"/>
  <c r="AN14" i="47"/>
  <c r="AI15" i="47"/>
  <c r="J14" i="47"/>
  <c r="F49" i="47"/>
  <c r="C71" i="43"/>
  <c r="B14" i="43"/>
  <c r="AV23" i="47" l="1"/>
  <c r="AQ23" i="47"/>
  <c r="M23" i="47"/>
  <c r="B24" i="47"/>
  <c r="AX23" i="47"/>
  <c r="AN15" i="47"/>
  <c r="AI16" i="47"/>
  <c r="J15" i="47"/>
  <c r="F50" i="47"/>
  <c r="B15" i="43"/>
  <c r="C72" i="43"/>
  <c r="AQ24" i="47" l="1"/>
  <c r="AV24" i="47"/>
  <c r="AX24" i="47" s="1"/>
  <c r="B25" i="47"/>
  <c r="O18" i="47"/>
  <c r="AN16" i="47"/>
  <c r="AI17" i="47"/>
  <c r="J16" i="47"/>
  <c r="F51" i="47"/>
  <c r="C73" i="43"/>
  <c r="B16" i="43"/>
  <c r="B26" i="47" l="1"/>
  <c r="O19" i="47"/>
  <c r="AN17" i="47"/>
  <c r="J17" i="47"/>
  <c r="F52" i="47"/>
  <c r="B17" i="43"/>
  <c r="C74" i="43"/>
  <c r="B27" i="47" l="1"/>
  <c r="AN18" i="47"/>
  <c r="I44" i="47"/>
  <c r="F66" i="43"/>
  <c r="B18" i="43"/>
  <c r="B28" i="47" l="1"/>
  <c r="O20" i="47"/>
  <c r="AN19" i="47"/>
  <c r="M24" i="47"/>
  <c r="I45" i="47"/>
  <c r="F67" i="43"/>
  <c r="B19" i="43"/>
  <c r="M25" i="47" l="1"/>
  <c r="B29" i="47"/>
  <c r="AS21" i="47"/>
  <c r="O21" i="47"/>
  <c r="AN20" i="47"/>
  <c r="I46" i="47"/>
  <c r="F68" i="43"/>
  <c r="B20" i="43"/>
  <c r="AQ25" i="47" l="1"/>
  <c r="AV25" i="47"/>
  <c r="B30" i="47"/>
  <c r="AS22" i="47"/>
  <c r="O22" i="47"/>
  <c r="I47" i="47"/>
  <c r="B21" i="43"/>
  <c r="F69" i="43"/>
  <c r="AV26" i="47" l="1"/>
  <c r="M26" i="47"/>
  <c r="AQ26" i="47"/>
  <c r="AQ27" i="47" s="1"/>
  <c r="B31" i="47"/>
  <c r="AS23" i="47"/>
  <c r="O23" i="47"/>
  <c r="I48" i="47"/>
  <c r="F70" i="43"/>
  <c r="B22" i="43"/>
  <c r="AV27" i="47" l="1"/>
  <c r="M27" i="47"/>
  <c r="M28" i="47" s="1"/>
  <c r="B32" i="47"/>
  <c r="I49" i="47"/>
  <c r="B23" i="43"/>
  <c r="F71" i="43"/>
  <c r="AV28" i="47" l="1"/>
  <c r="AQ28" i="47"/>
  <c r="AS24" i="47"/>
  <c r="I50" i="47"/>
  <c r="B24" i="43"/>
  <c r="F72" i="43"/>
  <c r="AV29" i="47" l="1"/>
  <c r="AQ29" i="47"/>
  <c r="M29" i="47"/>
  <c r="I51" i="47"/>
  <c r="B25" i="43"/>
  <c r="F73" i="43"/>
  <c r="M30" i="47" l="1"/>
  <c r="AV30" i="47"/>
  <c r="AQ30" i="47"/>
  <c r="I52" i="47"/>
  <c r="F74" i="43"/>
  <c r="B26" i="43"/>
  <c r="H18" i="47" l="1"/>
  <c r="H19" i="47" s="1"/>
  <c r="H20" i="47" s="1"/>
  <c r="H21" i="47" s="1"/>
  <c r="H22" i="47" s="1"/>
  <c r="H23" i="47" s="1"/>
  <c r="H24" i="47" s="1"/>
  <c r="H25" i="47" s="1"/>
  <c r="H26" i="47" s="1"/>
  <c r="H27" i="47" s="1"/>
  <c r="H28" i="47" s="1"/>
  <c r="H29" i="47" s="1"/>
  <c r="H30" i="47" s="1"/>
  <c r="H31" i="47" s="1"/>
  <c r="AL21" i="47"/>
  <c r="AL22" i="47" s="1"/>
  <c r="AL23" i="47" s="1"/>
  <c r="AL24" i="47" s="1"/>
  <c r="AL25" i="47" s="1"/>
  <c r="AL26" i="47" s="1"/>
  <c r="AL27" i="47" s="1"/>
  <c r="AL28" i="47" s="1"/>
  <c r="AL29" i="47" s="1"/>
  <c r="AL30" i="47" s="1"/>
  <c r="AL31" i="47" s="1"/>
  <c r="AB11" i="47"/>
  <c r="AB12" i="47" s="1"/>
  <c r="AB13" i="47" s="1"/>
  <c r="AB14" i="47" s="1"/>
  <c r="AB15" i="47" s="1"/>
  <c r="AB16" i="47" s="1"/>
  <c r="AB17" i="47" s="1"/>
  <c r="AB18" i="47" s="1"/>
  <c r="AB19" i="47" s="1"/>
  <c r="AB20" i="47" s="1"/>
  <c r="AB21" i="47" s="1"/>
  <c r="AB22" i="47" s="1"/>
  <c r="AB23" i="47" s="1"/>
  <c r="AB24" i="47" s="1"/>
  <c r="AB25" i="47" s="1"/>
  <c r="AB26" i="47" s="1"/>
  <c r="AB27" i="47" s="1"/>
  <c r="AB28" i="47" s="1"/>
  <c r="AB29" i="47" s="1"/>
  <c r="AB30" i="47" s="1"/>
  <c r="AB31" i="47" s="1"/>
  <c r="AD31" i="47" s="1"/>
  <c r="R12" i="47"/>
  <c r="R13" i="47" s="1"/>
  <c r="R14" i="47" s="1"/>
  <c r="R15" i="47" s="1"/>
  <c r="R16" i="47" s="1"/>
  <c r="R17" i="47" s="1"/>
  <c r="R18" i="47" s="1"/>
  <c r="R19" i="47" s="1"/>
  <c r="R20" i="47" s="1"/>
  <c r="R21" i="47" s="1"/>
  <c r="R22" i="47" s="1"/>
  <c r="R23" i="47" s="1"/>
  <c r="R24" i="47" s="1"/>
  <c r="R25" i="47" s="1"/>
  <c r="R26" i="47" s="1"/>
  <c r="R27" i="47" s="1"/>
  <c r="R28" i="47" s="1"/>
  <c r="R29" i="47" s="1"/>
  <c r="R30" i="47" s="1"/>
  <c r="R31" i="47" s="1"/>
  <c r="AG18" i="47"/>
  <c r="AG19" i="47" s="1"/>
  <c r="AG20" i="47" s="1"/>
  <c r="AG21" i="47" s="1"/>
  <c r="AG22" i="47" s="1"/>
  <c r="AG23" i="47" s="1"/>
  <c r="AG24" i="47" s="1"/>
  <c r="AG25" i="47" s="1"/>
  <c r="AG26" i="47" s="1"/>
  <c r="AG27" i="47" s="1"/>
  <c r="AG28" i="47" s="1"/>
  <c r="AG29" i="47" s="1"/>
  <c r="AG30" i="47" s="1"/>
  <c r="AG31" i="47" s="1"/>
  <c r="BF12" i="47"/>
  <c r="BF13" i="47" s="1"/>
  <c r="BF14" i="47" s="1"/>
  <c r="BF15" i="47" s="1"/>
  <c r="BF16" i="47" s="1"/>
  <c r="BF17" i="47" s="1"/>
  <c r="BF18" i="47" s="1"/>
  <c r="BF19" i="47" s="1"/>
  <c r="BF20" i="47" s="1"/>
  <c r="BF21" i="47" s="1"/>
  <c r="BF22" i="47" s="1"/>
  <c r="BF23" i="47" s="1"/>
  <c r="BF24" i="47" s="1"/>
  <c r="BF25" i="47" s="1"/>
  <c r="BF26" i="47" s="1"/>
  <c r="BF27" i="47" s="1"/>
  <c r="BF28" i="47" s="1"/>
  <c r="BF29" i="47" s="1"/>
  <c r="BF30" i="47" s="1"/>
  <c r="BF31" i="47" s="1"/>
  <c r="BA17" i="47"/>
  <c r="BA18" i="47" s="1"/>
  <c r="BA19" i="47" s="1"/>
  <c r="BA20" i="47" s="1"/>
  <c r="BA21" i="47" s="1"/>
  <c r="BA22" i="47" s="1"/>
  <c r="BA23" i="47" s="1"/>
  <c r="BA24" i="47" s="1"/>
  <c r="BA25" i="47" s="1"/>
  <c r="BA26" i="47" s="1"/>
  <c r="BA27" i="47" s="1"/>
  <c r="BA28" i="47" s="1"/>
  <c r="BA29" i="47" s="1"/>
  <c r="BA30" i="47" s="1"/>
  <c r="BA31" i="47" s="1"/>
  <c r="C12" i="47"/>
  <c r="C13" i="47" s="1"/>
  <c r="C14" i="47" s="1"/>
  <c r="C15" i="47" s="1"/>
  <c r="C16" i="47" s="1"/>
  <c r="C17" i="47" s="1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W12" i="47"/>
  <c r="W13" i="47" s="1"/>
  <c r="W14" i="47" s="1"/>
  <c r="W15" i="47" s="1"/>
  <c r="W16" i="47" s="1"/>
  <c r="W17" i="47" s="1"/>
  <c r="W18" i="47" s="1"/>
  <c r="W19" i="47" s="1"/>
  <c r="W20" i="47" s="1"/>
  <c r="W21" i="47" s="1"/>
  <c r="W22" i="47" s="1"/>
  <c r="W23" i="47" s="1"/>
  <c r="W24" i="47" s="1"/>
  <c r="W25" i="47" s="1"/>
  <c r="W26" i="47" s="1"/>
  <c r="W27" i="47" s="1"/>
  <c r="W28" i="47" s="1"/>
  <c r="W29" i="47" s="1"/>
  <c r="W30" i="47" s="1"/>
  <c r="W31" i="47" s="1"/>
  <c r="M31" i="47"/>
  <c r="AN31" i="47"/>
  <c r="AQ31" i="47"/>
  <c r="AV31" i="47"/>
  <c r="O24" i="47"/>
  <c r="E11" i="47"/>
  <c r="I66" i="43"/>
  <c r="B27" i="43"/>
  <c r="AB32" i="47" l="1"/>
  <c r="AD32" i="47" s="1"/>
  <c r="C32" i="47"/>
  <c r="AI18" i="47"/>
  <c r="AL32" i="47"/>
  <c r="AN32" i="47" s="1"/>
  <c r="W32" i="47"/>
  <c r="AI31" i="47"/>
  <c r="AG32" i="47"/>
  <c r="AI32" i="47" s="1"/>
  <c r="BH31" i="47"/>
  <c r="BF32" i="47"/>
  <c r="BH32" i="47" s="1"/>
  <c r="H32" i="47"/>
  <c r="AX31" i="47"/>
  <c r="AV32" i="47"/>
  <c r="AX32" i="47" s="1"/>
  <c r="AS31" i="47"/>
  <c r="AQ32" i="47"/>
  <c r="AS32" i="47" s="1"/>
  <c r="R32" i="47"/>
  <c r="BC31" i="47"/>
  <c r="BA32" i="47"/>
  <c r="BC32" i="47" s="1"/>
  <c r="M32" i="47"/>
  <c r="O25" i="47"/>
  <c r="BC17" i="47"/>
  <c r="BH12" i="47"/>
  <c r="AN21" i="47"/>
  <c r="AS25" i="47"/>
  <c r="AX25" i="47"/>
  <c r="AI19" i="47"/>
  <c r="Y12" i="47"/>
  <c r="J18" i="47"/>
  <c r="T11" i="47"/>
  <c r="AD11" i="47"/>
  <c r="I67" i="43"/>
  <c r="B28" i="43"/>
  <c r="O26" i="47" l="1"/>
  <c r="BH13" i="47"/>
  <c r="BC18" i="47"/>
  <c r="AX26" i="47"/>
  <c r="AS26" i="47"/>
  <c r="AN22" i="47"/>
  <c r="AI20" i="47"/>
  <c r="Y13" i="47"/>
  <c r="J19" i="47"/>
  <c r="E12" i="47"/>
  <c r="T12" i="47"/>
  <c r="AD12" i="47"/>
  <c r="I68" i="43"/>
  <c r="E13" i="47"/>
  <c r="B29" i="43"/>
  <c r="I69" i="43" l="1"/>
  <c r="BC19" i="47"/>
  <c r="BH14" i="47"/>
  <c r="O27" i="47"/>
  <c r="AN23" i="47"/>
  <c r="AS27" i="47"/>
  <c r="AX27" i="47"/>
  <c r="AI21" i="47"/>
  <c r="J20" i="47"/>
  <c r="Y14" i="47"/>
  <c r="AD13" i="47"/>
  <c r="T13" i="47"/>
  <c r="E14" i="47"/>
  <c r="B30" i="43"/>
  <c r="I70" i="43" l="1"/>
  <c r="BH15" i="47"/>
  <c r="BC20" i="47"/>
  <c r="AX28" i="47"/>
  <c r="AN24" i="47"/>
  <c r="AS28" i="47"/>
  <c r="O28" i="47"/>
  <c r="AI22" i="47"/>
  <c r="Y15" i="47"/>
  <c r="J21" i="47"/>
  <c r="T14" i="47"/>
  <c r="AD14" i="47"/>
  <c r="E15" i="47"/>
  <c r="B31" i="43"/>
  <c r="B32" i="43" s="1"/>
  <c r="B33" i="43" s="1"/>
  <c r="B34" i="43" s="1"/>
  <c r="B35" i="43" s="1"/>
  <c r="B36" i="43" s="1"/>
  <c r="B37" i="43" s="1"/>
  <c r="I71" i="43" l="1"/>
  <c r="BC21" i="47"/>
  <c r="BH16" i="47"/>
  <c r="O29" i="47"/>
  <c r="AN25" i="47"/>
  <c r="AX29" i="47"/>
  <c r="AS29" i="47"/>
  <c r="AI23" i="47"/>
  <c r="Y16" i="47"/>
  <c r="J22" i="47"/>
  <c r="T15" i="47"/>
  <c r="AD15" i="47"/>
  <c r="E16" i="47"/>
  <c r="I72" i="43" l="1"/>
  <c r="BH17" i="47"/>
  <c r="BC22" i="47"/>
  <c r="AN26" i="47"/>
  <c r="AS30" i="47"/>
  <c r="AX30" i="47"/>
  <c r="O30" i="47"/>
  <c r="AI24" i="47"/>
  <c r="J23" i="47"/>
  <c r="Y17" i="47"/>
  <c r="AD16" i="47"/>
  <c r="T16" i="47"/>
  <c r="E33" i="43"/>
  <c r="E34" i="43" s="1"/>
  <c r="E17" i="47"/>
  <c r="I73" i="43" l="1"/>
  <c r="E35" i="43"/>
  <c r="BC23" i="47"/>
  <c r="BH18" i="47"/>
  <c r="O31" i="47"/>
  <c r="AN27" i="47"/>
  <c r="AI25" i="47"/>
  <c r="Y18" i="47"/>
  <c r="J24" i="47"/>
  <c r="T17" i="47"/>
  <c r="AD17" i="47"/>
  <c r="E18" i="47"/>
  <c r="I74" i="43" l="1"/>
  <c r="E36" i="43"/>
  <c r="BH19" i="47"/>
  <c r="BC24" i="47"/>
  <c r="O32" i="47"/>
  <c r="AN28" i="47"/>
  <c r="AI26" i="47"/>
  <c r="J25" i="47"/>
  <c r="Y19" i="47"/>
  <c r="AD18" i="47"/>
  <c r="T18" i="47"/>
  <c r="E19" i="47"/>
  <c r="F19" i="43" l="1"/>
  <c r="F20" i="43" s="1"/>
  <c r="F21" i="43" s="1"/>
  <c r="F22" i="43" s="1"/>
  <c r="F23" i="43" s="1"/>
  <c r="F24" i="43" s="1"/>
  <c r="F25" i="43" s="1"/>
  <c r="F26" i="43" s="1"/>
  <c r="F27" i="43" s="1"/>
  <c r="F28" i="43" s="1"/>
  <c r="F29" i="43" s="1"/>
  <c r="F30" i="43" s="1"/>
  <c r="F31" i="43" s="1"/>
  <c r="F32" i="43" s="1"/>
  <c r="F33" i="43" s="1"/>
  <c r="F34" i="43" s="1"/>
  <c r="F35" i="43" s="1"/>
  <c r="F36" i="43" s="1"/>
  <c r="F37" i="43" s="1"/>
  <c r="BC25" i="47"/>
  <c r="BH20" i="47"/>
  <c r="AN29" i="47"/>
  <c r="AI27" i="47"/>
  <c r="J26" i="47"/>
  <c r="Y20" i="47"/>
  <c r="T19" i="47"/>
  <c r="AD19" i="47"/>
  <c r="E20" i="47"/>
  <c r="E37" i="43" l="1"/>
  <c r="BH21" i="47"/>
  <c r="BC26" i="47"/>
  <c r="AN30" i="47"/>
  <c r="AI28" i="47"/>
  <c r="Y21" i="47"/>
  <c r="J27" i="47"/>
  <c r="T20" i="47"/>
  <c r="AD20" i="47"/>
  <c r="E21" i="47"/>
  <c r="BC27" i="47" l="1"/>
  <c r="BH22" i="47"/>
  <c r="AI29" i="47"/>
  <c r="J28" i="47"/>
  <c r="Y22" i="47"/>
  <c r="T21" i="47"/>
  <c r="AD21" i="47"/>
  <c r="E22" i="47"/>
  <c r="BH23" i="47" l="1"/>
  <c r="BC28" i="47"/>
  <c r="AI30" i="47"/>
  <c r="Y23" i="47"/>
  <c r="J29" i="47"/>
  <c r="T22" i="47"/>
  <c r="AD22" i="47"/>
  <c r="E23" i="47"/>
  <c r="BC29" i="47" l="1"/>
  <c r="BH24" i="47"/>
  <c r="J30" i="47"/>
  <c r="Y24" i="47"/>
  <c r="AD23" i="47"/>
  <c r="T23" i="47"/>
  <c r="E24" i="47"/>
  <c r="BH25" i="47" l="1"/>
  <c r="BC30" i="47"/>
  <c r="J31" i="47"/>
  <c r="Y25" i="47"/>
  <c r="AD24" i="47"/>
  <c r="T24" i="47"/>
  <c r="E25" i="47"/>
  <c r="BH26" i="47" l="1"/>
  <c r="Y26" i="47"/>
  <c r="J32" i="47"/>
  <c r="AD25" i="47"/>
  <c r="T25" i="47"/>
  <c r="E26" i="47"/>
  <c r="BH27" i="47" l="1"/>
  <c r="Y27" i="47"/>
  <c r="T26" i="47"/>
  <c r="AD26" i="47"/>
  <c r="E27" i="47"/>
  <c r="BH28" i="47" l="1"/>
  <c r="Y28" i="47"/>
  <c r="AD27" i="47"/>
  <c r="T27" i="47"/>
  <c r="E28" i="47"/>
  <c r="BH29" i="47" l="1"/>
  <c r="Y29" i="47"/>
  <c r="T28" i="47"/>
  <c r="AD28" i="47"/>
  <c r="E29" i="47"/>
  <c r="BH30" i="47" l="1"/>
  <c r="Y30" i="47"/>
  <c r="T29" i="47"/>
  <c r="AD29" i="47"/>
  <c r="E30" i="47"/>
  <c r="Y31" i="47" l="1"/>
  <c r="AD30" i="47"/>
  <c r="T30" i="47"/>
  <c r="E31" i="47"/>
  <c r="Y32" i="47" l="1"/>
  <c r="E32" i="47"/>
  <c r="T31" i="47"/>
  <c r="T32" i="47" l="1"/>
  <c r="E9" i="28" l="1"/>
  <c r="F9" i="28"/>
  <c r="M343" i="28" l="1"/>
  <c r="M341" i="28"/>
  <c r="D49" i="43"/>
  <c r="M342" i="28"/>
  <c r="C65" i="43" l="1"/>
  <c r="M340" i="28"/>
  <c r="M339" i="28"/>
  <c r="M338" i="28"/>
  <c r="M337" i="28"/>
  <c r="M336" i="28"/>
  <c r="M335" i="28"/>
  <c r="M334" i="28"/>
  <c r="M333" i="28"/>
  <c r="M332" i="28"/>
  <c r="M331" i="28"/>
  <c r="M330" i="28"/>
  <c r="M329" i="28"/>
  <c r="B44" i="28" l="1"/>
  <c r="M302" i="28" l="1"/>
  <c r="M301" i="28"/>
  <c r="M300" i="28"/>
  <c r="M298" i="28"/>
  <c r="M297" i="28"/>
  <c r="M296" i="28"/>
  <c r="M294" i="28"/>
  <c r="M293" i="28"/>
  <c r="M292" i="28"/>
  <c r="M290" i="28"/>
  <c r="M289" i="28"/>
  <c r="M288" i="28"/>
  <c r="M286" i="28"/>
  <c r="M285" i="28"/>
  <c r="M284" i="28"/>
  <c r="M282" i="28"/>
  <c r="M281" i="28"/>
  <c r="M304" i="28"/>
  <c r="M283" i="28" l="1"/>
  <c r="M287" i="28"/>
  <c r="M291" i="28"/>
  <c r="M295" i="28"/>
  <c r="M299" i="28"/>
  <c r="M303" i="28"/>
  <c r="M328" i="28" l="1"/>
  <c r="M327" i="28"/>
  <c r="M326" i="28"/>
  <c r="M324" i="28"/>
  <c r="M323" i="28"/>
  <c r="M322" i="28"/>
  <c r="M320" i="28"/>
  <c r="M319" i="28"/>
  <c r="M318" i="28"/>
  <c r="M316" i="28"/>
  <c r="M315" i="28"/>
  <c r="M314" i="28"/>
  <c r="M312" i="28"/>
  <c r="M311" i="28"/>
  <c r="M310" i="28"/>
  <c r="M308" i="28"/>
  <c r="M307" i="28"/>
  <c r="M306" i="28"/>
  <c r="M280" i="28"/>
  <c r="M279" i="28"/>
  <c r="M278" i="28"/>
  <c r="M276" i="28"/>
  <c r="M275" i="28"/>
  <c r="M274" i="28"/>
  <c r="M272" i="28"/>
  <c r="M271" i="28"/>
  <c r="M270" i="28"/>
  <c r="M268" i="28"/>
  <c r="M267" i="28"/>
  <c r="M266" i="28"/>
  <c r="M264" i="28"/>
  <c r="M263" i="28"/>
  <c r="M262" i="28"/>
  <c r="M260" i="28"/>
  <c r="M259" i="28"/>
  <c r="M258" i="28"/>
  <c r="M256" i="28"/>
  <c r="M255" i="28"/>
  <c r="M254" i="28"/>
  <c r="M251" i="28"/>
  <c r="M250" i="28"/>
  <c r="M249" i="28"/>
  <c r="M247" i="28"/>
  <c r="M246" i="28"/>
  <c r="M245" i="28"/>
  <c r="M243" i="28"/>
  <c r="M242" i="28"/>
  <c r="M241" i="28"/>
  <c r="M239" i="28"/>
  <c r="M238" i="28"/>
  <c r="M237" i="28"/>
  <c r="M235" i="28"/>
  <c r="M234" i="28"/>
  <c r="M233" i="28"/>
  <c r="M231" i="28"/>
  <c r="M230" i="28"/>
  <c r="M229" i="28"/>
  <c r="M227" i="28"/>
  <c r="M226" i="28"/>
  <c r="M225" i="28"/>
  <c r="M223" i="28"/>
  <c r="M222" i="28"/>
  <c r="M221" i="28"/>
  <c r="M219" i="28"/>
  <c r="M218" i="28"/>
  <c r="M217" i="28"/>
  <c r="M215" i="28"/>
  <c r="M214" i="28"/>
  <c r="M213" i="28"/>
  <c r="M211" i="28"/>
  <c r="M210" i="28"/>
  <c r="M209" i="28"/>
  <c r="M207" i="28"/>
  <c r="M206" i="28"/>
  <c r="M205" i="28"/>
  <c r="M203" i="28"/>
  <c r="M202" i="28"/>
  <c r="M201" i="28"/>
  <c r="M199" i="28"/>
  <c r="M197" i="28"/>
  <c r="M195" i="28"/>
  <c r="M193" i="28"/>
  <c r="M191" i="28"/>
  <c r="M190" i="28"/>
  <c r="M189" i="28"/>
  <c r="M187" i="28"/>
  <c r="M185" i="28"/>
  <c r="M183" i="28"/>
  <c r="M181" i="28"/>
  <c r="M179" i="28"/>
  <c r="M178" i="28"/>
  <c r="M177" i="28"/>
  <c r="M175" i="28"/>
  <c r="M174" i="28"/>
  <c r="M173" i="28"/>
  <c r="M171" i="28"/>
  <c r="M169" i="28"/>
  <c r="M167" i="28"/>
  <c r="M166" i="28"/>
  <c r="M165" i="28"/>
  <c r="M163" i="28"/>
  <c r="M161" i="28"/>
  <c r="M186" i="28" l="1"/>
  <c r="M162" i="28"/>
  <c r="M194" i="28"/>
  <c r="M170" i="28"/>
  <c r="M224" i="28"/>
  <c r="M253" i="28"/>
  <c r="M265" i="28"/>
  <c r="M273" i="28"/>
  <c r="M305" i="28"/>
  <c r="M325" i="28"/>
  <c r="M172" i="28"/>
  <c r="M196" i="28"/>
  <c r="M244" i="28"/>
  <c r="M182" i="28"/>
  <c r="M198" i="28"/>
  <c r="M200" i="28"/>
  <c r="M248" i="28"/>
  <c r="M208" i="28"/>
  <c r="M240" i="28"/>
  <c r="M257" i="28"/>
  <c r="M261" i="28"/>
  <c r="M269" i="28"/>
  <c r="M277" i="28"/>
  <c r="M309" i="28"/>
  <c r="M313" i="28"/>
  <c r="M317" i="28"/>
  <c r="M321" i="28"/>
  <c r="M164" i="28"/>
  <c r="M180" i="28"/>
  <c r="M188" i="28"/>
  <c r="M212" i="28"/>
  <c r="M228" i="28"/>
  <c r="M216" i="28"/>
  <c r="M232" i="28"/>
  <c r="M168" i="28"/>
  <c r="M176" i="28"/>
  <c r="M184" i="28"/>
  <c r="M192" i="28"/>
  <c r="M204" i="28"/>
  <c r="M220" i="28"/>
  <c r="M236" i="28"/>
  <c r="M252" i="28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B38" i="28" s="1"/>
  <c r="M148" i="28" l="1"/>
  <c r="M147" i="28"/>
  <c r="M146" i="28"/>
  <c r="M145" i="28"/>
  <c r="M144" i="28"/>
  <c r="M143" i="28"/>
  <c r="M141" i="28"/>
  <c r="M140" i="28"/>
  <c r="M139" i="28"/>
  <c r="M138" i="28"/>
  <c r="M137" i="28"/>
  <c r="M142" i="28"/>
  <c r="M160" i="28" l="1"/>
  <c r="M159" i="28"/>
  <c r="M158" i="28"/>
  <c r="M157" i="28"/>
  <c r="M156" i="28"/>
  <c r="M155" i="28"/>
  <c r="M154" i="28"/>
  <c r="M153" i="28"/>
  <c r="M152" i="28"/>
  <c r="M151" i="28"/>
  <c r="M150" i="28"/>
  <c r="M149" i="28"/>
  <c r="M136" i="28"/>
  <c r="M135" i="28"/>
  <c r="M134" i="28"/>
  <c r="M132" i="28"/>
  <c r="M131" i="28"/>
  <c r="M130" i="28"/>
  <c r="M129" i="28"/>
  <c r="M128" i="28"/>
  <c r="M127" i="28"/>
  <c r="M126" i="28"/>
  <c r="M125" i="28"/>
  <c r="M124" i="28"/>
  <c r="M122" i="28"/>
  <c r="M121" i="28"/>
  <c r="M120" i="28"/>
  <c r="M118" i="28"/>
  <c r="M117" i="28"/>
  <c r="M116" i="28"/>
  <c r="M115" i="28"/>
  <c r="M114" i="28"/>
  <c r="M113" i="28" l="1"/>
  <c r="M119" i="28"/>
  <c r="M123" i="28"/>
  <c r="M133" i="28"/>
  <c r="M112" i="28" l="1"/>
  <c r="M111" i="28"/>
  <c r="M110" i="28"/>
  <c r="M109" i="28"/>
  <c r="M108" i="28"/>
  <c r="M107" i="28"/>
  <c r="M106" i="28"/>
  <c r="M105" i="28"/>
  <c r="M104" i="28"/>
  <c r="M103" i="28"/>
  <c r="M102" i="28"/>
  <c r="M101" i="28"/>
  <c r="M100" i="28"/>
  <c r="M99" i="28"/>
  <c r="M98" i="28"/>
  <c r="M97" i="28"/>
  <c r="M96" i="28"/>
  <c r="M95" i="28"/>
  <c r="M94" i="28"/>
  <c r="M93" i="28"/>
  <c r="M92" i="28"/>
  <c r="M91" i="28"/>
  <c r="M90" i="28"/>
  <c r="M89" i="28"/>
  <c r="M88" i="28"/>
  <c r="M87" i="28"/>
  <c r="M86" i="28"/>
  <c r="M85" i="28"/>
  <c r="M84" i="28"/>
  <c r="M83" i="28"/>
  <c r="M82" i="28"/>
  <c r="M81" i="28"/>
  <c r="M80" i="28"/>
  <c r="M79" i="28"/>
  <c r="M78" i="28"/>
  <c r="M77" i="28"/>
  <c r="M76" i="28"/>
  <c r="M75" i="28"/>
  <c r="M74" i="28"/>
  <c r="M73" i="28"/>
  <c r="M72" i="28"/>
  <c r="M71" i="28"/>
  <c r="M70" i="28"/>
  <c r="M69" i="28"/>
  <c r="M68" i="28"/>
  <c r="M67" i="28"/>
  <c r="M66" i="28"/>
  <c r="M65" i="28"/>
  <c r="M64" i="28"/>
  <c r="M63" i="28"/>
  <c r="M62" i="28"/>
  <c r="M61" i="28"/>
  <c r="M60" i="28"/>
  <c r="M59" i="28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M45" i="28"/>
  <c r="M43" i="28"/>
  <c r="M41" i="28"/>
  <c r="M39" i="28"/>
  <c r="M37" i="28"/>
  <c r="M35" i="28"/>
  <c r="M33" i="28"/>
  <c r="M31" i="28"/>
  <c r="M29" i="28"/>
  <c r="M27" i="28"/>
  <c r="M25" i="28"/>
  <c r="M23" i="28"/>
  <c r="M21" i="28"/>
  <c r="M19" i="28"/>
  <c r="M17" i="28"/>
  <c r="M18" i="28" l="1"/>
  <c r="M20" i="28"/>
  <c r="M22" i="28"/>
  <c r="M24" i="28"/>
  <c r="M26" i="28"/>
  <c r="M28" i="28"/>
  <c r="M30" i="28"/>
  <c r="M32" i="28"/>
  <c r="M34" i="28"/>
  <c r="M36" i="28"/>
  <c r="M38" i="28"/>
  <c r="M40" i="28"/>
  <c r="M42" i="28"/>
  <c r="M44" i="28"/>
  <c r="F38" i="28" l="1"/>
  <c r="E38" i="28"/>
  <c r="D38" i="28"/>
  <c r="I38" i="68" s="1"/>
  <c r="J38" i="68" s="1"/>
  <c r="K38" i="68" s="1"/>
  <c r="D27" i="28"/>
  <c r="I27" i="68" s="1"/>
  <c r="J27" i="68" s="1"/>
  <c r="K27" i="68" s="1"/>
  <c r="D17" i="28"/>
  <c r="D35" i="28"/>
  <c r="I35" i="68" s="1"/>
  <c r="J35" i="68" s="1"/>
  <c r="K35" i="68" s="1"/>
  <c r="D36" i="28"/>
  <c r="I36" i="68" s="1"/>
  <c r="J36" i="68" s="1"/>
  <c r="K36" i="68" s="1"/>
  <c r="D32" i="28"/>
  <c r="I32" i="68" s="1"/>
  <c r="J32" i="68" s="1"/>
  <c r="K32" i="68" s="1"/>
  <c r="D28" i="28"/>
  <c r="I28" i="68" s="1"/>
  <c r="J28" i="68" s="1"/>
  <c r="K28" i="68" s="1"/>
  <c r="D24" i="28"/>
  <c r="I24" i="68" s="1"/>
  <c r="J24" i="68" s="1"/>
  <c r="K24" i="68" s="1"/>
  <c r="D20" i="28"/>
  <c r="D31" i="28"/>
  <c r="I31" i="68" s="1"/>
  <c r="J31" i="68" s="1"/>
  <c r="K31" i="68" s="1"/>
  <c r="D23" i="28"/>
  <c r="D19" i="28"/>
  <c r="D34" i="28"/>
  <c r="I34" i="68" s="1"/>
  <c r="J34" i="68" s="1"/>
  <c r="K34" i="68" s="1"/>
  <c r="D30" i="28"/>
  <c r="I30" i="68" s="1"/>
  <c r="J30" i="68" s="1"/>
  <c r="K30" i="68" s="1"/>
  <c r="D26" i="28"/>
  <c r="I26" i="68" s="1"/>
  <c r="J26" i="68" s="1"/>
  <c r="K26" i="68" s="1"/>
  <c r="D22" i="28"/>
  <c r="D18" i="28"/>
  <c r="D37" i="28"/>
  <c r="I37" i="68" s="1"/>
  <c r="J37" i="68" s="1"/>
  <c r="K37" i="68" s="1"/>
  <c r="D33" i="28"/>
  <c r="I33" i="68" s="1"/>
  <c r="J33" i="68" s="1"/>
  <c r="K33" i="68" s="1"/>
  <c r="D29" i="28"/>
  <c r="I29" i="68" s="1"/>
  <c r="J29" i="68" s="1"/>
  <c r="K29" i="68" s="1"/>
  <c r="D25" i="28"/>
  <c r="I25" i="68" s="1"/>
  <c r="J25" i="68" s="1"/>
  <c r="K25" i="68" s="1"/>
  <c r="D21" i="28"/>
  <c r="E37" i="28"/>
  <c r="F35" i="28"/>
  <c r="F33" i="28"/>
  <c r="F31" i="28"/>
  <c r="E29" i="28"/>
  <c r="F27" i="28"/>
  <c r="F25" i="28"/>
  <c r="F23" i="28"/>
  <c r="E21" i="28"/>
  <c r="F19" i="28"/>
  <c r="F17" i="28"/>
  <c r="F37" i="28"/>
  <c r="E35" i="28"/>
  <c r="E33" i="28"/>
  <c r="E31" i="28"/>
  <c r="F29" i="28"/>
  <c r="E27" i="28"/>
  <c r="E25" i="28"/>
  <c r="E23" i="28"/>
  <c r="F21" i="28"/>
  <c r="E19" i="28"/>
  <c r="E17" i="28"/>
  <c r="F36" i="28"/>
  <c r="F34" i="28"/>
  <c r="F32" i="28"/>
  <c r="F30" i="28"/>
  <c r="F28" i="28"/>
  <c r="F26" i="28"/>
  <c r="F24" i="28"/>
  <c r="F22" i="28"/>
  <c r="E20" i="28"/>
  <c r="F18" i="28"/>
  <c r="E36" i="28"/>
  <c r="E34" i="28"/>
  <c r="E32" i="28"/>
  <c r="E30" i="28"/>
  <c r="E28" i="28"/>
  <c r="E26" i="28"/>
  <c r="E24" i="28"/>
  <c r="E22" i="28"/>
  <c r="F20" i="28"/>
  <c r="E18" i="28"/>
  <c r="I39" i="68" l="1"/>
  <c r="I40" i="68" s="1"/>
  <c r="J40" i="68" s="1"/>
  <c r="K40" i="68" s="1"/>
  <c r="K16" i="77"/>
  <c r="K14" i="77"/>
  <c r="K23" i="77"/>
  <c r="K25" i="77"/>
  <c r="K26" i="77" s="1"/>
  <c r="K27" i="77" s="1"/>
  <c r="K28" i="77" s="1"/>
  <c r="K29" i="77" s="1"/>
  <c r="K30" i="77" s="1"/>
  <c r="K31" i="77" s="1"/>
  <c r="K32" i="77" s="1"/>
  <c r="K33" i="77" s="1"/>
  <c r="K34" i="77" s="1"/>
  <c r="K35" i="77" s="1"/>
  <c r="K36" i="77" s="1"/>
  <c r="K37" i="77" s="1"/>
  <c r="K38" i="77" s="1"/>
  <c r="K39" i="77" s="1"/>
  <c r="K40" i="77" s="1"/>
  <c r="K41" i="77" s="1"/>
  <c r="K42" i="77" s="1"/>
  <c r="K18" i="77"/>
  <c r="K13" i="77"/>
  <c r="K24" i="77"/>
  <c r="K22" i="77"/>
  <c r="K15" i="77"/>
  <c r="K17" i="77"/>
  <c r="K19" i="77"/>
  <c r="K20" i="77"/>
  <c r="K21" i="77"/>
  <c r="J9" i="31"/>
  <c r="B8" i="31" s="1"/>
  <c r="J39" i="68" l="1"/>
  <c r="K39" i="68" s="1"/>
  <c r="K50" i="77"/>
  <c r="J8" i="31"/>
  <c r="I133" i="31" l="1"/>
  <c r="I253" i="31" s="1"/>
  <c r="I25" i="31"/>
  <c r="I14" i="31"/>
  <c r="K9" i="31"/>
  <c r="I134" i="31" l="1"/>
  <c r="I254" i="31" s="1"/>
  <c r="I145" i="31"/>
  <c r="I265" i="31" s="1"/>
  <c r="I26" i="31"/>
  <c r="I15" i="31"/>
  <c r="I37" i="31"/>
  <c r="I157" i="31" l="1"/>
  <c r="I277" i="31" s="1"/>
  <c r="I49" i="31"/>
  <c r="I146" i="31"/>
  <c r="I266" i="31" s="1"/>
  <c r="I38" i="31"/>
  <c r="I135" i="31"/>
  <c r="I255" i="31" s="1"/>
  <c r="I27" i="31"/>
  <c r="I16" i="31"/>
  <c r="I147" i="31" l="1"/>
  <c r="I267" i="31" s="1"/>
  <c r="I39" i="31"/>
  <c r="I169" i="31"/>
  <c r="I289" i="31" s="1"/>
  <c r="I61" i="31"/>
  <c r="I136" i="31"/>
  <c r="I256" i="31" s="1"/>
  <c r="I17" i="31"/>
  <c r="I28" i="31"/>
  <c r="I158" i="31"/>
  <c r="I278" i="31" s="1"/>
  <c r="I50" i="31"/>
  <c r="I170" i="31" l="1"/>
  <c r="I290" i="31" s="1"/>
  <c r="I62" i="31"/>
  <c r="I148" i="31"/>
  <c r="I268" i="31" s="1"/>
  <c r="I40" i="31"/>
  <c r="I159" i="31"/>
  <c r="I279" i="31" s="1"/>
  <c r="I51" i="31"/>
  <c r="I137" i="31"/>
  <c r="I257" i="31" s="1"/>
  <c r="I29" i="31"/>
  <c r="I18" i="31"/>
  <c r="I181" i="31"/>
  <c r="I301" i="31" s="1"/>
  <c r="I73" i="31"/>
  <c r="I193" i="31" l="1"/>
  <c r="I313" i="31" s="1"/>
  <c r="I138" i="31"/>
  <c r="I258" i="31" s="1"/>
  <c r="I19" i="31"/>
  <c r="I30" i="31"/>
  <c r="I182" i="31"/>
  <c r="I302" i="31" s="1"/>
  <c r="I74" i="31"/>
  <c r="I85" i="31"/>
  <c r="I149" i="31"/>
  <c r="I269" i="31" s="1"/>
  <c r="I41" i="31"/>
  <c r="I171" i="31"/>
  <c r="I291" i="31" s="1"/>
  <c r="I63" i="31"/>
  <c r="I160" i="31"/>
  <c r="I280" i="31" s="1"/>
  <c r="I52" i="31"/>
  <c r="I194" i="31" l="1"/>
  <c r="I314" i="31" s="1"/>
  <c r="I205" i="31"/>
  <c r="I172" i="31"/>
  <c r="I292" i="31" s="1"/>
  <c r="I64" i="31"/>
  <c r="I161" i="31"/>
  <c r="I281" i="31" s="1"/>
  <c r="I53" i="31"/>
  <c r="I97" i="31"/>
  <c r="I150" i="31"/>
  <c r="I270" i="31" s="1"/>
  <c r="I42" i="31"/>
  <c r="I183" i="31"/>
  <c r="I303" i="31" s="1"/>
  <c r="I75" i="31"/>
  <c r="I86" i="31"/>
  <c r="I139" i="31"/>
  <c r="I259" i="31" s="1"/>
  <c r="I31" i="31"/>
  <c r="I20" i="31"/>
  <c r="I206" i="31" l="1"/>
  <c r="I217" i="31"/>
  <c r="I195" i="31"/>
  <c r="I315" i="31" s="1"/>
  <c r="I151" i="31"/>
  <c r="I271" i="31" s="1"/>
  <c r="I43" i="31"/>
  <c r="I87" i="31"/>
  <c r="I162" i="31"/>
  <c r="I282" i="31" s="1"/>
  <c r="I54" i="31"/>
  <c r="I109" i="31"/>
  <c r="I184" i="31"/>
  <c r="I304" i="31" s="1"/>
  <c r="I76" i="31"/>
  <c r="I140" i="31"/>
  <c r="I260" i="31" s="1"/>
  <c r="I21" i="31"/>
  <c r="I32" i="31"/>
  <c r="I98" i="31"/>
  <c r="I173" i="31"/>
  <c r="I293" i="31" s="1"/>
  <c r="I65" i="31"/>
  <c r="I229" i="31" l="1"/>
  <c r="I218" i="31"/>
  <c r="I196" i="31"/>
  <c r="I316" i="31" s="1"/>
  <c r="I207" i="31"/>
  <c r="I152" i="31"/>
  <c r="I272" i="31" s="1"/>
  <c r="I44" i="31"/>
  <c r="I174" i="31"/>
  <c r="I294" i="31" s="1"/>
  <c r="I66" i="31"/>
  <c r="I185" i="31"/>
  <c r="I305" i="31" s="1"/>
  <c r="I77" i="31"/>
  <c r="I110" i="31"/>
  <c r="I141" i="31"/>
  <c r="I261" i="31" s="1"/>
  <c r="I33" i="31"/>
  <c r="I22" i="31"/>
  <c r="I88" i="31"/>
  <c r="I121" i="31"/>
  <c r="I99" i="31"/>
  <c r="I163" i="31"/>
  <c r="I283" i="31" s="1"/>
  <c r="I55" i="31"/>
  <c r="I208" i="31" l="1"/>
  <c r="I230" i="31"/>
  <c r="I197" i="31"/>
  <c r="I317" i="31" s="1"/>
  <c r="I219" i="31"/>
  <c r="I241" i="31"/>
  <c r="I175" i="31"/>
  <c r="I295" i="31" s="1"/>
  <c r="I67" i="31"/>
  <c r="I100" i="31"/>
  <c r="I153" i="31"/>
  <c r="I273" i="31" s="1"/>
  <c r="I45" i="31"/>
  <c r="I122" i="31"/>
  <c r="I164" i="31"/>
  <c r="I284" i="31" s="1"/>
  <c r="I56" i="31"/>
  <c r="I111" i="31"/>
  <c r="I142" i="31"/>
  <c r="I262" i="31" s="1"/>
  <c r="I23" i="31"/>
  <c r="I34" i="31"/>
  <c r="I89" i="31"/>
  <c r="I186" i="31"/>
  <c r="I306" i="31" s="1"/>
  <c r="I78" i="31"/>
  <c r="I209" i="31" l="1"/>
  <c r="I231" i="31"/>
  <c r="I220" i="31"/>
  <c r="I198" i="31"/>
  <c r="I318" i="31" s="1"/>
  <c r="I242" i="31"/>
  <c r="I90" i="31"/>
  <c r="I143" i="31"/>
  <c r="I263" i="31" s="1"/>
  <c r="I35" i="31"/>
  <c r="I24" i="31"/>
  <c r="I123" i="31"/>
  <c r="I187" i="31"/>
  <c r="I307" i="31" s="1"/>
  <c r="I79" i="31"/>
  <c r="I101" i="31"/>
  <c r="I154" i="31"/>
  <c r="I274" i="31" s="1"/>
  <c r="I46" i="31"/>
  <c r="I176" i="31"/>
  <c r="I296" i="31" s="1"/>
  <c r="I68" i="31"/>
  <c r="I165" i="31"/>
  <c r="I285" i="31" s="1"/>
  <c r="I57" i="31"/>
  <c r="I112" i="31"/>
  <c r="I210" i="31" l="1"/>
  <c r="I221" i="31"/>
  <c r="I232" i="31"/>
  <c r="I199" i="31"/>
  <c r="I319" i="31" s="1"/>
  <c r="I243" i="31"/>
  <c r="I177" i="31"/>
  <c r="I297" i="31" s="1"/>
  <c r="I69" i="31"/>
  <c r="I188" i="31"/>
  <c r="I308" i="31" s="1"/>
  <c r="I80" i="31"/>
  <c r="I113" i="31"/>
  <c r="I91" i="31"/>
  <c r="I155" i="31"/>
  <c r="I275" i="31" s="1"/>
  <c r="I47" i="31"/>
  <c r="I124" i="31"/>
  <c r="I166" i="31"/>
  <c r="I286" i="31" s="1"/>
  <c r="I58" i="31"/>
  <c r="I144" i="31"/>
  <c r="I264" i="31" s="1"/>
  <c r="I36" i="31"/>
  <c r="I102" i="31"/>
  <c r="I233" i="31" l="1"/>
  <c r="I200" i="31"/>
  <c r="I320" i="31" s="1"/>
  <c r="I222" i="31"/>
  <c r="I211" i="31"/>
  <c r="I244" i="31"/>
  <c r="I114" i="31"/>
  <c r="I103" i="31"/>
  <c r="I189" i="31"/>
  <c r="I309" i="31" s="1"/>
  <c r="I81" i="31"/>
  <c r="I156" i="31"/>
  <c r="I276" i="31" s="1"/>
  <c r="I48" i="31"/>
  <c r="I178" i="31"/>
  <c r="I298" i="31" s="1"/>
  <c r="I70" i="31"/>
  <c r="I167" i="31"/>
  <c r="I287" i="31" s="1"/>
  <c r="I59" i="31"/>
  <c r="I125" i="31"/>
  <c r="I92" i="31"/>
  <c r="I223" i="31" l="1"/>
  <c r="I234" i="31"/>
  <c r="I201" i="31"/>
  <c r="I321" i="31" s="1"/>
  <c r="I212" i="31"/>
  <c r="I245" i="31"/>
  <c r="I104" i="31"/>
  <c r="I190" i="31"/>
  <c r="I310" i="31" s="1"/>
  <c r="I82" i="31"/>
  <c r="I93" i="31"/>
  <c r="I179" i="31"/>
  <c r="I299" i="31" s="1"/>
  <c r="I71" i="31"/>
  <c r="I168" i="31"/>
  <c r="I288" i="31" s="1"/>
  <c r="I60" i="31"/>
  <c r="I115" i="31"/>
  <c r="I126" i="31"/>
  <c r="I202" i="31" l="1"/>
  <c r="I322" i="31" s="1"/>
  <c r="I235" i="31"/>
  <c r="I224" i="31"/>
  <c r="I213" i="31"/>
  <c r="I246" i="31"/>
  <c r="I127" i="31"/>
  <c r="I191" i="31"/>
  <c r="I311" i="31" s="1"/>
  <c r="I83" i="31"/>
  <c r="I105" i="31"/>
  <c r="I94" i="31"/>
  <c r="I180" i="31"/>
  <c r="I300" i="31" s="1"/>
  <c r="I72" i="31"/>
  <c r="I116" i="31"/>
  <c r="I236" i="31" l="1"/>
  <c r="I225" i="31"/>
  <c r="I203" i="31"/>
  <c r="I323" i="31" s="1"/>
  <c r="I214" i="31"/>
  <c r="I247" i="31"/>
  <c r="I117" i="31"/>
  <c r="I95" i="31"/>
  <c r="I128" i="31"/>
  <c r="I192" i="31"/>
  <c r="I312" i="31" s="1"/>
  <c r="I84" i="31"/>
  <c r="I106" i="31"/>
  <c r="I204" i="31" l="1"/>
  <c r="I324" i="31" s="1"/>
  <c r="I237" i="31"/>
  <c r="I226" i="31"/>
  <c r="I215" i="31"/>
  <c r="I248" i="31"/>
  <c r="I118" i="31"/>
  <c r="I107" i="31"/>
  <c r="I96" i="31"/>
  <c r="I129" i="31"/>
  <c r="I227" i="31" l="1"/>
  <c r="I238" i="31"/>
  <c r="I216" i="31"/>
  <c r="I249" i="31"/>
  <c r="I119" i="31"/>
  <c r="I108" i="31"/>
  <c r="I130" i="31"/>
  <c r="I228" i="31" l="1"/>
  <c r="I239" i="31"/>
  <c r="I250" i="31"/>
  <c r="I131" i="31"/>
  <c r="I120" i="31"/>
  <c r="I240" i="31" l="1"/>
  <c r="I251" i="31"/>
  <c r="I132" i="31"/>
  <c r="I252" i="31" l="1"/>
  <c r="J13" i="31" l="1"/>
  <c r="B13" i="25" s="1"/>
  <c r="B14" i="31"/>
  <c r="L16" i="31"/>
  <c r="L17" i="31" l="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B15" i="31"/>
  <c r="J14" i="31"/>
  <c r="O13" i="25"/>
  <c r="BI13" i="25" l="1"/>
  <c r="BW13" i="25"/>
  <c r="BV13" i="25"/>
  <c r="BT13" i="25"/>
  <c r="BS13" i="25"/>
  <c r="BR13" i="25"/>
  <c r="BP13" i="25"/>
  <c r="BN13" i="25"/>
  <c r="BM13" i="25"/>
  <c r="BK13" i="25"/>
  <c r="BH13" i="25"/>
  <c r="BY13" i="25"/>
  <c r="BG13" i="25"/>
  <c r="DA13" i="25"/>
  <c r="DB13" i="25" s="1"/>
  <c r="J15" i="31"/>
  <c r="B16" i="31"/>
  <c r="L28" i="31"/>
  <c r="B17" i="31" l="1"/>
  <c r="J16" i="31"/>
  <c r="L29" i="31"/>
  <c r="L30" i="31" l="1"/>
  <c r="J17" i="31"/>
  <c r="B18" i="31"/>
  <c r="J18" i="31" l="1"/>
  <c r="B19" i="31"/>
  <c r="L31" i="31"/>
  <c r="B20" i="31" l="1"/>
  <c r="J19" i="31"/>
  <c r="L32" i="31"/>
  <c r="L33" i="31" l="1"/>
  <c r="J20" i="31"/>
  <c r="B21" i="31"/>
  <c r="B22" i="31" l="1"/>
  <c r="J21" i="31"/>
  <c r="L34" i="31"/>
  <c r="J22" i="31" l="1"/>
  <c r="B23" i="31"/>
  <c r="L35" i="31"/>
  <c r="L36" i="31" l="1"/>
  <c r="L37" i="31" s="1"/>
  <c r="L38" i="31" s="1"/>
  <c r="L39" i="31" s="1"/>
  <c r="L40" i="31" s="1"/>
  <c r="L41" i="31" s="1"/>
  <c r="L42" i="31" s="1"/>
  <c r="J23" i="31"/>
  <c r="B24" i="31"/>
  <c r="B25" i="31" l="1"/>
  <c r="J24" i="31"/>
  <c r="J25" i="31" l="1"/>
  <c r="B26" i="31"/>
  <c r="B27" i="31" l="1"/>
  <c r="J26" i="31"/>
  <c r="B28" i="31" l="1"/>
  <c r="J27" i="31"/>
  <c r="J28" i="31" l="1"/>
  <c r="B29" i="31"/>
  <c r="B29" i="25" l="1"/>
  <c r="B30" i="31"/>
  <c r="J29" i="31"/>
  <c r="B30" i="25" l="1"/>
  <c r="O29" i="25"/>
  <c r="B31" i="31"/>
  <c r="J30" i="31"/>
  <c r="BI29" i="25" l="1"/>
  <c r="BW29" i="25"/>
  <c r="BV29" i="25"/>
  <c r="BT29" i="25"/>
  <c r="BS29" i="25"/>
  <c r="BR29" i="25"/>
  <c r="BP29" i="25"/>
  <c r="BN29" i="25"/>
  <c r="BM29" i="25"/>
  <c r="BK29" i="25"/>
  <c r="BH29" i="25"/>
  <c r="BY29" i="25"/>
  <c r="BG29" i="25"/>
  <c r="B32" i="31"/>
  <c r="J31" i="31"/>
  <c r="DA29" i="25"/>
  <c r="DB29" i="25" s="1"/>
  <c r="O30" i="25"/>
  <c r="B31" i="25"/>
  <c r="BI30" i="25" l="1"/>
  <c r="BW30" i="25"/>
  <c r="BV30" i="25"/>
  <c r="BT30" i="25"/>
  <c r="BS30" i="25"/>
  <c r="BR30" i="25"/>
  <c r="BP30" i="25"/>
  <c r="BN30" i="25"/>
  <c r="BM30" i="25"/>
  <c r="BK30" i="25"/>
  <c r="BH30" i="25"/>
  <c r="BY30" i="25"/>
  <c r="BG30" i="25"/>
  <c r="O31" i="25"/>
  <c r="B32" i="25"/>
  <c r="DA30" i="25"/>
  <c r="DB30" i="25" s="1"/>
  <c r="J32" i="31"/>
  <c r="B33" i="31"/>
  <c r="AQ31" i="25" l="1"/>
  <c r="AN31" i="25"/>
  <c r="AM31" i="25"/>
  <c r="AL31" i="25"/>
  <c r="DA31" i="25"/>
  <c r="DB31" i="25" s="1"/>
  <c r="BI31" i="25"/>
  <c r="BG31" i="25"/>
  <c r="BW31" i="25"/>
  <c r="BT31" i="25"/>
  <c r="BM31" i="25"/>
  <c r="BS31" i="25"/>
  <c r="BN31" i="25"/>
  <c r="BP31" i="25"/>
  <c r="BK31" i="25"/>
  <c r="BH31" i="25"/>
  <c r="BY31" i="25"/>
  <c r="BR31" i="25"/>
  <c r="BV31" i="25"/>
  <c r="B33" i="25"/>
  <c r="O32" i="25"/>
  <c r="B34" i="31"/>
  <c r="J33" i="31"/>
  <c r="DA32" i="25" l="1"/>
  <c r="DB32" i="25" s="1"/>
  <c r="BI32" i="25"/>
  <c r="BG32" i="25"/>
  <c r="BW32" i="25"/>
  <c r="BT32" i="25"/>
  <c r="BM32" i="25"/>
  <c r="BN32" i="25"/>
  <c r="BS32" i="25"/>
  <c r="BP32" i="25"/>
  <c r="BK32" i="25"/>
  <c r="BH32" i="25"/>
  <c r="BY32" i="25"/>
  <c r="BR32" i="25"/>
  <c r="BV32" i="25"/>
  <c r="B34" i="25"/>
  <c r="O33" i="25"/>
  <c r="B35" i="31"/>
  <c r="J34" i="31"/>
  <c r="DA33" i="25" l="1"/>
  <c r="DB33" i="25" s="1"/>
  <c r="BI33" i="25"/>
  <c r="BG33" i="25"/>
  <c r="BW33" i="25"/>
  <c r="BT33" i="25"/>
  <c r="BM33" i="25"/>
  <c r="BN33" i="25"/>
  <c r="BS33" i="25"/>
  <c r="BP33" i="25"/>
  <c r="BK33" i="25"/>
  <c r="BH33" i="25"/>
  <c r="BY33" i="25"/>
  <c r="BR33" i="25"/>
  <c r="BV33" i="25"/>
  <c r="O34" i="25"/>
  <c r="B35" i="25"/>
  <c r="J35" i="31"/>
  <c r="B36" i="31"/>
  <c r="BG34" i="25" l="1"/>
  <c r="BI34" i="25"/>
  <c r="DA34" i="25"/>
  <c r="DB34" i="25" s="1"/>
  <c r="BY34" i="25"/>
  <c r="BW34" i="25"/>
  <c r="BT34" i="25"/>
  <c r="BM34" i="25"/>
  <c r="BS34" i="25"/>
  <c r="BN34" i="25"/>
  <c r="BP34" i="25"/>
  <c r="BK34" i="25"/>
  <c r="BH34" i="25"/>
  <c r="BR34" i="25"/>
  <c r="BV34" i="25"/>
  <c r="B36" i="25"/>
  <c r="O35" i="25"/>
  <c r="B37" i="31"/>
  <c r="J36" i="31"/>
  <c r="BT35" i="25" l="1"/>
  <c r="BM35" i="25"/>
  <c r="BH35" i="25"/>
  <c r="BV35" i="25"/>
  <c r="BI35" i="25"/>
  <c r="DA35" i="25"/>
  <c r="DB35" i="25" s="1"/>
  <c r="BY35" i="25"/>
  <c r="BS35" i="25"/>
  <c r="BK35" i="25"/>
  <c r="BG35" i="25"/>
  <c r="BN35" i="25"/>
  <c r="BW35" i="25"/>
  <c r="BP35" i="25"/>
  <c r="BR35" i="25"/>
  <c r="O36" i="25"/>
  <c r="B37" i="25"/>
  <c r="B38" i="31"/>
  <c r="J37" i="31"/>
  <c r="DA36" i="25" l="1"/>
  <c r="DB36" i="25" s="1"/>
  <c r="BY36" i="25"/>
  <c r="BS36" i="25"/>
  <c r="BK36" i="25"/>
  <c r="BG36" i="25"/>
  <c r="BM36" i="25"/>
  <c r="BW36" i="25"/>
  <c r="BP36" i="25"/>
  <c r="BT36" i="25"/>
  <c r="BH36" i="25"/>
  <c r="BV36" i="25"/>
  <c r="BN36" i="25"/>
  <c r="BI36" i="25"/>
  <c r="BR36" i="25"/>
  <c r="B38" i="25"/>
  <c r="O37" i="25"/>
  <c r="B39" i="31"/>
  <c r="J38" i="31"/>
  <c r="DA37" i="25" l="1"/>
  <c r="DB37" i="25" s="1"/>
  <c r="BW37" i="25"/>
  <c r="BP37" i="25"/>
  <c r="BJ37" i="25"/>
  <c r="BS37" i="25"/>
  <c r="BG37" i="25"/>
  <c r="BV37" i="25"/>
  <c r="BN37" i="25"/>
  <c r="BI37" i="25"/>
  <c r="BY37" i="25"/>
  <c r="BK37" i="25"/>
  <c r="BT37" i="25"/>
  <c r="BM37" i="25"/>
  <c r="BH37" i="25"/>
  <c r="BR37" i="25"/>
  <c r="O38" i="25"/>
  <c r="J39" i="31"/>
  <c r="B40" i="31"/>
  <c r="DA38" i="25" l="1"/>
  <c r="DB38" i="25" s="1"/>
  <c r="BV38" i="25"/>
  <c r="BN38" i="25"/>
  <c r="BI38" i="25"/>
  <c r="BW38" i="25"/>
  <c r="BJ38" i="25"/>
  <c r="BT38" i="25"/>
  <c r="BM38" i="25"/>
  <c r="BH38" i="25"/>
  <c r="BP38" i="25"/>
  <c r="BY38" i="25"/>
  <c r="BS38" i="25"/>
  <c r="BK38" i="25"/>
  <c r="BG38" i="25"/>
  <c r="BR38" i="25"/>
  <c r="B41" i="3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J150" i="31" l="1"/>
  <c r="B151" i="31"/>
  <c r="J151" i="31" l="1"/>
  <c r="B152" i="31"/>
  <c r="J152" i="31" l="1"/>
  <c r="B153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B164" i="31" l="1"/>
  <c r="J163" i="31"/>
  <c r="J164" i="31" l="1"/>
  <c r="B165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J175" i="31" l="1"/>
  <c r="B176" i="31"/>
  <c r="J176" i="31" l="1"/>
  <c r="B177" i="31"/>
  <c r="J177" i="31" l="1"/>
  <c r="B178" i="31"/>
  <c r="J178" i="31" l="1"/>
  <c r="B179" i="31"/>
  <c r="J179" i="31" l="1"/>
  <c r="B180" i="31"/>
  <c r="J180" i="31" l="1"/>
  <c r="B181" i="31"/>
  <c r="J181" i="31" l="1"/>
  <c r="B182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B193" i="31" s="1"/>
  <c r="J191" i="31"/>
  <c r="B194" i="31" l="1"/>
  <c r="J193" i="31"/>
  <c r="J192" i="31"/>
  <c r="B195" i="31" l="1"/>
  <c r="J194" i="31"/>
  <c r="J195" i="31" l="1"/>
  <c r="B196" i="31"/>
  <c r="J196" i="31" l="1"/>
  <c r="B197" i="31"/>
  <c r="J197" i="31" l="1"/>
  <c r="B198" i="31"/>
  <c r="J198" i="31" l="1"/>
  <c r="B199" i="31"/>
  <c r="J199" i="31" l="1"/>
  <c r="B200" i="31"/>
  <c r="J200" i="31" l="1"/>
  <c r="B201" i="31"/>
  <c r="B202" i="31" l="1"/>
  <c r="J201" i="31"/>
  <c r="B203" i="31" l="1"/>
  <c r="J202" i="31"/>
  <c r="B204" i="31" l="1"/>
  <c r="J203" i="31"/>
  <c r="J204" i="31" l="1"/>
  <c r="B205" i="31"/>
  <c r="J205" i="31" l="1"/>
  <c r="B206" i="31"/>
  <c r="J206" i="31" l="1"/>
  <c r="B207" i="31"/>
  <c r="B208" i="31" l="1"/>
  <c r="J207" i="31"/>
  <c r="J208" i="31" l="1"/>
  <c r="B209" i="31"/>
  <c r="J209" i="31" l="1"/>
  <c r="B210" i="31"/>
  <c r="B211" i="31" l="1"/>
  <c r="J210" i="31"/>
  <c r="B212" i="31" l="1"/>
  <c r="J211" i="31"/>
  <c r="J212" i="31" l="1"/>
  <c r="B213" i="31"/>
  <c r="J213" i="31" l="1"/>
  <c r="B214" i="31"/>
  <c r="B215" i="31" l="1"/>
  <c r="J214" i="31"/>
  <c r="B216" i="31" l="1"/>
  <c r="B217" i="31" s="1"/>
  <c r="B218" i="31" s="1"/>
  <c r="B219" i="31" s="1"/>
  <c r="B220" i="31" s="1"/>
  <c r="B221" i="31" s="1"/>
  <c r="B222" i="31" s="1"/>
  <c r="B223" i="31" s="1"/>
  <c r="B224" i="31" s="1"/>
  <c r="B225" i="31" s="1"/>
  <c r="B226" i="31" s="1"/>
  <c r="B227" i="31" s="1"/>
  <c r="B228" i="31" s="1"/>
  <c r="B229" i="31" s="1"/>
  <c r="B230" i="31" s="1"/>
  <c r="B231" i="31" s="1"/>
  <c r="B232" i="31" s="1"/>
  <c r="B233" i="31" s="1"/>
  <c r="B234" i="31" s="1"/>
  <c r="B235" i="31" s="1"/>
  <c r="B236" i="31" s="1"/>
  <c r="B237" i="31" s="1"/>
  <c r="B238" i="31" s="1"/>
  <c r="B239" i="31" s="1"/>
  <c r="B240" i="31" s="1"/>
  <c r="J215" i="31"/>
  <c r="J217" i="31" l="1"/>
  <c r="J216" i="31"/>
  <c r="J218" i="31" l="1"/>
  <c r="J219" i="31" l="1"/>
  <c r="J220" i="31" l="1"/>
  <c r="J221" i="31" l="1"/>
  <c r="J222" i="31" l="1"/>
  <c r="J223" i="31" l="1"/>
  <c r="J224" i="31" l="1"/>
  <c r="J225" i="31" l="1"/>
  <c r="J226" i="31" l="1"/>
  <c r="J227" i="31" l="1"/>
  <c r="J228" i="31" l="1"/>
  <c r="J229" i="31" l="1"/>
  <c r="J230" i="31" l="1"/>
  <c r="J231" i="31" l="1"/>
  <c r="J232" i="31" l="1"/>
  <c r="J233" i="31" l="1"/>
  <c r="J234" i="31" l="1"/>
  <c r="J235" i="31" l="1"/>
  <c r="J236" i="31" l="1"/>
  <c r="J237" i="31" l="1"/>
  <c r="J238" i="31" l="1"/>
  <c r="J239" i="31" l="1"/>
  <c r="J240" i="31"/>
  <c r="B241" i="31" l="1"/>
  <c r="B242" i="31" s="1"/>
  <c r="B243" i="31" s="1"/>
  <c r="B244" i="31" s="1"/>
  <c r="B245" i="31" s="1"/>
  <c r="B246" i="31" s="1"/>
  <c r="B247" i="31" s="1"/>
  <c r="B248" i="31" s="1"/>
  <c r="B249" i="31" s="1"/>
  <c r="B250" i="31" s="1"/>
  <c r="B251" i="31" s="1"/>
  <c r="B252" i="31" s="1"/>
  <c r="B253" i="31" s="1"/>
  <c r="J253" i="31" l="1"/>
  <c r="B254" i="31"/>
  <c r="J241" i="31"/>
  <c r="J254" i="31" l="1"/>
  <c r="B255" i="31"/>
  <c r="J242" i="31"/>
  <c r="B256" i="31" l="1"/>
  <c r="J255" i="31"/>
  <c r="J243" i="31"/>
  <c r="B257" i="31" l="1"/>
  <c r="J256" i="31"/>
  <c r="J244" i="31"/>
  <c r="J257" i="31" l="1"/>
  <c r="B258" i="31"/>
  <c r="J245" i="31"/>
  <c r="B259" i="31" l="1"/>
  <c r="J258" i="31"/>
  <c r="J246" i="31"/>
  <c r="J259" i="31" l="1"/>
  <c r="B260" i="31"/>
  <c r="J247" i="31"/>
  <c r="J260" i="31" l="1"/>
  <c r="B261" i="31"/>
  <c r="J248" i="31"/>
  <c r="J261" i="31" l="1"/>
  <c r="B262" i="31"/>
  <c r="J249" i="31"/>
  <c r="J262" i="31" l="1"/>
  <c r="B263" i="31"/>
  <c r="J250" i="31"/>
  <c r="B264" i="31" l="1"/>
  <c r="J263" i="31"/>
  <c r="J251" i="31"/>
  <c r="J252" i="31"/>
  <c r="J264" i="31" l="1"/>
  <c r="B265" i="31"/>
  <c r="CX13" i="25"/>
  <c r="J265" i="31" l="1"/>
  <c r="B266" i="31"/>
  <c r="B267" i="31" l="1"/>
  <c r="J266" i="31"/>
  <c r="B268" i="31" l="1"/>
  <c r="J267" i="31"/>
  <c r="J268" i="31" l="1"/>
  <c r="B269" i="31"/>
  <c r="J269" i="31" l="1"/>
  <c r="B270" i="31"/>
  <c r="B271" i="31" l="1"/>
  <c r="J270" i="31"/>
  <c r="B272" i="31" l="1"/>
  <c r="J271" i="31"/>
  <c r="B273" i="31" l="1"/>
  <c r="J272" i="31"/>
  <c r="CV13" i="25"/>
  <c r="CW13" i="25"/>
  <c r="J273" i="31" l="1"/>
  <c r="B274" i="31"/>
  <c r="CX29" i="25"/>
  <c r="CV29" i="25"/>
  <c r="J274" i="31" l="1"/>
  <c r="B275" i="31"/>
  <c r="CW29" i="25"/>
  <c r="J275" i="31" l="1"/>
  <c r="B276" i="31"/>
  <c r="CV30" i="25"/>
  <c r="CW30" i="25"/>
  <c r="CX30" i="25"/>
  <c r="J276" i="31" l="1"/>
  <c r="B277" i="31"/>
  <c r="D18" i="43"/>
  <c r="J277" i="31" l="1"/>
  <c r="B278" i="31"/>
  <c r="G18" i="43"/>
  <c r="L18" i="43"/>
  <c r="D19" i="43"/>
  <c r="L19" i="43" s="1"/>
  <c r="BJ13" i="25" l="1"/>
  <c r="B279" i="31"/>
  <c r="J278" i="31"/>
  <c r="D20" i="43"/>
  <c r="L20" i="43" s="1"/>
  <c r="G19" i="43"/>
  <c r="J279" i="31" l="1"/>
  <c r="B280" i="31"/>
  <c r="D21" i="43"/>
  <c r="L21" i="43" s="1"/>
  <c r="G20" i="43"/>
  <c r="J280" i="31" l="1"/>
  <c r="B281" i="31"/>
  <c r="D22" i="43"/>
  <c r="L22" i="43" s="1"/>
  <c r="G21" i="43"/>
  <c r="J281" i="31" l="1"/>
  <c r="B282" i="31"/>
  <c r="D23" i="43"/>
  <c r="L23" i="43" s="1"/>
  <c r="G22" i="43"/>
  <c r="J282" i="31" l="1"/>
  <c r="B283" i="31"/>
  <c r="D24" i="43"/>
  <c r="L24" i="43" s="1"/>
  <c r="G23" i="43"/>
  <c r="J283" i="31" l="1"/>
  <c r="B284" i="31"/>
  <c r="D25" i="43"/>
  <c r="L25" i="43" s="1"/>
  <c r="G24" i="43"/>
  <c r="J284" i="31" l="1"/>
  <c r="B285" i="31"/>
  <c r="D26" i="43"/>
  <c r="L26" i="43" s="1"/>
  <c r="G25" i="43"/>
  <c r="J285" i="31" l="1"/>
  <c r="B286" i="31"/>
  <c r="D27" i="43"/>
  <c r="L27" i="43" s="1"/>
  <c r="G26" i="43"/>
  <c r="J286" i="31" l="1"/>
  <c r="B287" i="31"/>
  <c r="D28" i="43"/>
  <c r="L28" i="43" s="1"/>
  <c r="G27" i="43"/>
  <c r="J287" i="31" l="1"/>
  <c r="B288" i="31"/>
  <c r="D29" i="43"/>
  <c r="L29" i="43" s="1"/>
  <c r="G28" i="43"/>
  <c r="J28" i="43" s="1"/>
  <c r="J288" i="31" l="1"/>
  <c r="B289" i="31"/>
  <c r="D30" i="43"/>
  <c r="L30" i="43" s="1"/>
  <c r="G29" i="43"/>
  <c r="J29" i="43" s="1"/>
  <c r="B21" i="77"/>
  <c r="K28" i="43"/>
  <c r="B290" i="31" l="1"/>
  <c r="J289" i="31"/>
  <c r="D31" i="43"/>
  <c r="L31" i="43" s="1"/>
  <c r="G30" i="43"/>
  <c r="J30" i="43" s="1"/>
  <c r="B22" i="77"/>
  <c r="K29" i="43"/>
  <c r="J290" i="31" l="1"/>
  <c r="B291" i="31"/>
  <c r="D32" i="43"/>
  <c r="L32" i="43" s="1"/>
  <c r="G31" i="43"/>
  <c r="J31" i="43" s="1"/>
  <c r="B23" i="77"/>
  <c r="K30" i="43"/>
  <c r="J291" i="31" l="1"/>
  <c r="B292" i="31"/>
  <c r="D33" i="43"/>
  <c r="L33" i="43" s="1"/>
  <c r="G32" i="43"/>
  <c r="J32" i="43" s="1"/>
  <c r="B24" i="77"/>
  <c r="K31" i="43"/>
  <c r="J292" i="31" l="1"/>
  <c r="B293" i="31"/>
  <c r="G33" i="43"/>
  <c r="D34" i="43"/>
  <c r="L34" i="43" s="1"/>
  <c r="BJ29" i="25" s="1"/>
  <c r="B25" i="77"/>
  <c r="B26" i="77" s="1"/>
  <c r="B27" i="77" s="1"/>
  <c r="B28" i="77" s="1"/>
  <c r="B29" i="77" s="1"/>
  <c r="B30" i="77" s="1"/>
  <c r="B31" i="77" s="1"/>
  <c r="B32" i="77" s="1"/>
  <c r="B33" i="77" s="1"/>
  <c r="B34" i="77" s="1"/>
  <c r="B35" i="77" s="1"/>
  <c r="B36" i="77" s="1"/>
  <c r="B37" i="77" s="1"/>
  <c r="B38" i="77" s="1"/>
  <c r="B39" i="77" s="1"/>
  <c r="B40" i="77" s="1"/>
  <c r="K32" i="43"/>
  <c r="B294" i="31" l="1"/>
  <c r="J293" i="31"/>
  <c r="J33" i="43"/>
  <c r="K33" i="43" s="1"/>
  <c r="G34" i="43"/>
  <c r="D35" i="43"/>
  <c r="L35" i="43" s="1"/>
  <c r="BJ30" i="25" s="1"/>
  <c r="J294" i="31" l="1"/>
  <c r="B295" i="31"/>
  <c r="J34" i="43"/>
  <c r="K34" i="43" s="1"/>
  <c r="G35" i="43"/>
  <c r="D36" i="43"/>
  <c r="L36" i="43" s="1"/>
  <c r="BJ31" i="25" l="1"/>
  <c r="B296" i="31"/>
  <c r="J295" i="31"/>
  <c r="J35" i="43"/>
  <c r="K35" i="43" s="1"/>
  <c r="G36" i="43"/>
  <c r="D37" i="43"/>
  <c r="L37" i="43" s="1"/>
  <c r="BJ33" i="25" s="1"/>
  <c r="BJ35" i="25" l="1"/>
  <c r="BJ32" i="25"/>
  <c r="BJ34" i="25"/>
  <c r="BJ36" i="25"/>
  <c r="B297" i="31"/>
  <c r="J296" i="31"/>
  <c r="J36" i="43"/>
  <c r="K36" i="43" s="1"/>
  <c r="G37" i="43"/>
  <c r="B298" i="31" l="1"/>
  <c r="J297" i="31"/>
  <c r="J37" i="43"/>
  <c r="K37" i="43" s="1"/>
  <c r="J298" i="31" l="1"/>
  <c r="B299" i="31"/>
  <c r="B300" i="31" l="1"/>
  <c r="J299" i="31"/>
  <c r="I76" i="25"/>
  <c r="J300" i="31" l="1"/>
  <c r="B301" i="31"/>
  <c r="J301" i="31" l="1"/>
  <c r="B302" i="31"/>
  <c r="J302" i="31" l="1"/>
  <c r="B303" i="31"/>
  <c r="J303" i="31" l="1"/>
  <c r="B304" i="31"/>
  <c r="B305" i="31" l="1"/>
  <c r="J304" i="31"/>
  <c r="B306" i="31" l="1"/>
  <c r="J305" i="31"/>
  <c r="B307" i="31" l="1"/>
  <c r="J306" i="31"/>
  <c r="B308" i="31" l="1"/>
  <c r="J307" i="31"/>
  <c r="B309" i="31" l="1"/>
  <c r="J308" i="31"/>
  <c r="B310" i="31" l="1"/>
  <c r="J309" i="31"/>
  <c r="B311" i="31" l="1"/>
  <c r="J310" i="31"/>
  <c r="B312" i="31" l="1"/>
  <c r="J311" i="31"/>
  <c r="J312" i="31" l="1"/>
  <c r="B313" i="31"/>
  <c r="J313" i="31" l="1"/>
  <c r="B314" i="31"/>
  <c r="J314" i="31" l="1"/>
  <c r="B315" i="31"/>
  <c r="J315" i="31" l="1"/>
  <c r="B316" i="31"/>
  <c r="J316" i="31" l="1"/>
  <c r="B317" i="31"/>
  <c r="J317" i="31" l="1"/>
  <c r="B318" i="31"/>
  <c r="J318" i="31" l="1"/>
  <c r="B319" i="31"/>
  <c r="J319" i="31" l="1"/>
  <c r="B320" i="31"/>
  <c r="J320" i="31" l="1"/>
  <c r="B321" i="31"/>
  <c r="J321" i="31" l="1"/>
  <c r="B322" i="31"/>
  <c r="J322" i="31" l="1"/>
  <c r="B323" i="31"/>
  <c r="J323" i="31" l="1"/>
  <c r="J324" i="31"/>
  <c r="AL33" i="25" l="1"/>
  <c r="K324" i="31" l="1"/>
  <c r="K294" i="31" l="1"/>
  <c r="K291" i="31"/>
  <c r="K298" i="31"/>
  <c r="K299" i="31"/>
  <c r="K300" i="31"/>
  <c r="K297" i="31"/>
  <c r="K295" i="31"/>
  <c r="K292" i="31"/>
  <c r="K289" i="31"/>
  <c r="O39" i="31"/>
  <c r="K296" i="31"/>
  <c r="K290" i="31"/>
  <c r="K293" i="31"/>
  <c r="K301" i="31" l="1"/>
  <c r="O40" i="31"/>
  <c r="K306" i="31"/>
  <c r="K304" i="31"/>
  <c r="K307" i="31"/>
  <c r="K312" i="31"/>
  <c r="K302" i="31"/>
  <c r="K308" i="31"/>
  <c r="K310" i="31"/>
  <c r="K303" i="31"/>
  <c r="K305" i="31"/>
  <c r="K309" i="31"/>
  <c r="K311" i="31"/>
  <c r="N39" i="31" l="1"/>
  <c r="K313" i="31"/>
  <c r="O41" i="31"/>
  <c r="K323" i="31"/>
  <c r="K318" i="31"/>
  <c r="K317" i="31"/>
  <c r="K319" i="31"/>
  <c r="K321" i="31"/>
  <c r="K322" i="31"/>
  <c r="K315" i="31"/>
  <c r="K320" i="31"/>
  <c r="K314" i="31"/>
  <c r="K316" i="31"/>
  <c r="R39" i="31" l="1"/>
  <c r="N40" i="31"/>
  <c r="N41" i="31"/>
  <c r="R41" i="31" l="1"/>
  <c r="R40" i="31"/>
  <c r="M39" i="31" l="1"/>
  <c r="M40" i="31" l="1"/>
  <c r="Q39" i="31"/>
  <c r="P39" i="31"/>
  <c r="P40" i="31" l="1"/>
  <c r="Q40" i="31"/>
  <c r="M41" i="31"/>
  <c r="P41" i="31" l="1"/>
  <c r="Q41" i="31"/>
  <c r="AL30" i="25" l="1"/>
  <c r="AN30" i="25" l="1"/>
  <c r="AQ30" i="25"/>
  <c r="AM30" i="25" l="1"/>
  <c r="AM29" i="25" l="1"/>
  <c r="AM13" i="25" l="1"/>
  <c r="CE13" i="25" l="1"/>
  <c r="CE38" i="25" l="1"/>
  <c r="CE29" i="25"/>
  <c r="CE37" i="25"/>
  <c r="CE31" i="25"/>
  <c r="CE35" i="25"/>
  <c r="CE34" i="25"/>
  <c r="CE30" i="25"/>
  <c r="CE32" i="25"/>
  <c r="CE33" i="25"/>
  <c r="CE36" i="25"/>
  <c r="AW13" i="25" l="1"/>
  <c r="AW30" i="25"/>
  <c r="AW31" i="25"/>
  <c r="AV13" i="25" l="1"/>
  <c r="AV30" i="25"/>
  <c r="AV31" i="25"/>
  <c r="CO13" i="25"/>
  <c r="AL13" i="25" l="1"/>
  <c r="AZ13" i="25"/>
  <c r="AZ30" i="25"/>
  <c r="AZ31" i="25"/>
  <c r="CN13" i="25"/>
  <c r="AQ13" i="25"/>
  <c r="AR13" i="25" l="1"/>
  <c r="AR30" i="25"/>
  <c r="AR31" i="25"/>
  <c r="CI13" i="25"/>
  <c r="AT13" i="25"/>
  <c r="AT30" i="25"/>
  <c r="AT31" i="25"/>
  <c r="CR13" i="25"/>
  <c r="CD13" i="25"/>
  <c r="DB5" i="25" l="1"/>
  <c r="CL13" i="25"/>
  <c r="AN13" i="25"/>
  <c r="CJ13" i="25"/>
  <c r="CF13" i="25" l="1"/>
  <c r="DC31" i="25"/>
  <c r="DC34" i="25"/>
  <c r="DC35" i="25"/>
  <c r="DC33" i="25"/>
  <c r="DC38" i="25"/>
  <c r="DC30" i="25"/>
  <c r="DC32" i="25"/>
  <c r="DC37" i="25"/>
  <c r="DC29" i="25"/>
  <c r="DC36" i="25"/>
  <c r="DC13" i="25"/>
  <c r="AO30" i="25" l="1"/>
  <c r="AO31" i="25"/>
  <c r="AO13" i="25" l="1"/>
  <c r="CG13" i="25" l="1"/>
  <c r="AU13" i="25" l="1"/>
  <c r="AU30" i="25"/>
  <c r="AU31" i="25"/>
  <c r="AX13" i="25"/>
  <c r="AX30" i="25"/>
  <c r="AX31" i="25"/>
  <c r="CP13" i="25" l="1"/>
  <c r="CM13" i="25"/>
  <c r="BA13" i="25"/>
  <c r="BA30" i="25"/>
  <c r="BA31" i="25"/>
  <c r="CS13" i="25" l="1"/>
  <c r="AR29" i="25"/>
  <c r="AP30" i="25" l="1"/>
  <c r="AP31" i="25"/>
  <c r="AQ29" i="25"/>
  <c r="AN29" i="25"/>
  <c r="AL29" i="25"/>
  <c r="AO29" i="25" l="1"/>
  <c r="CJ30" i="25"/>
  <c r="CJ31" i="25"/>
  <c r="CJ36" i="25"/>
  <c r="CJ37" i="25"/>
  <c r="CJ29" i="25"/>
  <c r="CJ35" i="25"/>
  <c r="CJ38" i="25"/>
  <c r="AS13" i="25"/>
  <c r="AS29" i="25"/>
  <c r="AS30" i="25"/>
  <c r="AS31" i="25"/>
  <c r="CJ32" i="25"/>
  <c r="CJ33" i="25"/>
  <c r="CJ34" i="25"/>
  <c r="AP29" i="25"/>
  <c r="AP13" i="25"/>
  <c r="AW29" i="25" l="1"/>
  <c r="AX29" i="25"/>
  <c r="AV29" i="25"/>
  <c r="CD30" i="25"/>
  <c r="CD31" i="25"/>
  <c r="CD35" i="25"/>
  <c r="AT29" i="25"/>
  <c r="AU29" i="25"/>
  <c r="CK30" i="25"/>
  <c r="CK29" i="25"/>
  <c r="CK35" i="25"/>
  <c r="CK37" i="25"/>
  <c r="CK36" i="25"/>
  <c r="CK31" i="25"/>
  <c r="CK33" i="25"/>
  <c r="CK38" i="25"/>
  <c r="CK13" i="25"/>
  <c r="CK34" i="25"/>
  <c r="CK32" i="25"/>
  <c r="CD38" i="25"/>
  <c r="CD37" i="25"/>
  <c r="CG31" i="25"/>
  <c r="CG37" i="25"/>
  <c r="CG35" i="25"/>
  <c r="CG33" i="25"/>
  <c r="CG29" i="25"/>
  <c r="CG36" i="25"/>
  <c r="CG30" i="25"/>
  <c r="CG34" i="25"/>
  <c r="CG38" i="25"/>
  <c r="CG32" i="25"/>
  <c r="CH37" i="25"/>
  <c r="CH33" i="25"/>
  <c r="CH32" i="25"/>
  <c r="CH38" i="25"/>
  <c r="CH31" i="25"/>
  <c r="CH36" i="25"/>
  <c r="CH29" i="25"/>
  <c r="CH13" i="25"/>
  <c r="CH34" i="25"/>
  <c r="CH30" i="25"/>
  <c r="CH35" i="25"/>
  <c r="CD33" i="25"/>
  <c r="CD32" i="25"/>
  <c r="CD34" i="25"/>
  <c r="CD29" i="25"/>
  <c r="CD36" i="25"/>
  <c r="CM32" i="25" l="1"/>
  <c r="CM31" i="25"/>
  <c r="CM37" i="25"/>
  <c r="CI30" i="25"/>
  <c r="CI34" i="25"/>
  <c r="CI37" i="25"/>
  <c r="CI36" i="25"/>
  <c r="CI35" i="25"/>
  <c r="CI33" i="25"/>
  <c r="CI32" i="25"/>
  <c r="CI38" i="25"/>
  <c r="CI29" i="25"/>
  <c r="CI31" i="25"/>
  <c r="CM36" i="25"/>
  <c r="CL30" i="25"/>
  <c r="CL37" i="25"/>
  <c r="CL35" i="25"/>
  <c r="CL33" i="25"/>
  <c r="CL34" i="25"/>
  <c r="CL36" i="25"/>
  <c r="CL31" i="25"/>
  <c r="CL38" i="25"/>
  <c r="CL32" i="25"/>
  <c r="CL29" i="25"/>
  <c r="CM38" i="25"/>
  <c r="AZ29" i="25"/>
  <c r="BA29" i="25"/>
  <c r="CM29" i="25"/>
  <c r="CM34" i="25"/>
  <c r="CN29" i="25"/>
  <c r="CN32" i="25"/>
  <c r="CN31" i="25"/>
  <c r="CN37" i="25"/>
  <c r="CN35" i="25"/>
  <c r="CN36" i="25"/>
  <c r="CN38" i="25"/>
  <c r="CN33" i="25"/>
  <c r="CN30" i="25"/>
  <c r="CN34" i="25"/>
  <c r="AY29" i="25"/>
  <c r="AY30" i="25"/>
  <c r="AY31" i="25"/>
  <c r="CM30" i="25"/>
  <c r="A73" i="25"/>
  <c r="CM35" i="25"/>
  <c r="CM33" i="25"/>
  <c r="CO32" i="25" l="1"/>
  <c r="CO33" i="25"/>
  <c r="CO35" i="25"/>
  <c r="CO38" i="25"/>
  <c r="CO29" i="25"/>
  <c r="CR31" i="25"/>
  <c r="CF35" i="25"/>
  <c r="CF38" i="25"/>
  <c r="CF29" i="25"/>
  <c r="CF33" i="25"/>
  <c r="CF32" i="25"/>
  <c r="CF34" i="25"/>
  <c r="CF37" i="25"/>
  <c r="CF36" i="25"/>
  <c r="CF30" i="25"/>
  <c r="CF31" i="25"/>
  <c r="AY13" i="25"/>
  <c r="CO30" i="25"/>
  <c r="CO31" i="25"/>
  <c r="BB13" i="25"/>
  <c r="BB29" i="25"/>
  <c r="BB30" i="25"/>
  <c r="BB31" i="25"/>
  <c r="CP30" i="25"/>
  <c r="CP35" i="25"/>
  <c r="CP33" i="25"/>
  <c r="CP31" i="25"/>
  <c r="CP37" i="25"/>
  <c r="CP36" i="25"/>
  <c r="CP29" i="25"/>
  <c r="CP34" i="25"/>
  <c r="CP32" i="25"/>
  <c r="CP38" i="25"/>
  <c r="CO37" i="25"/>
  <c r="CO34" i="25"/>
  <c r="CO36" i="25"/>
  <c r="CR38" i="25" l="1"/>
  <c r="CR30" i="25"/>
  <c r="CR37" i="25"/>
  <c r="CQ33" i="25"/>
  <c r="CQ30" i="25"/>
  <c r="CQ29" i="25"/>
  <c r="CQ35" i="25"/>
  <c r="CQ38" i="25"/>
  <c r="CQ32" i="25"/>
  <c r="CQ37" i="25"/>
  <c r="CQ34" i="25"/>
  <c r="CQ36" i="25"/>
  <c r="CQ31" i="25"/>
  <c r="CQ13" i="25"/>
  <c r="CS31" i="25"/>
  <c r="CS38" i="25"/>
  <c r="CS35" i="25"/>
  <c r="CS34" i="25"/>
  <c r="CS37" i="25"/>
  <c r="CS32" i="25"/>
  <c r="CS30" i="25"/>
  <c r="CS36" i="25"/>
  <c r="CS29" i="25"/>
  <c r="CT35" i="25"/>
  <c r="CT36" i="25"/>
  <c r="CT37" i="25"/>
  <c r="CT34" i="25"/>
  <c r="CT13" i="25"/>
  <c r="CT30" i="25"/>
  <c r="CT31" i="25"/>
  <c r="CT32" i="25"/>
  <c r="CT38" i="25"/>
  <c r="CT33" i="25"/>
  <c r="CT29" i="25"/>
  <c r="CR36" i="25"/>
  <c r="CR33" i="25"/>
  <c r="CR32" i="25"/>
  <c r="CS33" i="25"/>
  <c r="CR29" i="25"/>
  <c r="CR34" i="25"/>
  <c r="CR35" i="25"/>
  <c r="BC13" i="25" l="1"/>
  <c r="BC30" i="25"/>
  <c r="BC31" i="25"/>
  <c r="CU13" i="25" l="1"/>
  <c r="CY13" i="25" s="1"/>
  <c r="C13" i="25" s="1"/>
  <c r="A72" i="25" l="1"/>
  <c r="BC29" i="25" l="1"/>
  <c r="CU29" i="25" s="1"/>
  <c r="CY29" i="25" s="1"/>
  <c r="C29" i="25" s="1"/>
  <c r="A74" i="25" l="1"/>
  <c r="CU35" i="25"/>
  <c r="CY35" i="25" s="1"/>
  <c r="C35" i="25" s="1"/>
  <c r="CU32" i="25"/>
  <c r="CY32" i="25" s="1"/>
  <c r="C32" i="25" s="1"/>
  <c r="CU31" i="25"/>
  <c r="CY31" i="25" s="1"/>
  <c r="C31" i="25" s="1"/>
  <c r="CU38" i="25"/>
  <c r="CY38" i="25" s="1"/>
  <c r="C38" i="25" s="1"/>
  <c r="CU36" i="25"/>
  <c r="CY36" i="25" s="1"/>
  <c r="C36" i="25" s="1"/>
  <c r="CU30" i="25"/>
  <c r="CY30" i="25" s="1"/>
  <c r="C30" i="25" s="1"/>
  <c r="CU33" i="25"/>
  <c r="CY33" i="25" s="1"/>
  <c r="C33" i="25" s="1"/>
  <c r="CU37" i="25"/>
  <c r="CY37" i="25" s="1"/>
  <c r="C37" i="25" s="1"/>
  <c r="CU34" i="25"/>
  <c r="CY34" i="25" s="1"/>
  <c r="C34" i="25" s="1"/>
  <c r="K136" i="31" l="1"/>
  <c r="K157" i="31"/>
  <c r="O28" i="31"/>
  <c r="K158" i="31"/>
  <c r="K146" i="31"/>
  <c r="K184" i="31"/>
  <c r="K188" i="31"/>
  <c r="K142" i="31"/>
  <c r="K172" i="31"/>
  <c r="K161" i="31"/>
  <c r="K177" i="31"/>
  <c r="K141" i="31"/>
  <c r="K174" i="31"/>
  <c r="K147" i="31"/>
  <c r="K148" i="31"/>
  <c r="K168" i="31"/>
  <c r="K149" i="31"/>
  <c r="O30" i="31"/>
  <c r="K181" i="31"/>
  <c r="K154" i="31"/>
  <c r="K186" i="31"/>
  <c r="K163" i="31"/>
  <c r="K140" i="31"/>
  <c r="K144" i="31"/>
  <c r="K137" i="31"/>
  <c r="K176" i="31"/>
  <c r="K166" i="31"/>
  <c r="K190" i="31"/>
  <c r="K134" i="31"/>
  <c r="K164" i="31"/>
  <c r="K178" i="31"/>
  <c r="K173" i="31"/>
  <c r="K156" i="31"/>
  <c r="K135" i="31"/>
  <c r="K182" i="31"/>
  <c r="K187" i="31"/>
  <c r="K170" i="31"/>
  <c r="K133" i="31"/>
  <c r="O26" i="31"/>
  <c r="K165" i="31"/>
  <c r="K138" i="31"/>
  <c r="K192" i="31"/>
  <c r="K151" i="31"/>
  <c r="K143" i="31"/>
  <c r="K171" i="31"/>
  <c r="K191" i="31"/>
  <c r="K160" i="31"/>
  <c r="K180" i="31"/>
  <c r="K159" i="31"/>
  <c r="K152" i="31"/>
  <c r="K183" i="31"/>
  <c r="K169" i="31"/>
  <c r="O29" i="31"/>
  <c r="K139" i="31"/>
  <c r="K185" i="31"/>
  <c r="K145" i="31"/>
  <c r="O27" i="31"/>
  <c r="K189" i="31"/>
  <c r="K162" i="31"/>
  <c r="K179" i="31"/>
  <c r="K175" i="31"/>
  <c r="K150" i="31"/>
  <c r="K153" i="31"/>
  <c r="K155" i="31"/>
  <c r="K167" i="31"/>
  <c r="K203" i="31" l="1"/>
  <c r="K201" i="31"/>
  <c r="K204" i="31"/>
  <c r="K200" i="31"/>
  <c r="K202" i="31"/>
  <c r="N29" i="31"/>
  <c r="O31" i="31"/>
  <c r="K193" i="31"/>
  <c r="N28" i="31"/>
  <c r="K195" i="31"/>
  <c r="N26" i="31"/>
  <c r="K199" i="31"/>
  <c r="K194" i="31"/>
  <c r="N30" i="31"/>
  <c r="K198" i="31"/>
  <c r="N27" i="31"/>
  <c r="K197" i="31"/>
  <c r="K196" i="31"/>
  <c r="K221" i="31" l="1"/>
  <c r="K222" i="31"/>
  <c r="K224" i="31"/>
  <c r="K219" i="31"/>
  <c r="K227" i="31"/>
  <c r="K220" i="31"/>
  <c r="K218" i="31"/>
  <c r="K228" i="31"/>
  <c r="K217" i="31"/>
  <c r="K225" i="31"/>
  <c r="O33" i="31"/>
  <c r="K223" i="31"/>
  <c r="K226" i="31"/>
  <c r="K212" i="31"/>
  <c r="K207" i="31"/>
  <c r="K213" i="31"/>
  <c r="K208" i="31"/>
  <c r="K211" i="31"/>
  <c r="K215" i="31"/>
  <c r="K206" i="31"/>
  <c r="O32" i="31"/>
  <c r="K205" i="31"/>
  <c r="K210" i="31"/>
  <c r="K216" i="31"/>
  <c r="K209" i="31"/>
  <c r="K214" i="31"/>
  <c r="R27" i="31"/>
  <c r="R28" i="31"/>
  <c r="R30" i="31"/>
  <c r="R26" i="31"/>
  <c r="R29" i="31"/>
  <c r="K235" i="31"/>
  <c r="K238" i="31"/>
  <c r="K237" i="31"/>
  <c r="K230" i="31"/>
  <c r="K236" i="31"/>
  <c r="K240" i="31"/>
  <c r="K233" i="31"/>
  <c r="K239" i="31"/>
  <c r="K232" i="31" l="1"/>
  <c r="K234" i="31"/>
  <c r="K231" i="31"/>
  <c r="O34" i="31"/>
  <c r="K229" i="31"/>
  <c r="N31" i="31"/>
  <c r="R31" i="31" s="1"/>
  <c r="N32" i="31"/>
  <c r="K248" i="31"/>
  <c r="K241" i="31"/>
  <c r="O35" i="31"/>
  <c r="K249" i="31"/>
  <c r="K250" i="31"/>
  <c r="K251" i="31"/>
  <c r="K245" i="31"/>
  <c r="K252" i="31"/>
  <c r="K242" i="31"/>
  <c r="K247" i="31"/>
  <c r="K243" i="31"/>
  <c r="K244" i="31"/>
  <c r="K246" i="31"/>
  <c r="N33" i="31" l="1"/>
  <c r="R33" i="31" s="1"/>
  <c r="R32" i="31"/>
  <c r="N34" i="31"/>
  <c r="K258" i="31"/>
  <c r="K255" i="31"/>
  <c r="K257" i="31"/>
  <c r="K263" i="31"/>
  <c r="K256" i="31"/>
  <c r="K259" i="31"/>
  <c r="O36" i="31"/>
  <c r="K253" i="31"/>
  <c r="K254" i="31"/>
  <c r="K264" i="31"/>
  <c r="K260" i="31"/>
  <c r="K262" i="31"/>
  <c r="K261" i="31"/>
  <c r="R34" i="31" l="1"/>
  <c r="N35" i="31"/>
  <c r="K274" i="31"/>
  <c r="K273" i="31"/>
  <c r="K272" i="31"/>
  <c r="K271" i="31"/>
  <c r="K268" i="31"/>
  <c r="K269" i="31"/>
  <c r="K270" i="31"/>
  <c r="K276" i="31"/>
  <c r="K266" i="31"/>
  <c r="O37" i="31"/>
  <c r="K265" i="31"/>
  <c r="K275" i="31"/>
  <c r="K267" i="31"/>
  <c r="R35" i="31" l="1"/>
  <c r="K282" i="31"/>
  <c r="K280" i="31"/>
  <c r="K283" i="31"/>
  <c r="K277" i="31"/>
  <c r="O38" i="31"/>
  <c r="K288" i="31"/>
  <c r="N36" i="31"/>
  <c r="K284" i="31"/>
  <c r="K286" i="31"/>
  <c r="K279" i="31"/>
  <c r="K287" i="31"/>
  <c r="K278" i="31"/>
  <c r="K281" i="31"/>
  <c r="K285" i="31"/>
  <c r="R36" i="31" l="1"/>
  <c r="N37" i="31"/>
  <c r="N38" i="31"/>
  <c r="M28" i="31"/>
  <c r="R38" i="31" l="1"/>
  <c r="R37" i="31"/>
  <c r="M29" i="31"/>
  <c r="M30" i="31"/>
  <c r="M26" i="31"/>
  <c r="Q28" i="31"/>
  <c r="P28" i="31"/>
  <c r="M27" i="31"/>
  <c r="M32" i="31" l="1"/>
  <c r="Q27" i="31"/>
  <c r="P27" i="31"/>
  <c r="Q26" i="31"/>
  <c r="P26" i="31"/>
  <c r="Q29" i="31"/>
  <c r="P29" i="31"/>
  <c r="Q30" i="31"/>
  <c r="P30" i="31"/>
  <c r="M31" i="31"/>
  <c r="M33" i="31" l="1"/>
  <c r="Q32" i="31"/>
  <c r="P32" i="31"/>
  <c r="Q31" i="31"/>
  <c r="P31" i="31"/>
  <c r="M34" i="31" l="1"/>
  <c r="P33" i="31"/>
  <c r="Q33" i="31"/>
  <c r="M35" i="31" l="1"/>
  <c r="Q34" i="31"/>
  <c r="P34" i="31"/>
  <c r="Q35" i="31" l="1"/>
  <c r="P35" i="31"/>
  <c r="M36" i="31"/>
  <c r="M37" i="31" l="1"/>
  <c r="Q36" i="31"/>
  <c r="P36" i="31"/>
  <c r="M38" i="31"/>
  <c r="Q37" i="31" l="1"/>
  <c r="P37" i="31"/>
  <c r="P38" i="31"/>
  <c r="Q38" i="31"/>
  <c r="O16" i="28" l="1"/>
  <c r="C9" i="28" l="1"/>
  <c r="C38" i="28" l="1"/>
  <c r="C36" i="28"/>
  <c r="C30" i="28"/>
  <c r="C20" i="28"/>
  <c r="C27" i="28"/>
  <c r="C26" i="28"/>
  <c r="C21" i="28"/>
  <c r="C18" i="28"/>
  <c r="C33" i="28"/>
  <c r="C35" i="28"/>
  <c r="C31" i="28"/>
  <c r="C25" i="28"/>
  <c r="C32" i="28"/>
  <c r="C24" i="28"/>
  <c r="C34" i="28"/>
  <c r="C29" i="28"/>
  <c r="C28" i="28"/>
  <c r="C17" i="28"/>
  <c r="C37" i="28"/>
  <c r="C19" i="28"/>
  <c r="C23" i="28"/>
  <c r="C22" i="28"/>
  <c r="I18" i="43" l="1"/>
  <c r="J18" i="43" l="1"/>
  <c r="I19" i="43"/>
  <c r="I20" i="43" l="1"/>
  <c r="J19" i="43"/>
  <c r="B11" i="77"/>
  <c r="K18" i="43"/>
  <c r="B12" i="77" l="1"/>
  <c r="K19" i="43"/>
  <c r="J20" i="43"/>
  <c r="I21" i="43"/>
  <c r="K20" i="43" l="1"/>
  <c r="B13" i="77"/>
  <c r="I22" i="43"/>
  <c r="J21" i="43"/>
  <c r="I23" i="43" l="1"/>
  <c r="J22" i="43"/>
  <c r="B14" i="77"/>
  <c r="K21" i="43"/>
  <c r="K22" i="43" l="1"/>
  <c r="B15" i="77"/>
  <c r="I24" i="43"/>
  <c r="J23" i="43"/>
  <c r="K23" i="43" l="1"/>
  <c r="B16" i="77"/>
  <c r="I25" i="43"/>
  <c r="J24" i="43"/>
  <c r="K24" i="43" l="1"/>
  <c r="B17" i="77"/>
  <c r="I26" i="43"/>
  <c r="J25" i="43"/>
  <c r="K25" i="43" l="1"/>
  <c r="B18" i="77"/>
  <c r="I27" i="43"/>
  <c r="J27" i="43" s="1"/>
  <c r="J26" i="43"/>
  <c r="B20" i="77" l="1"/>
  <c r="K27" i="43"/>
  <c r="B19" i="77"/>
  <c r="K26" i="43"/>
  <c r="B50" i="77" l="1"/>
  <c r="F23" i="31" l="1"/>
  <c r="F123" i="31"/>
  <c r="F43" i="31"/>
  <c r="F66" i="31"/>
  <c r="F114" i="31"/>
  <c r="F51" i="31"/>
  <c r="F64" i="31"/>
  <c r="F60" i="31"/>
  <c r="F92" i="31"/>
  <c r="F69" i="31"/>
  <c r="F117" i="31"/>
  <c r="F40" i="31"/>
  <c r="F101" i="31"/>
  <c r="F59" i="31"/>
  <c r="F68" i="31"/>
  <c r="F78" i="31"/>
  <c r="F113" i="31"/>
  <c r="F36" i="31"/>
  <c r="F83" i="31"/>
  <c r="F37" i="31"/>
  <c r="F115" i="31"/>
  <c r="F81" i="31"/>
  <c r="F74" i="31"/>
  <c r="F108" i="31"/>
  <c r="F61" i="31"/>
  <c r="F67" i="31"/>
  <c r="F73" i="31"/>
  <c r="F131" i="31"/>
  <c r="F63" i="31"/>
  <c r="F110" i="31"/>
  <c r="F34" i="31"/>
  <c r="F35" i="31"/>
  <c r="F91" i="31"/>
  <c r="F13" i="31"/>
  <c r="F26" i="31"/>
  <c r="F45" i="31"/>
  <c r="F86" i="31"/>
  <c r="F124" i="31"/>
  <c r="F15" i="31"/>
  <c r="F48" i="31"/>
  <c r="F98" i="31"/>
  <c r="F38" i="31"/>
  <c r="F105" i="31"/>
  <c r="F119" i="31"/>
  <c r="F99" i="31"/>
  <c r="F54" i="31"/>
  <c r="F42" i="31"/>
  <c r="F111" i="31"/>
  <c r="F109" i="31"/>
  <c r="F71" i="31"/>
  <c r="F49" i="31"/>
  <c r="F122" i="31"/>
  <c r="F53" i="31"/>
  <c r="F20" i="31"/>
  <c r="F112" i="31"/>
  <c r="F85" i="31"/>
  <c r="F65" i="31"/>
  <c r="F75" i="31"/>
  <c r="F104" i="31"/>
  <c r="F79" i="31"/>
  <c r="F30" i="31"/>
  <c r="F103" i="31"/>
  <c r="F132" i="31"/>
  <c r="F89" i="31"/>
  <c r="F93" i="31"/>
  <c r="F50" i="31"/>
  <c r="F33" i="31"/>
  <c r="F58" i="31"/>
  <c r="F90" i="31"/>
  <c r="F130" i="31"/>
  <c r="F87" i="31"/>
  <c r="F41" i="31"/>
  <c r="F121" i="31"/>
  <c r="F28" i="31"/>
  <c r="F118" i="31"/>
  <c r="F80" i="31"/>
  <c r="F126" i="31"/>
  <c r="F25" i="31"/>
  <c r="F70" i="31"/>
  <c r="F22" i="31"/>
  <c r="F47" i="31"/>
  <c r="F27" i="31"/>
  <c r="F72" i="31"/>
  <c r="F106" i="31"/>
  <c r="F57" i="31"/>
  <c r="F14" i="31"/>
  <c r="F32" i="31"/>
  <c r="F19" i="31"/>
  <c r="F95" i="31"/>
  <c r="F44" i="31"/>
  <c r="F56" i="31"/>
  <c r="F82" i="31"/>
  <c r="F24" i="31"/>
  <c r="F39" i="31"/>
  <c r="F88" i="31"/>
  <c r="F94" i="31"/>
  <c r="F96" i="31"/>
  <c r="F129" i="31"/>
  <c r="F107" i="31"/>
  <c r="F128" i="31"/>
  <c r="F18" i="31"/>
  <c r="F16" i="31"/>
  <c r="F52" i="31"/>
  <c r="F84" i="31"/>
  <c r="F102" i="31"/>
  <c r="F31" i="31"/>
  <c r="F29" i="31"/>
  <c r="F17" i="31"/>
  <c r="F77" i="31"/>
  <c r="F116" i="31"/>
  <c r="F127" i="31"/>
  <c r="F120" i="31"/>
  <c r="F55" i="31"/>
  <c r="F21" i="31"/>
  <c r="F97" i="31"/>
  <c r="F125" i="31"/>
  <c r="F46" i="31"/>
  <c r="F76" i="31"/>
  <c r="F100" i="31"/>
  <c r="F62" i="31"/>
  <c r="F9" i="31"/>
  <c r="D21" i="31" l="1"/>
  <c r="K21" i="31"/>
  <c r="C116" i="31"/>
  <c r="K116" i="31"/>
  <c r="D116" i="31"/>
  <c r="C107" i="31"/>
  <c r="K107" i="31"/>
  <c r="D107" i="31"/>
  <c r="D24" i="31"/>
  <c r="K24" i="31"/>
  <c r="D126" i="31"/>
  <c r="K126" i="31"/>
  <c r="C126" i="31"/>
  <c r="K50" i="31"/>
  <c r="D50" i="31"/>
  <c r="C50" i="31"/>
  <c r="C75" i="31"/>
  <c r="K75" i="31"/>
  <c r="D75" i="31"/>
  <c r="K92" i="31"/>
  <c r="D92" i="31"/>
  <c r="C92" i="31"/>
  <c r="K55" i="31"/>
  <c r="D55" i="31"/>
  <c r="C55" i="31"/>
  <c r="K127" i="31"/>
  <c r="D127" i="31"/>
  <c r="C127" i="31"/>
  <c r="D39" i="31"/>
  <c r="C39" i="31"/>
  <c r="K39" i="31"/>
  <c r="C32" i="31"/>
  <c r="K32" i="31"/>
  <c r="D32" i="31"/>
  <c r="K22" i="31"/>
  <c r="D22" i="31"/>
  <c r="D80" i="31"/>
  <c r="C80" i="31"/>
  <c r="K80" i="31"/>
  <c r="C90" i="31"/>
  <c r="K90" i="31"/>
  <c r="D90" i="31"/>
  <c r="K33" i="31"/>
  <c r="D33" i="31"/>
  <c r="C33" i="31"/>
  <c r="K93" i="31"/>
  <c r="D93" i="31"/>
  <c r="C93" i="31"/>
  <c r="D104" i="31"/>
  <c r="C104" i="31"/>
  <c r="K104" i="31"/>
  <c r="C112" i="31"/>
  <c r="K112" i="31"/>
  <c r="D112" i="31"/>
  <c r="K20" i="31"/>
  <c r="D20" i="31"/>
  <c r="D53" i="31"/>
  <c r="C53" i="31"/>
  <c r="K53" i="31"/>
  <c r="O19" i="31"/>
  <c r="C49" i="31"/>
  <c r="D49" i="31"/>
  <c r="K49" i="31"/>
  <c r="D109" i="31"/>
  <c r="C109" i="31"/>
  <c r="O24" i="31"/>
  <c r="K109" i="31"/>
  <c r="C105" i="31"/>
  <c r="K105" i="31"/>
  <c r="D105" i="31"/>
  <c r="K98" i="31"/>
  <c r="D98" i="31"/>
  <c r="C98" i="31"/>
  <c r="K86" i="31"/>
  <c r="D86" i="31"/>
  <c r="C86" i="31"/>
  <c r="D26" i="31"/>
  <c r="C26" i="31"/>
  <c r="K26" i="31"/>
  <c r="C91" i="31"/>
  <c r="D91" i="31"/>
  <c r="K91" i="31"/>
  <c r="K34" i="31"/>
  <c r="D34" i="31"/>
  <c r="C34" i="31"/>
  <c r="K63" i="31"/>
  <c r="D63" i="31"/>
  <c r="C63" i="31"/>
  <c r="O21" i="31"/>
  <c r="K73" i="31"/>
  <c r="D73" i="31"/>
  <c r="C73" i="31"/>
  <c r="C67" i="31"/>
  <c r="D67" i="31"/>
  <c r="K67" i="31"/>
  <c r="D108" i="31"/>
  <c r="K108" i="31"/>
  <c r="C108" i="31"/>
  <c r="K81" i="31"/>
  <c r="C81" i="31"/>
  <c r="D81" i="31"/>
  <c r="K115" i="31"/>
  <c r="D115" i="31"/>
  <c r="C115" i="31"/>
  <c r="C83" i="31"/>
  <c r="D83" i="31"/>
  <c r="K83" i="31"/>
  <c r="C113" i="31"/>
  <c r="D113" i="31"/>
  <c r="K113" i="31"/>
  <c r="K101" i="31"/>
  <c r="D101" i="31"/>
  <c r="C101" i="31"/>
  <c r="K117" i="31"/>
  <c r="C117" i="31"/>
  <c r="D117" i="31"/>
  <c r="C64" i="31"/>
  <c r="K64" i="31"/>
  <c r="D64" i="31"/>
  <c r="C114" i="31"/>
  <c r="K114" i="31"/>
  <c r="D114" i="31"/>
  <c r="K43" i="31"/>
  <c r="D43" i="31"/>
  <c r="C43" i="31"/>
  <c r="K23" i="31"/>
  <c r="D23" i="31"/>
  <c r="K62" i="31"/>
  <c r="D62" i="31"/>
  <c r="C62" i="31"/>
  <c r="D125" i="31"/>
  <c r="C125" i="31"/>
  <c r="K125" i="31"/>
  <c r="K17" i="31"/>
  <c r="D17" i="31"/>
  <c r="C84" i="31"/>
  <c r="D84" i="31"/>
  <c r="K84" i="31"/>
  <c r="D14" i="31"/>
  <c r="K14" i="31"/>
  <c r="O25" i="31"/>
  <c r="D121" i="31"/>
  <c r="C121" i="31"/>
  <c r="K121" i="31"/>
  <c r="C58" i="31"/>
  <c r="K58" i="31"/>
  <c r="D58" i="31"/>
  <c r="K89" i="31"/>
  <c r="D89" i="31"/>
  <c r="C89" i="31"/>
  <c r="D79" i="31"/>
  <c r="C79" i="31"/>
  <c r="K79" i="31"/>
  <c r="D99" i="31"/>
  <c r="K99" i="31"/>
  <c r="C99" i="31"/>
  <c r="D15" i="31"/>
  <c r="K15" i="31"/>
  <c r="D68" i="31"/>
  <c r="K68" i="31"/>
  <c r="C68" i="31"/>
  <c r="D46" i="31"/>
  <c r="K46" i="31"/>
  <c r="C46" i="31"/>
  <c r="K97" i="31"/>
  <c r="D97" i="31"/>
  <c r="O23" i="31"/>
  <c r="C97" i="31"/>
  <c r="K29" i="31"/>
  <c r="C29" i="31"/>
  <c r="D29" i="31"/>
  <c r="D102" i="31"/>
  <c r="K102" i="31"/>
  <c r="C102" i="31"/>
  <c r="C52" i="31"/>
  <c r="K52" i="31"/>
  <c r="D52" i="31"/>
  <c r="K128" i="31"/>
  <c r="D128" i="31"/>
  <c r="C128" i="31"/>
  <c r="K129" i="31"/>
  <c r="C129" i="31"/>
  <c r="D129" i="31"/>
  <c r="D94" i="31"/>
  <c r="K94" i="31"/>
  <c r="C94" i="31"/>
  <c r="C82" i="31"/>
  <c r="D82" i="31"/>
  <c r="K82" i="31"/>
  <c r="C95" i="31"/>
  <c r="K95" i="31"/>
  <c r="D95" i="31"/>
  <c r="K57" i="31"/>
  <c r="D57" i="31"/>
  <c r="C57" i="31"/>
  <c r="D72" i="31"/>
  <c r="C72" i="31"/>
  <c r="K72" i="31"/>
  <c r="K25" i="31"/>
  <c r="D12" i="31"/>
  <c r="G12" i="31" s="1"/>
  <c r="D25" i="31"/>
  <c r="O17" i="31"/>
  <c r="C25" i="31"/>
  <c r="D28" i="31"/>
  <c r="K28" i="31"/>
  <c r="C28" i="31"/>
  <c r="C87" i="31"/>
  <c r="D87" i="31"/>
  <c r="K87" i="31"/>
  <c r="K132" i="31"/>
  <c r="D132" i="31"/>
  <c r="C132" i="31"/>
  <c r="K30" i="31"/>
  <c r="C30" i="31"/>
  <c r="D30" i="31"/>
  <c r="D65" i="31"/>
  <c r="K65" i="31"/>
  <c r="C65" i="31"/>
  <c r="C119" i="31"/>
  <c r="K119" i="31"/>
  <c r="D119" i="31"/>
  <c r="C59" i="31"/>
  <c r="K59" i="31"/>
  <c r="D59" i="31"/>
  <c r="D76" i="31"/>
  <c r="C76" i="31"/>
  <c r="K76" i="31"/>
  <c r="K31" i="31"/>
  <c r="D31" i="31"/>
  <c r="C31" i="31"/>
  <c r="D18" i="31"/>
  <c r="K18" i="31"/>
  <c r="D19" i="31"/>
  <c r="K19" i="31"/>
  <c r="K27" i="31"/>
  <c r="C27" i="31"/>
  <c r="D27" i="31"/>
  <c r="C47" i="31"/>
  <c r="K47" i="31"/>
  <c r="D47" i="31"/>
  <c r="K118" i="31"/>
  <c r="D118" i="31"/>
  <c r="C118" i="31"/>
  <c r="D130" i="31"/>
  <c r="C130" i="31"/>
  <c r="K130" i="31"/>
  <c r="C85" i="31"/>
  <c r="D85" i="31"/>
  <c r="O22" i="31"/>
  <c r="K85" i="31"/>
  <c r="K42" i="31"/>
  <c r="D42" i="31"/>
  <c r="C42" i="31"/>
  <c r="K100" i="31"/>
  <c r="D100" i="31"/>
  <c r="C100" i="31"/>
  <c r="C77" i="31"/>
  <c r="K77" i="31"/>
  <c r="D77" i="31"/>
  <c r="C120" i="31"/>
  <c r="D120" i="31"/>
  <c r="K120" i="31"/>
  <c r="K16" i="31"/>
  <c r="D16" i="31"/>
  <c r="C96" i="31"/>
  <c r="D96" i="31"/>
  <c r="K96" i="31"/>
  <c r="K88" i="31"/>
  <c r="D88" i="31"/>
  <c r="C88" i="31"/>
  <c r="K56" i="31"/>
  <c r="C56" i="31"/>
  <c r="D56" i="31"/>
  <c r="D44" i="31"/>
  <c r="K44" i="31"/>
  <c r="C44" i="31"/>
  <c r="C106" i="31"/>
  <c r="K106" i="31"/>
  <c r="D106" i="31"/>
  <c r="K70" i="31"/>
  <c r="C70" i="31"/>
  <c r="D70" i="31"/>
  <c r="K41" i="31"/>
  <c r="D41" i="31"/>
  <c r="C41" i="31"/>
  <c r="D103" i="31"/>
  <c r="C103" i="31"/>
  <c r="K103" i="31"/>
  <c r="C122" i="31"/>
  <c r="K122" i="31"/>
  <c r="D122" i="31"/>
  <c r="C71" i="31"/>
  <c r="K71" i="31"/>
  <c r="D71" i="31"/>
  <c r="K111" i="31"/>
  <c r="D111" i="31"/>
  <c r="C111" i="31"/>
  <c r="D54" i="31"/>
  <c r="C54" i="31"/>
  <c r="K54" i="31"/>
  <c r="C38" i="31"/>
  <c r="D38" i="31"/>
  <c r="K38" i="31"/>
  <c r="D48" i="31"/>
  <c r="C48" i="31"/>
  <c r="K48" i="31"/>
  <c r="D124" i="31"/>
  <c r="K124" i="31"/>
  <c r="C124" i="31"/>
  <c r="D45" i="31"/>
  <c r="K45" i="31"/>
  <c r="C45" i="31"/>
  <c r="O16" i="31"/>
  <c r="K13" i="31"/>
  <c r="D13" i="31"/>
  <c r="K35" i="31"/>
  <c r="D35" i="31"/>
  <c r="C35" i="31"/>
  <c r="D110" i="31"/>
  <c r="K110" i="31"/>
  <c r="C110" i="31"/>
  <c r="D131" i="31"/>
  <c r="K131" i="31"/>
  <c r="C131" i="31"/>
  <c r="O20" i="31"/>
  <c r="D61" i="31"/>
  <c r="C61" i="31"/>
  <c r="K61" i="31"/>
  <c r="C74" i="31"/>
  <c r="K74" i="31"/>
  <c r="D74" i="31"/>
  <c r="C37" i="31"/>
  <c r="K37" i="31"/>
  <c r="O18" i="31"/>
  <c r="D37" i="31"/>
  <c r="K36" i="31"/>
  <c r="D36" i="31"/>
  <c r="C36" i="31"/>
  <c r="K78" i="31"/>
  <c r="D78" i="31"/>
  <c r="C78" i="31"/>
  <c r="D40" i="31"/>
  <c r="K40" i="31"/>
  <c r="C40" i="31"/>
  <c r="D69" i="31"/>
  <c r="C69" i="31"/>
  <c r="K69" i="31"/>
  <c r="C60" i="31"/>
  <c r="K60" i="31"/>
  <c r="D60" i="31"/>
  <c r="K51" i="31"/>
  <c r="D51" i="31"/>
  <c r="C51" i="31"/>
  <c r="D66" i="31"/>
  <c r="K66" i="31"/>
  <c r="C66" i="31"/>
  <c r="D123" i="31"/>
  <c r="C123" i="31"/>
  <c r="K123" i="31"/>
  <c r="D9" i="31"/>
  <c r="E58" i="31" l="1"/>
  <c r="E47" i="31"/>
  <c r="G47" i="31" s="1"/>
  <c r="E30" i="31"/>
  <c r="E129" i="31"/>
  <c r="G129" i="31" s="1"/>
  <c r="E29" i="31"/>
  <c r="E120" i="31"/>
  <c r="E27" i="31"/>
  <c r="G27" i="31" s="1"/>
  <c r="E117" i="31"/>
  <c r="G117" i="31" s="1"/>
  <c r="E126" i="31"/>
  <c r="E38" i="31"/>
  <c r="E96" i="31"/>
  <c r="G58" i="31"/>
  <c r="E125" i="31"/>
  <c r="E81" i="31"/>
  <c r="E63" i="31"/>
  <c r="E86" i="31"/>
  <c r="E93" i="31"/>
  <c r="E127" i="31"/>
  <c r="E50" i="31"/>
  <c r="E66" i="31"/>
  <c r="E71" i="31"/>
  <c r="G120" i="31"/>
  <c r="N22" i="31"/>
  <c r="G30" i="31"/>
  <c r="E94" i="31"/>
  <c r="E102" i="31"/>
  <c r="G29" i="31"/>
  <c r="E26" i="31"/>
  <c r="E123" i="31"/>
  <c r="E40" i="31"/>
  <c r="E88" i="31"/>
  <c r="E76" i="31"/>
  <c r="E72" i="31"/>
  <c r="E89" i="31"/>
  <c r="E114" i="31"/>
  <c r="E64" i="31"/>
  <c r="E69" i="31"/>
  <c r="E131" i="31"/>
  <c r="E110" i="31"/>
  <c r="E111" i="31"/>
  <c r="E122" i="31"/>
  <c r="E41" i="31"/>
  <c r="E106" i="31"/>
  <c r="E77" i="31"/>
  <c r="E42" i="31"/>
  <c r="E59" i="31"/>
  <c r="E119" i="31"/>
  <c r="E53" i="31"/>
  <c r="E104" i="31"/>
  <c r="E80" i="31"/>
  <c r="E92" i="31"/>
  <c r="N20" i="31"/>
  <c r="E100" i="31"/>
  <c r="E130" i="31"/>
  <c r="E34" i="31"/>
  <c r="E98" i="31"/>
  <c r="E33" i="31"/>
  <c r="E55" i="31"/>
  <c r="E60" i="31"/>
  <c r="M20" i="31"/>
  <c r="E61" i="31"/>
  <c r="E35" i="31"/>
  <c r="E85" i="31"/>
  <c r="M22" i="31"/>
  <c r="E87" i="31"/>
  <c r="N17" i="31"/>
  <c r="E57" i="31"/>
  <c r="E128" i="31"/>
  <c r="E97" i="31"/>
  <c r="M23" i="31"/>
  <c r="E84" i="31"/>
  <c r="E113" i="31"/>
  <c r="E83" i="31"/>
  <c r="E67" i="31"/>
  <c r="M18" i="31"/>
  <c r="E37" i="31"/>
  <c r="E74" i="31"/>
  <c r="N16" i="31"/>
  <c r="E45" i="31"/>
  <c r="E124" i="31"/>
  <c r="E44" i="31"/>
  <c r="E46" i="31"/>
  <c r="E68" i="31"/>
  <c r="E99" i="31"/>
  <c r="E91" i="31"/>
  <c r="E105" i="31"/>
  <c r="M24" i="31"/>
  <c r="E109" i="31"/>
  <c r="N19" i="31"/>
  <c r="E51" i="31"/>
  <c r="E78" i="31"/>
  <c r="E36" i="31"/>
  <c r="N18" i="31"/>
  <c r="K4" i="31"/>
  <c r="K5" i="31"/>
  <c r="E48" i="31"/>
  <c r="E54" i="31"/>
  <c r="E103" i="31"/>
  <c r="E70" i="31"/>
  <c r="E56" i="31"/>
  <c r="E118" i="31"/>
  <c r="E31" i="31"/>
  <c r="E65" i="31"/>
  <c r="E132" i="31"/>
  <c r="E28" i="31"/>
  <c r="M17" i="31"/>
  <c r="E25" i="31"/>
  <c r="E95" i="31"/>
  <c r="E82" i="31"/>
  <c r="E52" i="31"/>
  <c r="N23" i="31"/>
  <c r="E79" i="31"/>
  <c r="E121" i="31"/>
  <c r="M25" i="31"/>
  <c r="E62" i="31"/>
  <c r="E43" i="31"/>
  <c r="E101" i="31"/>
  <c r="E115" i="31"/>
  <c r="E108" i="31"/>
  <c r="E73" i="31"/>
  <c r="M21" i="31"/>
  <c r="N24" i="31"/>
  <c r="M19" i="31"/>
  <c r="E49" i="31"/>
  <c r="E39" i="31"/>
  <c r="N25" i="31"/>
  <c r="N21" i="31"/>
  <c r="E112" i="31"/>
  <c r="E90" i="31"/>
  <c r="E32" i="31"/>
  <c r="E75" i="31"/>
  <c r="E107" i="31"/>
  <c r="E116" i="31"/>
  <c r="G32" i="31" l="1"/>
  <c r="R25" i="31"/>
  <c r="R24" i="31"/>
  <c r="G115" i="31"/>
  <c r="G52" i="31"/>
  <c r="G31" i="31"/>
  <c r="G103" i="31"/>
  <c r="G51" i="31"/>
  <c r="G105" i="31"/>
  <c r="G46" i="31"/>
  <c r="R16" i="31"/>
  <c r="G67" i="31"/>
  <c r="R17" i="31"/>
  <c r="G35" i="31"/>
  <c r="G55" i="31"/>
  <c r="G130" i="31"/>
  <c r="G80" i="31"/>
  <c r="G59" i="31"/>
  <c r="G41" i="31"/>
  <c r="G131" i="31"/>
  <c r="G89" i="31"/>
  <c r="G40" i="31"/>
  <c r="G94" i="31"/>
  <c r="R22" i="31"/>
  <c r="G66" i="31"/>
  <c r="G86" i="31"/>
  <c r="G96" i="31"/>
  <c r="G116" i="31"/>
  <c r="G90" i="31"/>
  <c r="G39" i="31"/>
  <c r="G101" i="31"/>
  <c r="G121" i="31"/>
  <c r="G82" i="31"/>
  <c r="G28" i="31"/>
  <c r="G118" i="31"/>
  <c r="G54" i="31"/>
  <c r="R18" i="31"/>
  <c r="R19" i="31"/>
  <c r="G91" i="31"/>
  <c r="G44" i="31"/>
  <c r="G74" i="31"/>
  <c r="G83" i="31"/>
  <c r="G97" i="31"/>
  <c r="G87" i="31"/>
  <c r="G61" i="31"/>
  <c r="G33" i="31"/>
  <c r="G100" i="31"/>
  <c r="G104" i="31"/>
  <c r="G42" i="31"/>
  <c r="G122" i="31"/>
  <c r="G69" i="31"/>
  <c r="G72" i="31"/>
  <c r="G123" i="31"/>
  <c r="G102" i="31"/>
  <c r="G50" i="31"/>
  <c r="G63" i="31"/>
  <c r="G38" i="31"/>
  <c r="G107" i="31"/>
  <c r="G112" i="31"/>
  <c r="G49" i="31"/>
  <c r="G73" i="31"/>
  <c r="G43" i="31"/>
  <c r="G79" i="31"/>
  <c r="G95" i="31"/>
  <c r="G132" i="31"/>
  <c r="G56" i="31"/>
  <c r="G48" i="31"/>
  <c r="G36" i="31"/>
  <c r="G109" i="31"/>
  <c r="G99" i="31"/>
  <c r="G124" i="31"/>
  <c r="G37" i="31"/>
  <c r="G113" i="31"/>
  <c r="G128" i="31"/>
  <c r="G98" i="31"/>
  <c r="R20" i="31"/>
  <c r="G53" i="31"/>
  <c r="G77" i="31"/>
  <c r="G111" i="31"/>
  <c r="G64" i="31"/>
  <c r="G76" i="31"/>
  <c r="G26" i="31"/>
  <c r="G127" i="31"/>
  <c r="G81" i="31"/>
  <c r="G126" i="31"/>
  <c r="G75" i="31"/>
  <c r="R21" i="31"/>
  <c r="G108" i="31"/>
  <c r="G62" i="31"/>
  <c r="R23" i="31"/>
  <c r="G25" i="31"/>
  <c r="G65" i="31"/>
  <c r="G70" i="31"/>
  <c r="G78" i="31"/>
  <c r="G68" i="31"/>
  <c r="G45" i="31"/>
  <c r="G84" i="31"/>
  <c r="G57" i="31"/>
  <c r="G85" i="31"/>
  <c r="G60" i="31"/>
  <c r="G34" i="31"/>
  <c r="G92" i="31"/>
  <c r="G119" i="31"/>
  <c r="G106" i="31"/>
  <c r="G110" i="31"/>
  <c r="G114" i="31"/>
  <c r="G88" i="31"/>
  <c r="G71" i="31"/>
  <c r="G93" i="31"/>
  <c r="G125" i="31"/>
  <c r="P21" i="31"/>
  <c r="Q21" i="31"/>
  <c r="P22" i="31"/>
  <c r="Q22" i="31"/>
  <c r="P20" i="31"/>
  <c r="Q20" i="31"/>
  <c r="Q19" i="31"/>
  <c r="P19" i="31"/>
  <c r="K3" i="25"/>
  <c r="B5" i="31"/>
  <c r="M7" i="31"/>
  <c r="P24" i="31"/>
  <c r="Q24" i="31"/>
  <c r="Q18" i="31"/>
  <c r="P18" i="31"/>
  <c r="Q25" i="31"/>
  <c r="P25" i="31"/>
  <c r="Q17" i="31"/>
  <c r="P17" i="31"/>
  <c r="P23" i="31"/>
  <c r="Q23" i="31"/>
  <c r="G9" i="25" l="1"/>
  <c r="B5" i="25"/>
  <c r="C49" i="25"/>
  <c r="E33" i="25"/>
  <c r="G35" i="25"/>
  <c r="E30" i="25"/>
  <c r="G29" i="25"/>
  <c r="G34" i="25"/>
  <c r="E35" i="25"/>
  <c r="E34" i="25"/>
  <c r="E38" i="25"/>
  <c r="G38" i="25"/>
  <c r="E32" i="25"/>
  <c r="G33" i="25"/>
  <c r="G32" i="25"/>
  <c r="G30" i="25"/>
  <c r="E37" i="25"/>
  <c r="E36" i="25"/>
  <c r="G37" i="25"/>
  <c r="G36" i="25"/>
  <c r="E29" i="25"/>
  <c r="G31" i="25"/>
  <c r="E31" i="25"/>
  <c r="H35" i="25" l="1"/>
  <c r="H33" i="25"/>
  <c r="H36" i="25"/>
  <c r="H34" i="25"/>
  <c r="H32" i="25"/>
  <c r="H31" i="25"/>
  <c r="H29" i="25"/>
  <c r="H38" i="25"/>
  <c r="H37" i="25"/>
  <c r="H30" i="25"/>
  <c r="B5" i="66"/>
  <c r="B5" i="28"/>
  <c r="B4" i="31"/>
  <c r="C24" i="31" l="1"/>
  <c r="E24" i="31" s="1"/>
  <c r="C15" i="31"/>
  <c r="E15" i="31" s="1"/>
  <c r="C19" i="31"/>
  <c r="E19" i="31" s="1"/>
  <c r="C17" i="31"/>
  <c r="E17" i="31" s="1"/>
  <c r="C20" i="31"/>
  <c r="E20" i="31" s="1"/>
  <c r="C16" i="31"/>
  <c r="E16" i="31" s="1"/>
  <c r="C14" i="31"/>
  <c r="E14" i="31" s="1"/>
  <c r="G24" i="31" l="1"/>
  <c r="G16" i="31"/>
  <c r="G14" i="31"/>
  <c r="G20" i="31"/>
  <c r="G17" i="31"/>
  <c r="G19" i="31"/>
  <c r="G15" i="31"/>
  <c r="O13" i="66"/>
  <c r="G13" i="66"/>
  <c r="E13" i="66"/>
  <c r="K13" i="66"/>
  <c r="H13" i="66"/>
  <c r="J13" i="66"/>
  <c r="F13" i="66"/>
  <c r="C21" i="31"/>
  <c r="E21" i="31" s="1"/>
  <c r="C23" i="31"/>
  <c r="E23" i="31" s="1"/>
  <c r="C22" i="31"/>
  <c r="E22" i="31" s="1"/>
  <c r="C18" i="31"/>
  <c r="E18" i="31" s="1"/>
  <c r="G21" i="31" l="1"/>
  <c r="G18" i="31"/>
  <c r="G22" i="31"/>
  <c r="G23" i="31"/>
  <c r="L13" i="66"/>
  <c r="I13" i="66"/>
  <c r="M13" i="66"/>
  <c r="N13" i="66"/>
  <c r="C13" i="31"/>
  <c r="E13" i="25"/>
  <c r="C9" i="31"/>
  <c r="G9" i="31" l="1"/>
  <c r="G50" i="25" s="1"/>
  <c r="E50" i="25"/>
  <c r="M16" i="31"/>
  <c r="E13" i="31"/>
  <c r="D13" i="66"/>
  <c r="C13" i="66"/>
  <c r="G13" i="25"/>
  <c r="E9" i="31"/>
  <c r="I75" i="25" l="1"/>
  <c r="G13" i="31"/>
  <c r="Q16" i="31"/>
  <c r="P16" i="31"/>
  <c r="B23" i="66" l="1"/>
  <c r="B24" i="66" l="1"/>
  <c r="B25" i="66" l="1"/>
  <c r="B26" i="66" l="1"/>
  <c r="B27" i="66" l="1"/>
  <c r="B28" i="66" l="1"/>
  <c r="B29" i="66" l="1"/>
  <c r="B30" i="66" l="1"/>
</calcChain>
</file>

<file path=xl/comments1.xml><?xml version="1.0" encoding="utf-8"?>
<comments xmlns="http://schemas.openxmlformats.org/spreadsheetml/2006/main">
  <authors>
    <author>PacifiCorp</author>
  </authors>
  <commentList>
    <comment ref="H5" authorId="0" shapeId="0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comments2.xml><?xml version="1.0" encoding="utf-8"?>
<comments xmlns="http://schemas.openxmlformats.org/spreadsheetml/2006/main">
  <authors>
    <author>Alpay, Ebru</author>
  </authors>
  <commentList>
    <comment ref="C75" authorId="0" shapeId="0">
      <text>
        <r>
          <rPr>
            <sz val="9"/>
            <color indexed="81"/>
            <rFont val="Tahoma"/>
            <family val="2"/>
          </rPr>
          <t xml:space="preserve">Should this be zero if this inly holding reserves?
</t>
        </r>
      </text>
    </comment>
  </commentList>
</comments>
</file>

<file path=xl/sharedStrings.xml><?xml version="1.0" encoding="utf-8"?>
<sst xmlns="http://schemas.openxmlformats.org/spreadsheetml/2006/main" count="1169" uniqueCount="239">
  <si>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</si>
  <si>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</si>
  <si>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</si>
  <si>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</si>
  <si>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</si>
  <si>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</si>
  <si>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</si>
  <si>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</si>
  <si>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</si>
  <si>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</si>
  <si>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</si>
  <si>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</si>
  <si>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</si>
  <si>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</si>
  <si>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</si>
  <si>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</si>
  <si>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 xml:space="preserve"> $/kW-yr</t>
  </si>
  <si>
    <t>Avoided Cost Prices</t>
  </si>
  <si>
    <t>Energy</t>
  </si>
  <si>
    <t>Only Price</t>
  </si>
  <si>
    <t>Table 1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</si>
  <si>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</si>
  <si>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</si>
  <si>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</si>
  <si>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</si>
  <si>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</si>
  <si>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</si>
  <si>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</si>
  <si>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</si>
  <si>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</si>
  <si>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</si>
  <si>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</si>
  <si>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</si>
  <si>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</si>
  <si>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</si>
  <si>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</si>
  <si>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</si>
  <si>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</si>
  <si>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</si>
  <si>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</si>
  <si>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</si>
  <si>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</si>
  <si>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</si>
  <si>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</si>
  <si>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</si>
  <si>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</si>
  <si>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</si>
  <si>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</si>
  <si>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</si>
  <si>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</si>
  <si>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</si>
  <si>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</si>
  <si>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</si>
  <si>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</si>
  <si>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</si>
  <si>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</si>
  <si>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</si>
  <si>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&lt;---- Calculated Monthly</t>
  </si>
  <si>
    <t>Capacity Contribution</t>
  </si>
  <si>
    <t>IRP - Utah Greenfield</t>
  </si>
  <si>
    <t>IRP West Side</t>
  </si>
  <si>
    <t>IRP - Wyo NE</t>
  </si>
  <si>
    <t>Fixed Costs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</si>
  <si>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</si>
  <si>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</si>
  <si>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</si>
  <si>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</si>
  <si>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</si>
  <si>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</si>
  <si>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</si>
  <si>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 xml:space="preserve">  Tax Credit $/MWh</t>
  </si>
  <si>
    <t>energy</t>
  </si>
  <si>
    <t>capacity</t>
  </si>
  <si>
    <t>Total Resource Cost</t>
  </si>
  <si>
    <t>Deferral (Nameplate MW)</t>
  </si>
  <si>
    <t>Resource Cost ($/kw-year)</t>
  </si>
  <si>
    <t>Deferred Cost (Millions $/year)</t>
  </si>
  <si>
    <t>Total Capacity Deferral</t>
  </si>
  <si>
    <t>$/kw-year</t>
  </si>
  <si>
    <t>Millions $/year</t>
  </si>
  <si>
    <t xml:space="preserve">start </t>
  </si>
  <si>
    <t>end</t>
  </si>
  <si>
    <t>Months In Service</t>
  </si>
  <si>
    <t>#</t>
  </si>
  <si>
    <t>Transfer Capacity (MW)</t>
  </si>
  <si>
    <t>Transmission Deferral (MW)</t>
  </si>
  <si>
    <t>IRP17 Aeolus Trans</t>
  </si>
  <si>
    <t>Retail Revenue Requirement</t>
  </si>
  <si>
    <t>Transmission Deferral %</t>
  </si>
  <si>
    <t>Transmission Upgrade Capacity</t>
  </si>
  <si>
    <t>West Side</t>
  </si>
  <si>
    <t>First Year real levelized</t>
  </si>
  <si>
    <t>Network Upgrade</t>
  </si>
  <si>
    <t>Year of deferral</t>
  </si>
  <si>
    <t>Table 2</t>
  </si>
  <si>
    <t>Avoided Energy Costs - Scheduled Hours ($/MWh)</t>
  </si>
  <si>
    <t>Winter Season</t>
  </si>
  <si>
    <t>Summer Season</t>
  </si>
  <si>
    <t>Energy Only</t>
  </si>
  <si>
    <t>2019 IRP Wyoming Wind Resource</t>
  </si>
  <si>
    <t>H4.AE1_WD</t>
  </si>
  <si>
    <t>2018 $</t>
  </si>
  <si>
    <t>Plant Costs  - 2019 IRP Update - Table 6.1 &amp; 6.2</t>
  </si>
  <si>
    <t>COD</t>
  </si>
  <si>
    <t>40% PTC</t>
  </si>
  <si>
    <t>Wheeling ($ MWh)</t>
  </si>
  <si>
    <t>2019 IRP Utah South Solar with Storage</t>
  </si>
  <si>
    <t>L1.US1_PVS</t>
  </si>
  <si>
    <t>L1.US1_PV</t>
  </si>
  <si>
    <t>includes 30% ITC</t>
  </si>
  <si>
    <t>Levelized</t>
  </si>
  <si>
    <t>Inflation/Escalation</t>
  </si>
  <si>
    <t>IRP 2019</t>
  </si>
  <si>
    <t>Total O&amp;M at Expected CF</t>
  </si>
  <si>
    <t>Total Resource Fixed Costs</t>
  </si>
  <si>
    <t>Total Resource Energy Cost</t>
  </si>
  <si>
    <t>$/MMBtu</t>
  </si>
  <si>
    <t>Source: (a)(c)(d)</t>
  </si>
  <si>
    <t>CCCT Statistics</t>
  </si>
  <si>
    <t>Percent</t>
  </si>
  <si>
    <t>Cap Cost</t>
  </si>
  <si>
    <t>SCCT Dry "F" - Turbine</t>
  </si>
  <si>
    <t>Capacity Weighted</t>
  </si>
  <si>
    <t>aMW</t>
  </si>
  <si>
    <t>Variable</t>
  </si>
  <si>
    <t>Heat Rate</t>
  </si>
  <si>
    <t>Energy Weighted</t>
  </si>
  <si>
    <t>Rounded</t>
  </si>
  <si>
    <t>SCCT</t>
  </si>
  <si>
    <t>Duct Firing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</si>
  <si>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</si>
  <si>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</si>
  <si>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</si>
  <si>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Pipeline</t>
  </si>
  <si>
    <t xml:space="preserve">  Fixed O&amp;M Including Fixed Pipeline &amp; Capitalized O&amp;M ($/kW-Yr)</t>
  </si>
  <si>
    <t xml:space="preserve">  Variable O&amp;M Costs &amp; Capitalized Variable O&amp;M ($/MWh)</t>
  </si>
  <si>
    <t xml:space="preserve">  Heat Rate in btu/kWh</t>
  </si>
  <si>
    <t xml:space="preserve">  Energy Weighted Capacity Factor</t>
  </si>
  <si>
    <t xml:space="preserve">2019 IRP SCCT Resource Costs </t>
  </si>
  <si>
    <t xml:space="preserve">Plant Costs  - 2019 IRP - Table 6.1 &amp; 6.2 </t>
  </si>
  <si>
    <t>Naughton</t>
  </si>
  <si>
    <t>Burner tip</t>
  </si>
  <si>
    <t>L1.UN1_PVS</t>
  </si>
  <si>
    <t>Naughton - 185 MW - SCCT Frame "F" x1 - East Side Resource (6,050')</t>
  </si>
  <si>
    <t>L1.JBB_PVS</t>
  </si>
  <si>
    <t>H1.SO1_PVS</t>
  </si>
  <si>
    <t>L1.SO1_PVS</t>
  </si>
  <si>
    <t>2019 IRP Jim Bridger Solar with Storage</t>
  </si>
  <si>
    <t>2019 IRP Utah North Solar with Storage</t>
  </si>
  <si>
    <t>2019 IRP Southen Oregon Solar with Storage</t>
  </si>
  <si>
    <t>L1.YK1_PVS</t>
  </si>
  <si>
    <t>I_NTN_SC_FRM</t>
  </si>
  <si>
    <t>WY wind Tax</t>
  </si>
  <si>
    <t>H_.GO2_WD</t>
  </si>
  <si>
    <t>L_.GO2_WD</t>
  </si>
  <si>
    <t>2019 IRP Idaho Wind Resource</t>
  </si>
  <si>
    <t>2019 IRP Yakima Wind with Storage Resource</t>
  </si>
  <si>
    <t>H_.YK1_WDS</t>
  </si>
  <si>
    <t>IRP19Wind_WYAE</t>
  </si>
  <si>
    <t>Total Resource Cost ($/MWh)</t>
  </si>
  <si>
    <t>Discount Rate - 2019 IRP Update</t>
  </si>
  <si>
    <t>30 year levelized</t>
  </si>
  <si>
    <t>IRP19Solar_wS_UT_UTS</t>
  </si>
  <si>
    <t>IRP19Solar_wS_UT_UTN</t>
  </si>
  <si>
    <t>IRP19Solar_wS_WY_JB</t>
  </si>
  <si>
    <t>IRP19Solar_wS_OR</t>
  </si>
  <si>
    <t>IRP19Solar_wS_YK</t>
  </si>
  <si>
    <t>IRP19Wind_ID</t>
  </si>
  <si>
    <t>IRP19_SCCT_NTN_2026_185MW</t>
  </si>
  <si>
    <t>IRP19 Avg Inflation rate</t>
  </si>
  <si>
    <t>L_.JBB_PVS</t>
  </si>
  <si>
    <t>H_.GO2_WDS</t>
  </si>
  <si>
    <t>IRP19Wind_wS_ID</t>
  </si>
  <si>
    <t>IRP19Wind_wS_YK</t>
  </si>
  <si>
    <t>L_.US4_PVS</t>
  </si>
  <si>
    <t>H_.US4_PVS</t>
  </si>
  <si>
    <t>Retail Revenue Requirement
($/kW-year, 2024$)</t>
  </si>
  <si>
    <t>Capital Cost (Mil $)</t>
  </si>
  <si>
    <t>CRF 1st Year Real</t>
  </si>
  <si>
    <t>Aeolus_Wyoming - to - Utah S, Expansion</t>
  </si>
  <si>
    <t>2019 IRP Transmission Costs</t>
  </si>
  <si>
    <t>Retail Revenue Requirement
($/kW-year, 2023$)</t>
  </si>
  <si>
    <t>Utah N, Transmission Integration</t>
  </si>
  <si>
    <t>Yakima, Transmission Integration</t>
  </si>
  <si>
    <t>Goshen - to - Utah N, Expansion</t>
  </si>
  <si>
    <t>Utah S, Transmission Integration-2023</t>
  </si>
  <si>
    <t>Utah S, Transmission Integration-2030</t>
  </si>
  <si>
    <t>Southern Oregon/California, Transmission Integration</t>
  </si>
  <si>
    <t>Retail Revenue Requirement
($/kW-year, 2029$)</t>
  </si>
  <si>
    <t>Retail Revenue Requirement
($/kW-year, 2033$)</t>
  </si>
  <si>
    <t>Retail Revenue Requirement
($/kW-year, 2030$)</t>
  </si>
  <si>
    <t>Yakima- to - Southern Oregon/California, Expansion</t>
  </si>
  <si>
    <t>Retail Revenue Requirement
($/kW-year, 2036$)</t>
  </si>
  <si>
    <t>Willamette Valley, Transmission Integration</t>
  </si>
  <si>
    <t>Retail Revenue Requirement
($/kW-year, 2037$)</t>
  </si>
  <si>
    <t>Wyoming SW, Transmission Integration</t>
  </si>
  <si>
    <t>IRP19Wind_ID_T</t>
  </si>
  <si>
    <t>IRP19Wind_WYAE_T</t>
  </si>
  <si>
    <t>IRP19Wind_wS_YK_T</t>
  </si>
  <si>
    <t>IRP19Wind_wS_ID_T</t>
  </si>
  <si>
    <t>IRP19Solar_wS_YK_T</t>
  </si>
  <si>
    <t>IRP19Wind_wS_YK_T 2029</t>
  </si>
  <si>
    <t>IRP19Wind_wS_YK_T 2037</t>
  </si>
  <si>
    <t>IRP19Solar_wS_YK_T 2024</t>
  </si>
  <si>
    <t>IRP19Solar_wS_YK_T 2036</t>
  </si>
  <si>
    <t>IRP19Solar_wS_OR_T</t>
  </si>
  <si>
    <t>IRP19Solar_wS_OR_T 2024</t>
  </si>
  <si>
    <t>IRP19Solar_wS_OR_T 2033</t>
  </si>
  <si>
    <t>IRP19Solar_wS_UT_UTN_T</t>
  </si>
  <si>
    <t>IRP19Solar_wS_UT_UTN_T 2024</t>
  </si>
  <si>
    <t>IRP19Solar_wS_WY_JB_T</t>
  </si>
  <si>
    <t>IRP19Solar_wS_WY_JB_T 2024</t>
  </si>
  <si>
    <t>IRP19Solar_wS_WY_JB_T 2029</t>
  </si>
  <si>
    <t>IRP19Solar_wS_WY_JB_T 2038</t>
  </si>
  <si>
    <t>IRP19Solar_wS_UT_UTS_T</t>
  </si>
  <si>
    <t>IRP19Solar_wS_UT_UTS_T 2024</t>
  </si>
  <si>
    <t>IRP19Solar_wS_UT_UTS_T 2030</t>
  </si>
  <si>
    <t>IRP19Solar_wS_UT_UTS_T 2037</t>
  </si>
  <si>
    <t>Network Upgrade ($/kw-yr)</t>
  </si>
  <si>
    <t>Bridger - to - Bridger West, Recovered Transmission 2029</t>
  </si>
  <si>
    <t>Bridger - to - Bridger West, Recovered Transmission 2024</t>
  </si>
  <si>
    <t>Utah S, Transmission Integration 2023</t>
  </si>
  <si>
    <t>Utah S, Transmission Integration 2030</t>
  </si>
  <si>
    <t>n/a</t>
  </si>
  <si>
    <t>Total Fixed Cost</t>
  </si>
  <si>
    <t xml:space="preserve">No resource cost tab </t>
  </si>
  <si>
    <t>if Deferred 1</t>
  </si>
  <si>
    <t>2019 IRP Utah Wind Resource</t>
  </si>
  <si>
    <t>PTC &amp; Variable O&amp;M</t>
  </si>
  <si>
    <t>H3.US1_WD_CP</t>
  </si>
  <si>
    <t>IRP19Wind_UT_CP_T</t>
  </si>
  <si>
    <t>15 Year Starting 2021</t>
  </si>
  <si>
    <t>15 Year Starting 2023</t>
  </si>
  <si>
    <t xml:space="preserve">15 Year </t>
  </si>
  <si>
    <t>Photovoltaic (Utility) 30% ITC</t>
  </si>
  <si>
    <t>Kennecott Refinery Non Firm</t>
  </si>
  <si>
    <t>2023$</t>
  </si>
  <si>
    <t>Company Official Inflation Forecast Dated September 30, 2019</t>
  </si>
  <si>
    <t>1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</si>
</sst>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#,##0\ ;\(#,##0\)"/>
    <numFmt numFmtId="179" formatCode="&quot;$&quot;#,##0.00_)"/>
    <numFmt numFmtId="180" formatCode="#,##0.0000_);\(#,##0.0000\)"/>
    <numFmt numFmtId="181" formatCode="_(* #,##0.000_);_(* \(#,##0.000\);_(* &quot;-&quot;_);_(@_)"/>
    <numFmt numFmtId="182" formatCode="_(* #,##0.0_);_(* \(#,##0.0\);_(* &quot;-&quot;??_);_(@_)"/>
    <numFmt numFmtId="183" formatCode="0.0000%"/>
  </numFmts>
  <fonts count="39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9"/>
      <name val="CS Times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u/>
      <sz val="10"/>
      <name val="Times New Roman"/>
      <family val="1"/>
    </font>
    <font>
      <sz val="9"/>
      <color indexed="81"/>
      <name val="Tahoma"/>
      <family val="2"/>
    </font>
    <font>
      <b/>
      <u/>
      <sz val="1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0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</cellStyleXfs>
  <cellXfs count="412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20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43" fontId="0" fillId="0" borderId="0" xfId="1" applyFont="1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171" fontId="26" fillId="0" borderId="0" xfId="0" applyFont="1"/>
    <xf numFmtId="9" fontId="26" fillId="0" borderId="0" xfId="8" applyFont="1"/>
    <xf numFmtId="43" fontId="3" fillId="0" borderId="0" xfId="10" applyNumberFormat="1" applyFont="1"/>
    <xf numFmtId="171" fontId="27" fillId="0" borderId="0" xfId="10" applyNumberFormat="1" applyFont="1"/>
    <xf numFmtId="171" fontId="6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Continuous"/>
    </xf>
    <xf numFmtId="171" fontId="5" fillId="0" borderId="0" xfId="24" applyFont="1" applyFill="1"/>
    <xf numFmtId="171" fontId="5" fillId="0" borderId="0" xfId="24" applyFont="1" applyFill="1" applyBorder="1" applyAlignment="1">
      <alignment horizontal="centerContinuous"/>
    </xf>
    <xf numFmtId="171" fontId="5" fillId="0" borderId="0" xfId="24" applyFont="1" applyFill="1" applyBorder="1"/>
    <xf numFmtId="171" fontId="4" fillId="0" borderId="5" xfId="24" applyFont="1" applyFill="1" applyBorder="1" applyAlignment="1">
      <alignment horizontal="center"/>
    </xf>
    <xf numFmtId="171" fontId="4" fillId="0" borderId="5" xfId="24" applyFont="1" applyFill="1" applyBorder="1" applyAlignment="1">
      <alignment horizontal="center" wrapText="1"/>
    </xf>
    <xf numFmtId="171" fontId="9" fillId="0" borderId="6" xfId="24" applyFont="1" applyFill="1" applyBorder="1" applyAlignment="1">
      <alignment horizontal="centerContinuous"/>
    </xf>
    <xf numFmtId="171" fontId="12" fillId="0" borderId="6" xfId="24" quotePrefix="1" applyFont="1" applyFill="1" applyBorder="1" applyAlignment="1">
      <alignment horizontal="center" wrapText="1"/>
    </xf>
    <xf numFmtId="171" fontId="12" fillId="0" borderId="6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/>
    </xf>
    <xf numFmtId="0" fontId="5" fillId="0" borderId="0" xfId="24" applyNumberFormat="1" applyFont="1" applyFill="1"/>
    <xf numFmtId="6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/>
    <xf numFmtId="8" fontId="5" fillId="0" borderId="0" xfId="24" applyNumberFormat="1" applyFont="1" applyFill="1" applyBorder="1"/>
    <xf numFmtId="165" fontId="5" fillId="0" borderId="0" xfId="24" applyNumberFormat="1" applyFont="1" applyFill="1" applyAlignment="1">
      <alignment horizontal="center"/>
    </xf>
    <xf numFmtId="171" fontId="5" fillId="0" borderId="0" xfId="24" quotePrefix="1" applyFont="1" applyFill="1"/>
    <xf numFmtId="0" fontId="5" fillId="0" borderId="0" xfId="25" applyFont="1"/>
    <xf numFmtId="14" fontId="5" fillId="0" borderId="0" xfId="26" applyNumberFormat="1" applyFont="1"/>
    <xf numFmtId="0" fontId="5" fillId="0" borderId="0" xfId="24" applyNumberFormat="1" applyFont="1" applyFill="1" applyBorder="1"/>
    <xf numFmtId="165" fontId="5" fillId="0" borderId="0" xfId="24" applyNumberFormat="1" applyFont="1" applyFill="1" applyBorder="1" applyAlignment="1">
      <alignment horizontal="center"/>
    </xf>
    <xf numFmtId="8" fontId="5" fillId="0" borderId="0" xfId="24" applyNumberFormat="1" applyFont="1" applyFill="1" applyAlignment="1">
      <alignment horizontal="center"/>
    </xf>
    <xf numFmtId="171" fontId="7" fillId="0" borderId="0" xfId="24" applyFont="1" applyFill="1" applyAlignment="1">
      <alignment horizontal="centerContinuous"/>
    </xf>
    <xf numFmtId="171" fontId="4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"/>
    </xf>
    <xf numFmtId="41" fontId="5" fillId="0" borderId="0" xfId="4" applyFont="1" applyFill="1"/>
    <xf numFmtId="171" fontId="4" fillId="0" borderId="17" xfId="24" applyFont="1" applyFill="1" applyBorder="1" applyAlignment="1">
      <alignment horizontal="centerContinuous"/>
    </xf>
    <xf numFmtId="171" fontId="5" fillId="0" borderId="17" xfId="24" applyFont="1" applyFill="1" applyBorder="1"/>
    <xf numFmtId="171" fontId="5" fillId="0" borderId="18" xfId="24" applyFont="1" applyFill="1" applyBorder="1"/>
    <xf numFmtId="171" fontId="4" fillId="0" borderId="16" xfId="24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4" applyFont="1" applyFill="1" applyBorder="1" applyAlignment="1">
      <alignment horizontal="centerContinuous"/>
    </xf>
    <xf numFmtId="8" fontId="5" fillId="0" borderId="0" xfId="2" applyNumberFormat="1" applyFont="1" applyFill="1"/>
    <xf numFmtId="178" fontId="28" fillId="0" borderId="0" xfId="27" applyNumberFormat="1" applyAlignment="1" applyProtection="1"/>
    <xf numFmtId="1" fontId="5" fillId="0" borderId="0" xfId="6" applyNumberFormat="1" applyFont="1" applyFill="1" applyAlignment="1" applyProtection="1">
      <alignment horizontal="center"/>
      <protection locked="0"/>
    </xf>
    <xf numFmtId="178" fontId="29" fillId="0" borderId="0" xfId="0" applyNumberFormat="1" applyFont="1"/>
    <xf numFmtId="172" fontId="4" fillId="0" borderId="0" xfId="24" applyNumberFormat="1" applyFont="1" applyFill="1"/>
    <xf numFmtId="172" fontId="5" fillId="0" borderId="0" xfId="24" applyNumberFormat="1" applyFont="1" applyFill="1"/>
    <xf numFmtId="167" fontId="5" fillId="0" borderId="0" xfId="8" applyNumberFormat="1" applyFont="1" applyFill="1"/>
    <xf numFmtId="0" fontId="0" fillId="0" borderId="0" xfId="0" applyNumberFormat="1" applyFont="1"/>
    <xf numFmtId="44" fontId="26" fillId="0" borderId="0" xfId="2" applyFont="1" applyFill="1"/>
    <xf numFmtId="174" fontId="30" fillId="0" borderId="0" xfId="0" applyNumberFormat="1" applyFont="1" applyFill="1" applyProtection="1">
      <protection locked="0"/>
    </xf>
    <xf numFmtId="43" fontId="5" fillId="0" borderId="0" xfId="2" applyNumberFormat="1" applyFont="1" applyFill="1"/>
    <xf numFmtId="10" fontId="5" fillId="0" borderId="0" xfId="8" applyNumberFormat="1" applyFont="1" applyFill="1"/>
    <xf numFmtId="172" fontId="5" fillId="0" borderId="0" xfId="24" applyNumberFormat="1" applyFont="1" applyFill="1" applyBorder="1"/>
    <xf numFmtId="171" fontId="5" fillId="0" borderId="0" xfId="24" applyNumberFormat="1" applyFont="1" applyFill="1"/>
    <xf numFmtId="171" fontId="5" fillId="0" borderId="0" xfId="24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4" applyNumberFormat="1" applyFont="1" applyFill="1" applyBorder="1"/>
    <xf numFmtId="171" fontId="4" fillId="0" borderId="0" xfId="24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6" fontId="5" fillId="6" borderId="0" xfId="2" applyNumberFormat="1" applyFont="1" applyFill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Fill="1"/>
    <xf numFmtId="173" fontId="0" fillId="0" borderId="0" xfId="0" applyNumberFormat="1"/>
    <xf numFmtId="171" fontId="3" fillId="10" borderId="0" xfId="10" applyNumberFormat="1" applyFont="1" applyFill="1" applyBorder="1"/>
    <xf numFmtId="41" fontId="3" fillId="10" borderId="11" xfId="10" applyNumberFormat="1" applyFont="1" applyFill="1" applyBorder="1"/>
    <xf numFmtId="168" fontId="3" fillId="10" borderId="11" xfId="10" applyNumberFormat="1" applyFont="1" applyFill="1" applyBorder="1"/>
    <xf numFmtId="171" fontId="3" fillId="10" borderId="1" xfId="10" applyNumberFormat="1" applyFont="1" applyFill="1" applyBorder="1"/>
    <xf numFmtId="41" fontId="3" fillId="10" borderId="12" xfId="10" applyNumberFormat="1" applyFont="1" applyFill="1" applyBorder="1"/>
    <xf numFmtId="168" fontId="3" fillId="10" borderId="12" xfId="10" applyNumberFormat="1" applyFont="1" applyFill="1" applyBorder="1"/>
    <xf numFmtId="171" fontId="3" fillId="10" borderId="2" xfId="10" applyNumberFormat="1" applyFont="1" applyFill="1" applyBorder="1"/>
    <xf numFmtId="41" fontId="3" fillId="10" borderId="8" xfId="10" applyNumberFormat="1" applyFont="1" applyFill="1" applyBorder="1"/>
    <xf numFmtId="168" fontId="3" fillId="10" borderId="8" xfId="10" applyNumberFormat="1" applyFont="1" applyFill="1" applyBorder="1"/>
    <xf numFmtId="43" fontId="5" fillId="0" borderId="0" xfId="28" applyFont="1" applyFill="1"/>
    <xf numFmtId="0" fontId="5" fillId="0" borderId="0" xfId="24" applyNumberFormat="1" applyFont="1" applyFill="1" applyBorder="1" applyAlignment="1">
      <alignment horizontal="right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" fontId="3" fillId="10" borderId="5" xfId="10" applyNumberFormat="1" applyFont="1" applyFill="1" applyBorder="1" applyAlignment="1">
      <alignment horizontal="center"/>
    </xf>
    <xf numFmtId="17" fontId="3" fillId="10" borderId="13" xfId="10" applyNumberFormat="1" applyFont="1" applyFill="1" applyBorder="1" applyAlignment="1">
      <alignment horizontal="center"/>
    </xf>
    <xf numFmtId="17" fontId="3" fillId="10" borderId="6" xfId="1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79" fontId="5" fillId="0" borderId="0" xfId="0" applyNumberFormat="1" applyFont="1" applyFill="1" applyBorder="1" applyAlignment="1">
      <alignment horizontal="center"/>
    </xf>
    <xf numFmtId="171" fontId="0" fillId="0" borderId="0" xfId="0" applyAlignment="1">
      <alignment wrapText="1"/>
    </xf>
    <xf numFmtId="178" fontId="31" fillId="0" borderId="0" xfId="0" applyNumberFormat="1" applyFont="1"/>
    <xf numFmtId="171" fontId="32" fillId="0" borderId="0" xfId="24" applyFont="1" applyFill="1"/>
    <xf numFmtId="172" fontId="5" fillId="0" borderId="0" xfId="24" applyNumberFormat="1" applyFont="1" applyFill="1" applyAlignment="1">
      <alignment horizontal="right"/>
    </xf>
    <xf numFmtId="43" fontId="5" fillId="0" borderId="0" xfId="24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67" fontId="5" fillId="6" borderId="0" xfId="24" applyNumberFormat="1" applyFont="1" applyFill="1"/>
    <xf numFmtId="171" fontId="0" fillId="0" borderId="0" xfId="0" applyAlignment="1">
      <alignment wrapText="1"/>
    </xf>
    <xf numFmtId="171" fontId="0" fillId="0" borderId="0" xfId="0" applyAlignment="1">
      <alignment wrapText="1"/>
    </xf>
    <xf numFmtId="180" fontId="0" fillId="0" borderId="0" xfId="1" applyNumberFormat="1" applyFont="1"/>
    <xf numFmtId="167" fontId="23" fillId="0" borderId="0" xfId="8" applyNumberFormat="1" applyFont="1" applyFill="1" applyAlignment="1">
      <alignment wrapText="1"/>
    </xf>
    <xf numFmtId="171" fontId="4" fillId="0" borderId="0" xfId="0" applyFont="1" applyAlignment="1">
      <alignment wrapText="1"/>
    </xf>
    <xf numFmtId="171" fontId="5" fillId="0" borderId="0" xfId="24" applyFont="1" applyFill="1" applyAlignment="1">
      <alignment wrapText="1"/>
    </xf>
    <xf numFmtId="171" fontId="0" fillId="0" borderId="0" xfId="0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 applyFill="1"/>
    <xf numFmtId="171" fontId="0" fillId="0" borderId="0" xfId="0" applyAlignment="1">
      <alignment wrapText="1"/>
    </xf>
    <xf numFmtId="171" fontId="15" fillId="0" borderId="0" xfId="10" applyNumberFormat="1" applyFont="1" applyAlignment="1">
      <alignment wrapText="1"/>
    </xf>
    <xf numFmtId="171" fontId="5" fillId="0" borderId="0" xfId="0" applyFont="1" applyFill="1" applyAlignment="1">
      <alignment horizontal="center"/>
    </xf>
    <xf numFmtId="171" fontId="33" fillId="0" borderId="0" xfId="0" applyFont="1" applyFill="1" applyAlignment="1">
      <alignment horizontal="centerContinuous"/>
    </xf>
    <xf numFmtId="171" fontId="34" fillId="0" borderId="0" xfId="0" applyFont="1" applyFill="1" applyAlignment="1">
      <alignment horizontal="centerContinuous"/>
    </xf>
    <xf numFmtId="171" fontId="6" fillId="0" borderId="0" xfId="0" applyFont="1" applyFill="1" applyBorder="1" applyAlignment="1">
      <alignment horizontal="centerContinuous"/>
    </xf>
    <xf numFmtId="171" fontId="33" fillId="0" borderId="0" xfId="0" applyFont="1" applyFill="1"/>
    <xf numFmtId="171" fontId="7" fillId="0" borderId="0" xfId="0" applyFont="1" applyFill="1" applyBorder="1" applyAlignment="1">
      <alignment horizontal="centerContinuous"/>
    </xf>
    <xf numFmtId="171" fontId="34" fillId="0" borderId="0" xfId="0" applyFont="1" applyFill="1"/>
    <xf numFmtId="171" fontId="5" fillId="0" borderId="0" xfId="0" quotePrefix="1" applyFont="1" applyFill="1" applyBorder="1" applyAlignment="1">
      <alignment horizontal="center"/>
    </xf>
    <xf numFmtId="8" fontId="35" fillId="0" borderId="0" xfId="0" applyNumberFormat="1" applyFont="1" applyFill="1" applyAlignment="1">
      <alignment horizontal="center"/>
    </xf>
    <xf numFmtId="8" fontId="35" fillId="0" borderId="0" xfId="0" applyNumberFormat="1" applyFont="1" applyFill="1" applyBorder="1" applyAlignment="1">
      <alignment horizontal="left"/>
    </xf>
    <xf numFmtId="171" fontId="5" fillId="0" borderId="22" xfId="0" applyFont="1" applyFill="1" applyBorder="1" applyAlignment="1">
      <alignment horizontal="center"/>
    </xf>
    <xf numFmtId="171" fontId="5" fillId="0" borderId="5" xfId="0" applyFont="1" applyFill="1" applyBorder="1" applyAlignment="1">
      <alignment horizontal="centerContinuous"/>
    </xf>
    <xf numFmtId="171" fontId="5" fillId="0" borderId="5" xfId="0" quotePrefix="1" applyFont="1" applyFill="1" applyBorder="1" applyAlignment="1">
      <alignment horizontal="centerContinuous"/>
    </xf>
    <xf numFmtId="171" fontId="5" fillId="0" borderId="4" xfId="0" applyFont="1" applyFill="1" applyBorder="1" applyAlignment="1">
      <alignment horizontal="centerContinuous"/>
    </xf>
    <xf numFmtId="171" fontId="5" fillId="0" borderId="7" xfId="0" applyFont="1" applyFill="1" applyBorder="1" applyAlignment="1">
      <alignment horizontal="centerContinuous"/>
    </xf>
    <xf numFmtId="171" fontId="5" fillId="0" borderId="3" xfId="0" applyFont="1" applyFill="1" applyBorder="1" applyAlignment="1">
      <alignment horizontal="centerContinuous"/>
    </xf>
    <xf numFmtId="171" fontId="5" fillId="0" borderId="22" xfId="0" applyFont="1" applyFill="1" applyBorder="1" applyAlignment="1">
      <alignment horizontal="centerContinuous"/>
    </xf>
    <xf numFmtId="171" fontId="5" fillId="0" borderId="2" xfId="0" applyFont="1" applyFill="1" applyBorder="1" applyAlignment="1">
      <alignment horizontal="centerContinuous"/>
    </xf>
    <xf numFmtId="171" fontId="5" fillId="0" borderId="8" xfId="0" applyFont="1" applyFill="1" applyBorder="1" applyAlignment="1">
      <alignment horizontal="centerContinuous"/>
    </xf>
    <xf numFmtId="171" fontId="5" fillId="0" borderId="23" xfId="0" applyFont="1" applyFill="1" applyBorder="1" applyAlignment="1">
      <alignment horizontal="center"/>
    </xf>
    <xf numFmtId="171" fontId="5" fillId="0" borderId="3" xfId="0" applyFont="1" applyFill="1" applyBorder="1" applyAlignment="1">
      <alignment horizontal="center"/>
    </xf>
    <xf numFmtId="171" fontId="5" fillId="0" borderId="9" xfId="0" applyFont="1" applyFill="1" applyBorder="1" applyAlignment="1">
      <alignment horizontal="center"/>
    </xf>
    <xf numFmtId="171" fontId="5" fillId="0" borderId="4" xfId="0" applyFont="1" applyFill="1" applyBorder="1" applyAlignment="1">
      <alignment horizontal="center"/>
    </xf>
    <xf numFmtId="171" fontId="5" fillId="0" borderId="0" xfId="0" quotePrefix="1" applyFont="1" applyFill="1" applyBorder="1"/>
    <xf numFmtId="171" fontId="4" fillId="0" borderId="0" xfId="0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8" fontId="5" fillId="0" borderId="5" xfId="0" applyNumberFormat="1" applyFont="1" applyFill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43" fontId="5" fillId="0" borderId="5" xfId="0" applyNumberFormat="1" applyFont="1" applyFill="1" applyBorder="1"/>
    <xf numFmtId="43" fontId="5" fillId="0" borderId="2" xfId="0" applyNumberFormat="1" applyFont="1" applyFill="1" applyBorder="1" applyAlignment="1">
      <alignment horizontal="center"/>
    </xf>
    <xf numFmtId="43" fontId="5" fillId="0" borderId="8" xfId="0" applyNumberFormat="1" applyFont="1" applyFill="1" applyBorder="1" applyAlignment="1">
      <alignment horizontal="center"/>
    </xf>
    <xf numFmtId="43" fontId="5" fillId="0" borderId="22" xfId="0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43" fontId="5" fillId="0" borderId="6" xfId="0" applyNumberFormat="1" applyFont="1" applyFill="1" applyBorder="1"/>
    <xf numFmtId="43" fontId="5" fillId="0" borderId="1" xfId="0" applyNumberFormat="1" applyFont="1" applyFill="1" applyBorder="1" applyAlignment="1">
      <alignment horizontal="center"/>
    </xf>
    <xf numFmtId="43" fontId="5" fillId="0" borderId="12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/>
    </xf>
    <xf numFmtId="171" fontId="5" fillId="0" borderId="0" xfId="0" applyFont="1" applyFill="1" applyBorder="1" applyAlignment="1">
      <alignment horizontal="left"/>
    </xf>
    <xf numFmtId="171" fontId="5" fillId="0" borderId="0" xfId="0" quotePrefix="1" applyFont="1" applyFill="1" applyAlignment="1">
      <alignment horizontal="left" vertical="top"/>
    </xf>
    <xf numFmtId="172" fontId="5" fillId="0" borderId="0" xfId="0" applyNumberFormat="1" applyFont="1" applyFill="1"/>
    <xf numFmtId="1" fontId="5" fillId="0" borderId="10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8" fontId="5" fillId="6" borderId="0" xfId="2" applyNumberFormat="1" applyFont="1" applyFill="1"/>
    <xf numFmtId="174" fontId="5" fillId="6" borderId="0" xfId="24" applyNumberFormat="1" applyFont="1" applyFill="1" applyBorder="1"/>
    <xf numFmtId="172" fontId="5" fillId="6" borderId="0" xfId="24" applyNumberFormat="1" applyFont="1" applyFill="1"/>
    <xf numFmtId="44" fontId="5" fillId="0" borderId="0" xfId="2" applyFont="1"/>
    <xf numFmtId="171" fontId="5" fillId="0" borderId="3" xfId="24" applyFont="1" applyFill="1" applyBorder="1"/>
    <xf numFmtId="171" fontId="5" fillId="0" borderId="4" xfId="24" applyFont="1" applyFill="1" applyBorder="1"/>
    <xf numFmtId="171" fontId="5" fillId="6" borderId="0" xfId="24" applyFont="1" applyFill="1"/>
    <xf numFmtId="171" fontId="5" fillId="0" borderId="0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 wrapText="1"/>
    </xf>
    <xf numFmtId="171" fontId="5" fillId="12" borderId="0" xfId="24" applyFont="1" applyFill="1"/>
    <xf numFmtId="173" fontId="5" fillId="0" borderId="0" xfId="24" applyNumberFormat="1" applyFont="1" applyFill="1"/>
    <xf numFmtId="164" fontId="5" fillId="0" borderId="0" xfId="1" applyNumberFormat="1" applyFont="1" applyFill="1"/>
    <xf numFmtId="43" fontId="5" fillId="0" borderId="0" xfId="1" applyNumberFormat="1" applyFont="1" applyFill="1"/>
    <xf numFmtId="10" fontId="0" fillId="0" borderId="0" xfId="8" applyNumberFormat="1" applyFont="1"/>
    <xf numFmtId="173" fontId="5" fillId="6" borderId="0" xfId="24" applyNumberFormat="1" applyFont="1" applyFill="1"/>
    <xf numFmtId="171" fontId="0" fillId="0" borderId="0" xfId="0" applyFont="1" applyFill="1" applyAlignment="1">
      <alignment horizontal="centerContinuous"/>
    </xf>
    <xf numFmtId="171" fontId="4" fillId="0" borderId="0" xfId="0" applyFont="1" applyFill="1" applyAlignment="1">
      <alignment horizontal="right"/>
    </xf>
    <xf numFmtId="171" fontId="0" fillId="0" borderId="0" xfId="0" applyFont="1" applyFill="1" applyBorder="1" applyAlignment="1">
      <alignment horizontal="centerContinuous"/>
    </xf>
    <xf numFmtId="171" fontId="4" fillId="0" borderId="5" xfId="0" applyFont="1" applyFill="1" applyBorder="1" applyAlignment="1">
      <alignment horizontal="centerContinuous" wrapText="1"/>
    </xf>
    <xf numFmtId="171" fontId="9" fillId="0" borderId="6" xfId="0" applyFont="1" applyFill="1" applyBorder="1" applyAlignment="1">
      <alignment horizontal="centerContinuous"/>
    </xf>
    <xf numFmtId="171" fontId="8" fillId="0" borderId="0" xfId="0" quotePrefix="1" applyFont="1" applyFill="1" applyBorder="1" applyAlignment="1">
      <alignment horizontal="center"/>
    </xf>
    <xf numFmtId="0" fontId="0" fillId="0" borderId="0" xfId="0" applyNumberFormat="1" applyFont="1" applyFill="1"/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Border="1" applyAlignment="1">
      <alignment horizontal="right"/>
    </xf>
    <xf numFmtId="0" fontId="0" fillId="0" borderId="0" xfId="5" applyNumberFormat="1" applyFont="1" applyFill="1"/>
    <xf numFmtId="165" fontId="0" fillId="0" borderId="0" xfId="5" applyNumberFormat="1" applyFont="1" applyFill="1" applyAlignment="1">
      <alignment horizontal="center"/>
    </xf>
    <xf numFmtId="171" fontId="0" fillId="0" borderId="0" xfId="5" applyFont="1" applyFill="1"/>
    <xf numFmtId="181" fontId="0" fillId="0" borderId="0" xfId="0" applyNumberFormat="1" applyFont="1" applyFill="1"/>
    <xf numFmtId="41" fontId="0" fillId="0" borderId="0" xfId="4" applyFont="1" applyFill="1"/>
    <xf numFmtId="171" fontId="0" fillId="0" borderId="0" xfId="0" applyFont="1" applyFill="1" applyAlignment="1">
      <alignment horizontal="center"/>
    </xf>
    <xf numFmtId="41" fontId="0" fillId="0" borderId="0" xfId="5" applyNumberFormat="1" applyFont="1" applyFill="1" applyBorder="1"/>
    <xf numFmtId="171" fontId="4" fillId="0" borderId="17" xfId="0" applyFont="1" applyFill="1" applyBorder="1" applyAlignment="1">
      <alignment horizontal="centerContinuous"/>
    </xf>
    <xf numFmtId="171" fontId="4" fillId="0" borderId="24" xfId="0" applyFont="1" applyFill="1" applyBorder="1" applyAlignment="1">
      <alignment horizontal="centerContinuous"/>
    </xf>
    <xf numFmtId="171" fontId="0" fillId="0" borderId="18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Continuous"/>
    </xf>
    <xf numFmtId="171" fontId="4" fillId="0" borderId="9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"/>
    </xf>
    <xf numFmtId="41" fontId="0" fillId="0" borderId="0" xfId="0" applyNumberFormat="1" applyFont="1" applyFill="1"/>
    <xf numFmtId="6" fontId="0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41" fontId="36" fillId="0" borderId="0" xfId="0" applyNumberFormat="1" applyFont="1" applyFill="1"/>
    <xf numFmtId="167" fontId="36" fillId="0" borderId="0" xfId="8" applyNumberFormat="1" applyFont="1" applyFill="1"/>
    <xf numFmtId="6" fontId="36" fillId="0" borderId="0" xfId="2" applyNumberFormat="1" applyFont="1" applyFill="1" applyAlignment="1">
      <alignment horizontal="center"/>
    </xf>
    <xf numFmtId="8" fontId="36" fillId="0" borderId="0" xfId="2" applyNumberFormat="1" applyFont="1" applyFill="1" applyAlignment="1">
      <alignment horizontal="center"/>
    </xf>
    <xf numFmtId="6" fontId="0" fillId="0" borderId="0" xfId="2" applyNumberFormat="1" applyFont="1" applyFill="1"/>
    <xf numFmtId="8" fontId="0" fillId="0" borderId="0" xfId="2" applyNumberFormat="1" applyFont="1" applyFill="1"/>
    <xf numFmtId="171" fontId="4" fillId="0" borderId="7" xfId="5" applyFont="1" applyFill="1" applyBorder="1" applyAlignment="1">
      <alignment horizontal="centerContinuous"/>
    </xf>
    <xf numFmtId="171" fontId="0" fillId="0" borderId="0" xfId="5" applyFont="1" applyFill="1" applyAlignment="1">
      <alignment horizontal="left"/>
    </xf>
    <xf numFmtId="171" fontId="0" fillId="0" borderId="0" xfId="0" applyFont="1" applyFill="1" applyAlignment="1">
      <alignment horizontal="left"/>
    </xf>
    <xf numFmtId="173" fontId="0" fillId="0" borderId="0" xfId="0" applyNumberFormat="1" applyFont="1" applyFill="1"/>
    <xf numFmtId="164" fontId="0" fillId="0" borderId="0" xfId="0" applyNumberFormat="1" applyFont="1" applyFill="1" applyAlignment="1">
      <alignment horizontal="center"/>
    </xf>
    <xf numFmtId="171" fontId="36" fillId="0" borderId="0" xfId="0" applyFont="1" applyFill="1"/>
    <xf numFmtId="173" fontId="36" fillId="0" borderId="0" xfId="0" applyNumberFormat="1" applyFont="1" applyFill="1"/>
    <xf numFmtId="43" fontId="36" fillId="0" borderId="0" xfId="2" applyNumberFormat="1" applyFont="1" applyFill="1"/>
    <xf numFmtId="164" fontId="36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164" fontId="0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71" fontId="4" fillId="0" borderId="3" xfId="5" applyFont="1" applyFill="1" applyBorder="1" applyAlignment="1">
      <alignment horizontal="centerContinuous"/>
    </xf>
    <xf numFmtId="171" fontId="0" fillId="0" borderId="9" xfId="0" applyFont="1" applyFill="1" applyBorder="1" applyAlignment="1">
      <alignment horizontal="centerContinuous"/>
    </xf>
    <xf numFmtId="171" fontId="0" fillId="0" borderId="4" xfId="0" applyFont="1" applyFill="1" applyBorder="1" applyAlignment="1">
      <alignment horizontal="centerContinuous"/>
    </xf>
    <xf numFmtId="169" fontId="0" fillId="0" borderId="0" xfId="2" applyNumberFormat="1" applyFont="1" applyFill="1"/>
    <xf numFmtId="8" fontId="36" fillId="0" borderId="0" xfId="2" applyNumberFormat="1" applyFont="1" applyFill="1"/>
    <xf numFmtId="174" fontId="0" fillId="0" borderId="0" xfId="0" applyNumberFormat="1" applyFont="1" applyFill="1" applyBorder="1"/>
    <xf numFmtId="9" fontId="0" fillId="0" borderId="0" xfId="0" applyNumberFormat="1" applyFont="1" applyFill="1"/>
    <xf numFmtId="10" fontId="0" fillId="0" borderId="0" xfId="8" applyNumberFormat="1" applyFont="1" applyFill="1"/>
    <xf numFmtId="171" fontId="15" fillId="0" borderId="0" xfId="0" applyFont="1"/>
    <xf numFmtId="6" fontId="0" fillId="6" borderId="0" xfId="2" applyNumberFormat="1" applyFont="1" applyFill="1"/>
    <xf numFmtId="171" fontId="0" fillId="6" borderId="0" xfId="0" applyFont="1" applyFill="1"/>
    <xf numFmtId="174" fontId="0" fillId="6" borderId="0" xfId="0" applyNumberFormat="1" applyFont="1" applyFill="1" applyBorder="1"/>
    <xf numFmtId="8" fontId="0" fillId="6" borderId="0" xfId="2" applyNumberFormat="1" applyFont="1" applyFill="1"/>
    <xf numFmtId="8" fontId="36" fillId="6" borderId="0" xfId="2" applyNumberFormat="1" applyFont="1" applyFill="1"/>
    <xf numFmtId="9" fontId="0" fillId="6" borderId="0" xfId="0" applyNumberFormat="1" applyFont="1" applyFill="1"/>
    <xf numFmtId="164" fontId="0" fillId="6" borderId="0" xfId="0" applyNumberFormat="1" applyFont="1" applyFill="1"/>
    <xf numFmtId="171" fontId="5" fillId="0" borderId="0" xfId="24" applyFont="1" applyFill="1" applyAlignment="1"/>
    <xf numFmtId="165" fontId="5" fillId="6" borderId="0" xfId="24" applyNumberFormat="1" applyFont="1" applyFill="1" applyBorder="1" applyAlignment="1">
      <alignment horizontal="center"/>
    </xf>
    <xf numFmtId="43" fontId="32" fillId="0" borderId="0" xfId="1" applyNumberFormat="1" applyFont="1" applyFill="1"/>
    <xf numFmtId="172" fontId="32" fillId="0" borderId="0" xfId="24" applyNumberFormat="1" applyFont="1" applyFill="1"/>
    <xf numFmtId="182" fontId="5" fillId="6" borderId="0" xfId="1" applyNumberFormat="1" applyFont="1" applyFill="1"/>
    <xf numFmtId="183" fontId="0" fillId="0" borderId="0" xfId="8" applyNumberFormat="1" applyFont="1" applyFill="1"/>
    <xf numFmtId="8" fontId="5" fillId="11" borderId="0" xfId="24" applyNumberFormat="1" applyFont="1" applyFill="1" applyBorder="1"/>
    <xf numFmtId="0" fontId="4" fillId="0" borderId="0" xfId="24" applyNumberFormat="1" applyFont="1" applyFill="1" applyBorder="1"/>
    <xf numFmtId="8" fontId="4" fillId="0" borderId="0" xfId="24" applyNumberFormat="1" applyFont="1" applyFill="1" applyBorder="1"/>
    <xf numFmtId="171" fontId="4" fillId="0" borderId="0" xfId="0" applyFont="1"/>
    <xf numFmtId="0" fontId="4" fillId="0" borderId="0" xfId="0" applyNumberFormat="1" applyFont="1"/>
    <xf numFmtId="171" fontId="0" fillId="11" borderId="0" xfId="0" applyFill="1"/>
    <xf numFmtId="171" fontId="4" fillId="0" borderId="0" xfId="0" applyFont="1" applyBorder="1" applyAlignment="1">
      <alignment horizontal="center"/>
    </xf>
    <xf numFmtId="174" fontId="5" fillId="0" borderId="0" xfId="8" applyNumberFormat="1" applyFont="1" applyFill="1" applyAlignment="1">
      <alignment horizontal="right"/>
    </xf>
    <xf numFmtId="7" fontId="5" fillId="0" borderId="0" xfId="1" applyNumberFormat="1" applyFont="1" applyFill="1" applyAlignment="1">
      <alignment horizontal="right" vertical="center"/>
    </xf>
    <xf numFmtId="0" fontId="5" fillId="0" borderId="0" xfId="1" applyNumberFormat="1" applyFont="1" applyFill="1" applyAlignment="1">
      <alignment horizontal="right"/>
    </xf>
    <xf numFmtId="171" fontId="38" fillId="0" borderId="0" xfId="5" applyFont="1" applyFill="1" applyBorder="1"/>
    <xf numFmtId="0" fontId="5" fillId="12" borderId="0" xfId="1" applyNumberFormat="1" applyFont="1" applyFill="1" applyAlignment="1">
      <alignment horizontal="right"/>
    </xf>
    <xf numFmtId="8" fontId="5" fillId="12" borderId="0" xfId="24" applyNumberFormat="1" applyFont="1" applyFill="1" applyAlignment="1">
      <alignment horizontal="right"/>
    </xf>
    <xf numFmtId="171" fontId="5" fillId="0" borderId="0" xfId="24" applyFont="1" applyFill="1" applyBorder="1" applyAlignment="1"/>
    <xf numFmtId="171" fontId="0" fillId="12" borderId="0" xfId="0" applyFill="1"/>
    <xf numFmtId="171" fontId="0" fillId="6" borderId="0" xfId="0" applyFill="1"/>
    <xf numFmtId="8" fontId="5" fillId="6" borderId="0" xfId="24" applyNumberFormat="1" applyFont="1" applyFill="1" applyBorder="1"/>
    <xf numFmtId="171" fontId="0" fillId="0" borderId="0" xfId="0" applyFont="1" applyFill="1" applyAlignment="1">
      <alignment horizontal="right"/>
    </xf>
    <xf numFmtId="172" fontId="5" fillId="6" borderId="0" xfId="2" applyNumberFormat="1" applyFont="1" applyFill="1"/>
    <xf numFmtId="0" fontId="5" fillId="0" borderId="0" xfId="25" applyFont="1" applyFill="1"/>
    <xf numFmtId="44" fontId="5" fillId="0" borderId="0" xfId="2" applyFont="1" applyFill="1"/>
    <xf numFmtId="8" fontId="5" fillId="0" borderId="0" xfId="1" applyNumberFormat="1" applyFont="1" applyFill="1"/>
    <xf numFmtId="6" fontId="5" fillId="0" borderId="0" xfId="2" applyNumberFormat="1" applyFont="1" applyFill="1"/>
    <xf numFmtId="178" fontId="28" fillId="0" borderId="0" xfId="27" applyNumberFormat="1" applyFill="1" applyAlignment="1" applyProtection="1"/>
    <xf numFmtId="178" fontId="31" fillId="0" borderId="0" xfId="0" applyNumberFormat="1" applyFont="1" applyFill="1"/>
    <xf numFmtId="178" fontId="29" fillId="0" borderId="0" xfId="0" applyNumberFormat="1" applyFont="1" applyFill="1"/>
    <xf numFmtId="174" fontId="5" fillId="0" borderId="0" xfId="24" applyNumberFormat="1" applyFont="1" applyFill="1" applyBorder="1"/>
    <xf numFmtId="167" fontId="5" fillId="0" borderId="0" xfId="24" applyNumberFormat="1" applyFont="1" applyFill="1"/>
    <xf numFmtId="171" fontId="0" fillId="14" borderId="0" xfId="0" applyFont="1" applyFill="1"/>
    <xf numFmtId="171" fontId="5" fillId="0" borderId="0" xfId="24" applyFont="1" applyFill="1" applyBorder="1" applyAlignment="1">
      <alignment wrapText="1"/>
    </xf>
    <xf numFmtId="173" fontId="5" fillId="0" borderId="0" xfId="24" applyNumberFormat="1" applyFont="1" applyFill="1" applyBorder="1"/>
    <xf numFmtId="10" fontId="5" fillId="0" borderId="0" xfId="8" applyNumberFormat="1" applyFont="1" applyFill="1" applyBorder="1"/>
    <xf numFmtId="171" fontId="0" fillId="0" borderId="0" xfId="5" applyFont="1" applyFill="1" applyBorder="1"/>
    <xf numFmtId="171" fontId="12" fillId="0" borderId="0" xfId="24" quotePrefix="1" applyFont="1" applyFill="1" applyBorder="1" applyAlignment="1">
      <alignment horizontal="center" wrapText="1"/>
    </xf>
    <xf numFmtId="164" fontId="5" fillId="0" borderId="0" xfId="1" applyNumberFormat="1" applyFont="1" applyFill="1" applyBorder="1"/>
    <xf numFmtId="8" fontId="5" fillId="0" borderId="0" xfId="2" applyNumberFormat="1" applyFont="1" applyFill="1" applyBorder="1"/>
    <xf numFmtId="37" fontId="3" fillId="0" borderId="0" xfId="2" applyNumberFormat="1" applyFont="1"/>
    <xf numFmtId="10" fontId="3" fillId="5" borderId="0" xfId="8" applyNumberFormat="1" applyFont="1" applyFill="1"/>
    <xf numFmtId="171" fontId="3" fillId="10" borderId="2" xfId="10" applyNumberFormat="1" applyFill="1" applyBorder="1"/>
    <xf numFmtId="41" fontId="3" fillId="10" borderId="8" xfId="10" applyNumberFormat="1" applyFill="1" applyBorder="1"/>
    <xf numFmtId="168" fontId="3" fillId="10" borderId="8" xfId="10" applyNumberFormat="1" applyFill="1" applyBorder="1"/>
    <xf numFmtId="171" fontId="3" fillId="10" borderId="0" xfId="10" applyNumberFormat="1" applyFill="1"/>
    <xf numFmtId="41" fontId="3" fillId="10" borderId="11" xfId="10" applyNumberFormat="1" applyFill="1" applyBorder="1"/>
    <xf numFmtId="168" fontId="3" fillId="10" borderId="11" xfId="10" applyNumberFormat="1" applyFill="1" applyBorder="1"/>
    <xf numFmtId="171" fontId="3" fillId="10" borderId="1" xfId="10" applyNumberFormat="1" applyFill="1" applyBorder="1"/>
    <xf numFmtId="41" fontId="3" fillId="10" borderId="12" xfId="10" applyNumberFormat="1" applyFill="1" applyBorder="1"/>
    <xf numFmtId="168" fontId="3" fillId="10" borderId="12" xfId="10" applyNumberFormat="1" applyFill="1" applyBorder="1"/>
    <xf numFmtId="173" fontId="3" fillId="5" borderId="0" xfId="10" applyNumberFormat="1" applyFill="1"/>
    <xf numFmtId="173" fontId="0" fillId="12" borderId="0" xfId="0" applyNumberFormat="1" applyFill="1"/>
    <xf numFmtId="172" fontId="0" fillId="12" borderId="0" xfId="0" applyNumberFormat="1" applyFill="1"/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71" fontId="4" fillId="0" borderId="0" xfId="0" applyFont="1" applyBorder="1" applyAlignment="1">
      <alignment horizontal="center"/>
    </xf>
    <xf numFmtId="171" fontId="4" fillId="0" borderId="3" xfId="24" applyFont="1" applyFill="1" applyBorder="1" applyAlignment="1">
      <alignment horizontal="left" vertical="top"/>
    </xf>
    <xf numFmtId="171" fontId="4" fillId="0" borderId="9" xfId="24" applyFont="1" applyFill="1" applyBorder="1" applyAlignment="1">
      <alignment horizontal="left" vertical="top"/>
    </xf>
    <xf numFmtId="171" fontId="4" fillId="0" borderId="4" xfId="24" applyFont="1" applyFill="1" applyBorder="1" applyAlignment="1">
      <alignment horizontal="left" vertical="top"/>
    </xf>
    <xf numFmtId="165" fontId="5" fillId="0" borderId="0" xfId="24" applyNumberFormat="1" applyFont="1" applyFill="1" applyAlignment="1">
      <alignment horizontal="center" vertical="top" wrapText="1"/>
    </xf>
    <xf numFmtId="171" fontId="4" fillId="0" borderId="3" xfId="24" applyFont="1" applyFill="1" applyBorder="1" applyAlignment="1">
      <alignment horizontal="center"/>
    </xf>
    <xf numFmtId="171" fontId="4" fillId="0" borderId="9" xfId="24" applyFont="1" applyFill="1" applyBorder="1" applyAlignment="1">
      <alignment horizontal="center"/>
    </xf>
    <xf numFmtId="171" fontId="4" fillId="0" borderId="4" xfId="24" applyFont="1" applyFill="1" applyBorder="1" applyAlignment="1">
      <alignment horizontal="center"/>
    </xf>
  </cellXfs>
  <cellStyles count="30">
    <cellStyle name="Comma" xfId="1" builtinId="3"/>
    <cellStyle name="Comma 2" xfId="14"/>
    <cellStyle name="Comma 3" xfId="28"/>
    <cellStyle name="Currency" xfId="2" builtinId="4"/>
    <cellStyle name="Currency 2" xfId="15"/>
    <cellStyle name="Currency No Comma" xfId="16"/>
    <cellStyle name="Hyperlink" xfId="27" builtinId="8"/>
    <cellStyle name="Input" xfId="3" builtinId="20" customBuiltin="1"/>
    <cellStyle name="MCP" xfId="17"/>
    <cellStyle name="noninput" xfId="18"/>
    <cellStyle name="Normal" xfId="0" builtinId="0" customBuiltin="1"/>
    <cellStyle name="Normal 176" xfId="29"/>
    <cellStyle name="Normal 2" xfId="9"/>
    <cellStyle name="Normal 2 2" xfId="13"/>
    <cellStyle name="Normal 3" xfId="10"/>
    <cellStyle name="Normal 3 2" xfId="26"/>
    <cellStyle name="Normal 5" xfId="12"/>
    <cellStyle name="Normal_DRR AC Study - Utah Valley - 53 MW 90 CF (2.28.2005)" xfId="4"/>
    <cellStyle name="Normal_INF_06_03_07" xfId="25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4"/>
    <cellStyle name="Password" xfId="19"/>
    <cellStyle name="Percent" xfId="8" builtinId="5"/>
    <cellStyle name="Percent 2" xfId="23"/>
    <cellStyle name="Unprot" xfId="20"/>
    <cellStyle name="Unprot$" xfId="21"/>
    <cellStyle name="Unprotect" xfId="22"/>
  </cellStyles>
  <dxfs count="1">
    <dxf>
      <font>
        <b/>
        <i/>
        <condense val="0"/>
        <extend val="0"/>
      </font>
      <fill>
        <patternFill>
          <bgColor indexed="42"/>
        </patternFill>
      </fill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8\349%20-%20UT%20Compliance%202018Q3%20-%20UT%20-%202018%20Dec\sch%2038%20filing%20package\4_Appendix%20B.1%20-%20UT%202018.Q3%20-%20AC%20Study%20NON-CONF%20Therm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1\67_68%20-%20Kennecott%20-%20UT%20-%202021%20Sep\Workpapers%20to%20file\68%20-%20Kennecott%20Refinery%20-%201a%20-%20GRID%20AC%20Study%20CONF%20_2021%2009%200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64%20-%20IRP19%20Update%20-%20ST%20-%202019%20Oct\Scenarios\4_Appendix%20B.3%20-%20UT%202019.Q3%20-%20AC%20Study%20NON-CONF%20Wind%2060pctPTC_DeferUT_CP_W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7%20Apr%20-%20Sch%2037%20Update\Sent%20Out\Public%20Workpapers\17-035-T07%20RMP%20Wkpr%20-%20Avoided%20Cost%20Study-Solar%20T%2005-30-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3%20May%20-%20Sch%2037%20Update\Scenario\Preliminary%20and%20Draft%20Versions\UT%20Sch%2037%202013%20-%202a%20-%20L&amp;R%20%20Study%20_2013%2005%202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cenario\Scenarios_2016%2004%2005\delete_Sce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egon\OR%20AC%202016%20Jan%20-%20Sch%2037\Scenario\OR%20AC%20Sch%2037%20-%20AC%20%20Study_s1_Update_(OFPC1501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 refreshError="1"/>
      <sheetData sheetId="1">
        <row r="13">
          <cell r="B13">
            <v>2019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Trapped Adj"/>
      <sheetName val="RenewContract$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Year</v>
          </cell>
          <cell r="C4" t="str">
            <v>Annual</v>
          </cell>
          <cell r="D4" t="str">
            <v>Jan</v>
          </cell>
          <cell r="E4" t="str">
            <v>Feb</v>
          </cell>
          <cell r="F4" t="str">
            <v>Mar</v>
          </cell>
          <cell r="G4" t="str">
            <v>Apr</v>
          </cell>
          <cell r="H4" t="str">
            <v>May</v>
          </cell>
          <cell r="I4" t="str">
            <v>Jun</v>
          </cell>
          <cell r="J4" t="str">
            <v>Jul</v>
          </cell>
          <cell r="K4" t="str">
            <v>Aug</v>
          </cell>
          <cell r="L4" t="str">
            <v>Sep</v>
          </cell>
          <cell r="M4" t="str">
            <v>Oct</v>
          </cell>
          <cell r="N4" t="str">
            <v>Nov</v>
          </cell>
          <cell r="O4" t="str">
            <v>Dec</v>
          </cell>
        </row>
        <row r="7">
          <cell r="B7">
            <v>2022</v>
          </cell>
          <cell r="C7">
            <v>25.233152949595084</v>
          </cell>
          <cell r="D7">
            <v>24.287648420494417</v>
          </cell>
          <cell r="E7">
            <v>25.891495732908822</v>
          </cell>
          <cell r="F7">
            <v>21.867671362943668</v>
          </cell>
          <cell r="G7">
            <v>17.115803064950065</v>
          </cell>
          <cell r="H7">
            <v>16.355133633889221</v>
          </cell>
          <cell r="I7">
            <v>21.28912945478077</v>
          </cell>
          <cell r="J7">
            <v>37.491147091717075</v>
          </cell>
          <cell r="K7">
            <v>44.455924544206219</v>
          </cell>
          <cell r="L7">
            <v>29.122482658719875</v>
          </cell>
          <cell r="M7">
            <v>19.905607842783191</v>
          </cell>
          <cell r="N7">
            <v>20.762018229307351</v>
          </cell>
          <cell r="O7">
            <v>23.909639486110883</v>
          </cell>
        </row>
        <row r="8">
          <cell r="B8">
            <v>2023</v>
          </cell>
        </row>
        <row r="9">
          <cell r="B9">
            <v>2024</v>
          </cell>
        </row>
        <row r="10">
          <cell r="B10">
            <v>2025</v>
          </cell>
        </row>
        <row r="11">
          <cell r="B11">
            <v>2026</v>
          </cell>
        </row>
        <row r="12">
          <cell r="B12">
            <v>2027</v>
          </cell>
        </row>
        <row r="13">
          <cell r="B13">
            <v>2028</v>
          </cell>
        </row>
        <row r="14">
          <cell r="B14">
            <v>2029</v>
          </cell>
        </row>
        <row r="15">
          <cell r="B15">
            <v>2030</v>
          </cell>
        </row>
        <row r="16">
          <cell r="B16">
            <v>2031</v>
          </cell>
        </row>
        <row r="17">
          <cell r="B17">
            <v>2032</v>
          </cell>
        </row>
        <row r="18">
          <cell r="B18">
            <v>2033</v>
          </cell>
        </row>
        <row r="19">
          <cell r="B19">
            <v>2034</v>
          </cell>
        </row>
        <row r="20">
          <cell r="B20">
            <v>2035</v>
          </cell>
        </row>
        <row r="21">
          <cell r="B21">
            <v>2036</v>
          </cell>
        </row>
        <row r="22">
          <cell r="B22">
            <v>2037</v>
          </cell>
        </row>
        <row r="23">
          <cell r="B23">
            <v>2038</v>
          </cell>
        </row>
        <row r="24">
          <cell r="B24">
            <v>2039</v>
          </cell>
        </row>
      </sheetData>
      <sheetData sheetId="4" refreshError="1"/>
      <sheetData sheetId="5" refreshError="1"/>
      <sheetData sheetId="6" refreshError="1"/>
      <sheetData sheetId="7">
        <row r="1">
          <cell r="A1" t="str">
            <v>PacifiCorp</v>
          </cell>
        </row>
        <row r="2">
          <cell r="A2" t="str">
            <v>Avoided Cost Study</v>
          </cell>
        </row>
        <row r="3">
          <cell r="A3" t="str">
            <v>Period = 2022-2031</v>
          </cell>
          <cell r="F3">
            <v>44562</v>
          </cell>
          <cell r="G3">
            <v>44593</v>
          </cell>
          <cell r="H3">
            <v>44621</v>
          </cell>
          <cell r="I3">
            <v>44652</v>
          </cell>
          <cell r="J3">
            <v>44682</v>
          </cell>
          <cell r="K3">
            <v>44713</v>
          </cell>
          <cell r="L3">
            <v>44743</v>
          </cell>
          <cell r="M3">
            <v>44774</v>
          </cell>
          <cell r="N3">
            <v>44805</v>
          </cell>
          <cell r="O3">
            <v>44835</v>
          </cell>
          <cell r="P3">
            <v>44866</v>
          </cell>
          <cell r="Q3">
            <v>44896</v>
          </cell>
          <cell r="R3">
            <v>2023</v>
          </cell>
          <cell r="S3">
            <v>44927</v>
          </cell>
          <cell r="T3">
            <v>44958</v>
          </cell>
          <cell r="U3">
            <v>44986</v>
          </cell>
          <cell r="V3">
            <v>45017</v>
          </cell>
          <cell r="W3">
            <v>45047</v>
          </cell>
          <cell r="X3">
            <v>45078</v>
          </cell>
          <cell r="Y3">
            <v>45108</v>
          </cell>
          <cell r="Z3">
            <v>45139</v>
          </cell>
          <cell r="AA3">
            <v>45170</v>
          </cell>
          <cell r="AB3">
            <v>45200</v>
          </cell>
          <cell r="AC3">
            <v>45231</v>
          </cell>
          <cell r="AD3">
            <v>45261</v>
          </cell>
          <cell r="AE3">
            <v>2024</v>
          </cell>
          <cell r="AF3">
            <v>45292</v>
          </cell>
          <cell r="AG3">
            <v>45323</v>
          </cell>
          <cell r="AH3">
            <v>45352</v>
          </cell>
          <cell r="AI3">
            <v>45383</v>
          </cell>
          <cell r="AJ3">
            <v>45413</v>
          </cell>
          <cell r="AK3">
            <v>45444</v>
          </cell>
          <cell r="AL3">
            <v>45474</v>
          </cell>
          <cell r="AM3">
            <v>45505</v>
          </cell>
          <cell r="AN3">
            <v>45536</v>
          </cell>
          <cell r="AO3">
            <v>45566</v>
          </cell>
          <cell r="AP3">
            <v>45597</v>
          </cell>
          <cell r="AQ3">
            <v>45627</v>
          </cell>
          <cell r="AR3">
            <v>2025</v>
          </cell>
          <cell r="AS3">
            <v>45658</v>
          </cell>
          <cell r="AT3">
            <v>45689</v>
          </cell>
          <cell r="AU3">
            <v>45717</v>
          </cell>
          <cell r="AV3">
            <v>45748</v>
          </cell>
          <cell r="AW3">
            <v>45778</v>
          </cell>
          <cell r="AX3">
            <v>45809</v>
          </cell>
          <cell r="AY3">
            <v>45839</v>
          </cell>
          <cell r="AZ3">
            <v>45870</v>
          </cell>
          <cell r="BA3">
            <v>45901</v>
          </cell>
          <cell r="BB3">
            <v>45931</v>
          </cell>
          <cell r="BC3">
            <v>45962</v>
          </cell>
          <cell r="BD3">
            <v>45992</v>
          </cell>
          <cell r="BE3">
            <v>2026</v>
          </cell>
          <cell r="BF3">
            <v>46023</v>
          </cell>
          <cell r="BG3">
            <v>46054</v>
          </cell>
          <cell r="BH3">
            <v>46082</v>
          </cell>
          <cell r="BI3">
            <v>46113</v>
          </cell>
          <cell r="BJ3">
            <v>46143</v>
          </cell>
          <cell r="BK3">
            <v>46174</v>
          </cell>
          <cell r="BL3">
            <v>46204</v>
          </cell>
          <cell r="BM3">
            <v>46235</v>
          </cell>
          <cell r="BN3">
            <v>46266</v>
          </cell>
          <cell r="BO3">
            <v>46296</v>
          </cell>
          <cell r="BP3">
            <v>46327</v>
          </cell>
          <cell r="BQ3">
            <v>46357</v>
          </cell>
          <cell r="BR3">
            <v>2027</v>
          </cell>
          <cell r="BS3">
            <v>46388</v>
          </cell>
          <cell r="BT3">
            <v>46419</v>
          </cell>
          <cell r="BU3">
            <v>46447</v>
          </cell>
          <cell r="BV3">
            <v>46478</v>
          </cell>
          <cell r="BW3">
            <v>46508</v>
          </cell>
          <cell r="BX3">
            <v>46539</v>
          </cell>
          <cell r="BY3">
            <v>46569</v>
          </cell>
          <cell r="BZ3">
            <v>46600</v>
          </cell>
          <cell r="CA3">
            <v>46631</v>
          </cell>
          <cell r="CB3">
            <v>46661</v>
          </cell>
          <cell r="CC3">
            <v>46692</v>
          </cell>
          <cell r="CD3">
            <v>46722</v>
          </cell>
          <cell r="CE3">
            <v>2028</v>
          </cell>
          <cell r="CF3">
            <v>46753</v>
          </cell>
          <cell r="CG3">
            <v>46784</v>
          </cell>
          <cell r="CH3">
            <v>46813</v>
          </cell>
          <cell r="CI3">
            <v>46844</v>
          </cell>
          <cell r="CJ3">
            <v>46874</v>
          </cell>
          <cell r="CK3">
            <v>46905</v>
          </cell>
          <cell r="CL3">
            <v>46935</v>
          </cell>
          <cell r="CM3">
            <v>46966</v>
          </cell>
          <cell r="CN3">
            <v>46997</v>
          </cell>
          <cell r="CO3">
            <v>47027</v>
          </cell>
          <cell r="CP3">
            <v>47058</v>
          </cell>
          <cell r="CQ3">
            <v>47088</v>
          </cell>
          <cell r="CR3">
            <v>2029</v>
          </cell>
          <cell r="CS3">
            <v>47119</v>
          </cell>
          <cell r="CT3">
            <v>47150</v>
          </cell>
          <cell r="CU3">
            <v>47178</v>
          </cell>
          <cell r="CV3">
            <v>47209</v>
          </cell>
          <cell r="CW3">
            <v>47239</v>
          </cell>
          <cell r="CX3">
            <v>47270</v>
          </cell>
          <cell r="CY3">
            <v>47300</v>
          </cell>
          <cell r="CZ3">
            <v>47331</v>
          </cell>
          <cell r="DA3">
            <v>47362</v>
          </cell>
          <cell r="DB3">
            <v>47392</v>
          </cell>
          <cell r="DC3">
            <v>47423</v>
          </cell>
          <cell r="DD3">
            <v>47453</v>
          </cell>
          <cell r="DE3">
            <v>2030</v>
          </cell>
          <cell r="DF3">
            <v>47484</v>
          </cell>
          <cell r="DG3">
            <v>47515</v>
          </cell>
          <cell r="DH3">
            <v>47543</v>
          </cell>
          <cell r="DI3">
            <v>47574</v>
          </cell>
          <cell r="DJ3">
            <v>47604</v>
          </cell>
          <cell r="DK3">
            <v>47635</v>
          </cell>
          <cell r="DL3">
            <v>47665</v>
          </cell>
          <cell r="DM3">
            <v>47696</v>
          </cell>
          <cell r="DN3">
            <v>47727</v>
          </cell>
          <cell r="DO3">
            <v>47757</v>
          </cell>
          <cell r="DP3">
            <v>47788</v>
          </cell>
          <cell r="DQ3">
            <v>47818</v>
          </cell>
          <cell r="DR3">
            <v>2031</v>
          </cell>
          <cell r="DS3">
            <v>47849</v>
          </cell>
          <cell r="DT3">
            <v>47880</v>
          </cell>
          <cell r="DU3">
            <v>47908</v>
          </cell>
          <cell r="DV3">
            <v>47939</v>
          </cell>
          <cell r="DW3">
            <v>47969</v>
          </cell>
          <cell r="DX3">
            <v>48000</v>
          </cell>
          <cell r="DY3">
            <v>48030</v>
          </cell>
          <cell r="DZ3">
            <v>48061</v>
          </cell>
          <cell r="EA3">
            <v>48092</v>
          </cell>
          <cell r="EB3">
            <v>48122</v>
          </cell>
          <cell r="EC3">
            <v>48153</v>
          </cell>
          <cell r="ED3">
            <v>48183</v>
          </cell>
        </row>
        <row r="5">
          <cell r="R5" t="str">
            <v>$</v>
          </cell>
          <cell r="AE5" t="str">
            <v>$</v>
          </cell>
          <cell r="AR5" t="str">
            <v>$</v>
          </cell>
          <cell r="BE5" t="str">
            <v>$</v>
          </cell>
          <cell r="BR5" t="str">
            <v>$</v>
          </cell>
          <cell r="CE5" t="str">
            <v>$</v>
          </cell>
          <cell r="CR5" t="str">
            <v>$</v>
          </cell>
          <cell r="DE5" t="str">
            <v>$</v>
          </cell>
          <cell r="DR5" t="str">
            <v>$</v>
          </cell>
        </row>
        <row r="7">
          <cell r="A7" t="str">
            <v>Special Sales For Resale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</row>
        <row r="32">
          <cell r="F32">
            <v>0</v>
          </cell>
          <cell r="G32">
            <v>21.700000000186265</v>
          </cell>
          <cell r="H32">
            <v>0</v>
          </cell>
          <cell r="I32">
            <v>0</v>
          </cell>
          <cell r="J32">
            <v>65.700000000186265</v>
          </cell>
          <cell r="K32">
            <v>212.5</v>
          </cell>
          <cell r="L32">
            <v>0</v>
          </cell>
          <cell r="M32">
            <v>1842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</row>
        <row r="33">
          <cell r="F33">
            <v>13549</v>
          </cell>
          <cell r="G33">
            <v>6795.5</v>
          </cell>
          <cell r="H33">
            <v>870.70000000018626</v>
          </cell>
          <cell r="I33">
            <v>1.5</v>
          </cell>
          <cell r="J33">
            <v>179.94000000000233</v>
          </cell>
          <cell r="K33">
            <v>0</v>
          </cell>
          <cell r="L33">
            <v>2958</v>
          </cell>
          <cell r="M33">
            <v>1850</v>
          </cell>
          <cell r="N33">
            <v>1927</v>
          </cell>
          <cell r="O33">
            <v>1034</v>
          </cell>
          <cell r="P33">
            <v>6288</v>
          </cell>
          <cell r="Q33">
            <v>9759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</row>
        <row r="34">
          <cell r="F34">
            <v>0</v>
          </cell>
          <cell r="G34">
            <v>465</v>
          </cell>
          <cell r="H34">
            <v>6286.5</v>
          </cell>
          <cell r="I34">
            <v>3538.7999999998137</v>
          </cell>
          <cell r="J34">
            <v>2733.5999999998603</v>
          </cell>
          <cell r="K34">
            <v>6620</v>
          </cell>
          <cell r="L34">
            <v>28007</v>
          </cell>
          <cell r="M34">
            <v>19414</v>
          </cell>
          <cell r="N34">
            <v>14536</v>
          </cell>
          <cell r="O34">
            <v>4864.5</v>
          </cell>
          <cell r="P34">
            <v>721.5</v>
          </cell>
          <cell r="Q34">
            <v>946.5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</row>
        <row r="35">
          <cell r="F35">
            <v>4357.5</v>
          </cell>
          <cell r="G35">
            <v>2864.7999999998137</v>
          </cell>
          <cell r="H35">
            <v>299.79999999981374</v>
          </cell>
          <cell r="I35">
            <v>789.69999999995343</v>
          </cell>
          <cell r="J35">
            <v>522.14000000013039</v>
          </cell>
          <cell r="K35">
            <v>9226</v>
          </cell>
          <cell r="L35">
            <v>2049</v>
          </cell>
          <cell r="M35">
            <v>15457.200000000186</v>
          </cell>
          <cell r="N35">
            <v>6262.1999999992549</v>
          </cell>
          <cell r="O35">
            <v>566.40000000037253</v>
          </cell>
          <cell r="P35">
            <v>4722.0999999996275</v>
          </cell>
          <cell r="Q35">
            <v>7757.7999999998137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</row>
        <row r="36">
          <cell r="F36">
            <v>23</v>
          </cell>
          <cell r="G36">
            <v>0</v>
          </cell>
          <cell r="H36">
            <v>305.5</v>
          </cell>
          <cell r="I36">
            <v>80.5</v>
          </cell>
          <cell r="J36">
            <v>14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56.480000000010477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</row>
        <row r="38">
          <cell r="F38">
            <v>0</v>
          </cell>
          <cell r="G38">
            <v>-14.067899999965448</v>
          </cell>
          <cell r="H38">
            <v>0</v>
          </cell>
          <cell r="I38">
            <v>0</v>
          </cell>
          <cell r="J38">
            <v>-13.754699999990407</v>
          </cell>
          <cell r="K38">
            <v>-56.807099999976344</v>
          </cell>
          <cell r="L38">
            <v>0</v>
          </cell>
          <cell r="M38">
            <v>-76.289499999722466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</row>
        <row r="41">
          <cell r="F41">
            <v>17929.5</v>
          </cell>
          <cell r="G41">
            <v>10132.932100001723</v>
          </cell>
          <cell r="H41">
            <v>7762.5</v>
          </cell>
          <cell r="I41">
            <v>4410.4999999981374</v>
          </cell>
          <cell r="J41">
            <v>3501.6252999994904</v>
          </cell>
          <cell r="K41">
            <v>16001.692899998277</v>
          </cell>
          <cell r="L41">
            <v>33014</v>
          </cell>
          <cell r="M41">
            <v>38486.910500004888</v>
          </cell>
          <cell r="N41">
            <v>22725.20000000298</v>
          </cell>
          <cell r="O41">
            <v>6464.8999999985099</v>
          </cell>
          <cell r="P41">
            <v>11731.60000000149</v>
          </cell>
          <cell r="Q41">
            <v>18519.780000001192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</row>
        <row r="43">
          <cell r="A43" t="str">
            <v>Total Special Sales For Resale</v>
          </cell>
          <cell r="F43">
            <v>17929.5</v>
          </cell>
          <cell r="G43">
            <v>10132.932100005448</v>
          </cell>
          <cell r="H43">
            <v>7762.5</v>
          </cell>
          <cell r="I43">
            <v>4410.5</v>
          </cell>
          <cell r="J43">
            <v>3501.6252999994904</v>
          </cell>
          <cell r="K43">
            <v>16001.692899998277</v>
          </cell>
          <cell r="L43">
            <v>33014</v>
          </cell>
          <cell r="M43">
            <v>38486.910500004888</v>
          </cell>
          <cell r="N43">
            <v>22725.20000000298</v>
          </cell>
          <cell r="O43">
            <v>6464.8999999985099</v>
          </cell>
          <cell r="P43">
            <v>11731.60000000149</v>
          </cell>
          <cell r="Q43">
            <v>18519.780000001192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</row>
        <row r="46">
          <cell r="A46" t="str">
            <v>Purchased Power &amp; Net Interchange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</row>
        <row r="194">
          <cell r="F194">
            <v>0</v>
          </cell>
          <cell r="G194">
            <v>-80.951000000000931</v>
          </cell>
          <cell r="H194">
            <v>0</v>
          </cell>
          <cell r="I194">
            <v>0</v>
          </cell>
          <cell r="J194">
            <v>-47.693999999999505</v>
          </cell>
          <cell r="K194">
            <v>-266.57200000000012</v>
          </cell>
          <cell r="L194">
            <v>-1750.7780000000057</v>
          </cell>
          <cell r="M194">
            <v>-10060.90000000014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</row>
        <row r="195">
          <cell r="F195">
            <v>-8287.9000000001397</v>
          </cell>
          <cell r="G195">
            <v>-19154.200000000186</v>
          </cell>
          <cell r="H195">
            <v>-8594</v>
          </cell>
          <cell r="I195">
            <v>-4171.8000000000466</v>
          </cell>
          <cell r="J195">
            <v>-4133.6399999998976</v>
          </cell>
          <cell r="K195">
            <v>0</v>
          </cell>
          <cell r="L195">
            <v>-2570.9799999999959</v>
          </cell>
          <cell r="M195">
            <v>0</v>
          </cell>
          <cell r="N195">
            <v>0</v>
          </cell>
          <cell r="O195">
            <v>-1593.75</v>
          </cell>
          <cell r="P195">
            <v>-6794.5999999999767</v>
          </cell>
          <cell r="Q195">
            <v>-12414.90000000014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</row>
        <row r="196">
          <cell r="F196">
            <v>-2114.0899999999965</v>
          </cell>
          <cell r="G196">
            <v>-4819.0999999998603</v>
          </cell>
          <cell r="H196">
            <v>-17154</v>
          </cell>
          <cell r="I196">
            <v>-11749.40000000014</v>
          </cell>
          <cell r="J196">
            <v>-10093</v>
          </cell>
          <cell r="K196">
            <v>-17321</v>
          </cell>
          <cell r="L196">
            <v>-54618.5</v>
          </cell>
          <cell r="M196">
            <v>-76043</v>
          </cell>
          <cell r="N196">
            <v>-26062.299999999814</v>
          </cell>
          <cell r="O196">
            <v>-5811.2699999999604</v>
          </cell>
          <cell r="P196">
            <v>-430.46199999999953</v>
          </cell>
          <cell r="Q196">
            <v>-4527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</row>
        <row r="197">
          <cell r="F197">
            <v>0</v>
          </cell>
          <cell r="G197">
            <v>-102.60900000001129</v>
          </cell>
          <cell r="H197">
            <v>-373.80999999999767</v>
          </cell>
          <cell r="I197">
            <v>-281.83404000000155</v>
          </cell>
          <cell r="J197">
            <v>-178.46499999999651</v>
          </cell>
          <cell r="K197">
            <v>8681.8699999999953</v>
          </cell>
          <cell r="L197">
            <v>0</v>
          </cell>
          <cell r="M197">
            <v>9481.5</v>
          </cell>
          <cell r="N197">
            <v>0</v>
          </cell>
          <cell r="O197">
            <v>-1011.8070000000007</v>
          </cell>
          <cell r="P197">
            <v>-78.787000000000262</v>
          </cell>
          <cell r="Q197">
            <v>-83.868999999998778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</row>
        <row r="203">
          <cell r="F203">
            <v>-10401.990000000224</v>
          </cell>
          <cell r="G203">
            <v>-24156.85999999987</v>
          </cell>
          <cell r="H203">
            <v>-26121.810000000056</v>
          </cell>
          <cell r="I203">
            <v>-16203.03404000029</v>
          </cell>
          <cell r="J203">
            <v>-14452.799000000581</v>
          </cell>
          <cell r="K203">
            <v>-8905.7020000000484</v>
          </cell>
          <cell r="L203">
            <v>-58940.257999999449</v>
          </cell>
          <cell r="M203">
            <v>-76622.400000000373</v>
          </cell>
          <cell r="N203">
            <v>-26062.299999999814</v>
          </cell>
          <cell r="O203">
            <v>-8416.8270000000484</v>
          </cell>
          <cell r="P203">
            <v>-7303.8489999996964</v>
          </cell>
          <cell r="Q203">
            <v>-17025.768999999855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</row>
        <row r="205">
          <cell r="A205" t="str">
            <v>Total Purchased Power &amp; Net Interchange</v>
          </cell>
          <cell r="F205">
            <v>-10401.990000002086</v>
          </cell>
          <cell r="G205">
            <v>-24156.859999999404</v>
          </cell>
          <cell r="H205">
            <v>-26121.809999994934</v>
          </cell>
          <cell r="I205">
            <v>-16203.034039996564</v>
          </cell>
          <cell r="J205">
            <v>-14452.799000002444</v>
          </cell>
          <cell r="K205">
            <v>-8905.7019999995828</v>
          </cell>
          <cell r="L205">
            <v>-58940.258000001311</v>
          </cell>
          <cell r="M205">
            <v>-76622.40000000596</v>
          </cell>
          <cell r="N205">
            <v>-26062.29999999702</v>
          </cell>
          <cell r="O205">
            <v>-8416.8269999995828</v>
          </cell>
          <cell r="P205">
            <v>-7303.8489999994636</v>
          </cell>
          <cell r="Q205">
            <v>-17025.769000001252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</row>
        <row r="206">
          <cell r="CE206" t="e">
            <v>#DIV/0!</v>
          </cell>
          <cell r="CF206" t="e">
            <v>#DIV/0!</v>
          </cell>
          <cell r="CG206" t="e">
            <v>#DIV/0!</v>
          </cell>
          <cell r="CH206" t="e">
            <v>#DIV/0!</v>
          </cell>
          <cell r="CI206" t="e">
            <v>#DIV/0!</v>
          </cell>
          <cell r="CJ206" t="e">
            <v>#DIV/0!</v>
          </cell>
          <cell r="CK206" t="e">
            <v>#DIV/0!</v>
          </cell>
          <cell r="CL206" t="e">
            <v>#DIV/0!</v>
          </cell>
          <cell r="CM206" t="e">
            <v>#DIV/0!</v>
          </cell>
          <cell r="CN206" t="e">
            <v>#DIV/0!</v>
          </cell>
        </row>
        <row r="207">
          <cell r="A207" t="str">
            <v>Wheeling &amp; U. of F. Expense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 t="e">
            <v>#N/A</v>
          </cell>
          <cell r="S209" t="e">
            <v>#N/A</v>
          </cell>
          <cell r="T209" t="e">
            <v>#N/A</v>
          </cell>
          <cell r="U209" t="e">
            <v>#N/A</v>
          </cell>
          <cell r="V209" t="e">
            <v>#N/A</v>
          </cell>
          <cell r="W209" t="e">
            <v>#N/A</v>
          </cell>
          <cell r="X209" t="e">
            <v>#N/A</v>
          </cell>
          <cell r="Y209" t="e">
            <v>#N/A</v>
          </cell>
          <cell r="Z209" t="e">
            <v>#N/A</v>
          </cell>
          <cell r="AA209" t="e">
            <v>#N/A</v>
          </cell>
          <cell r="AB209" t="e">
            <v>#N/A</v>
          </cell>
          <cell r="AC209" t="e">
            <v>#N/A</v>
          </cell>
          <cell r="AD209" t="e">
            <v>#N/A</v>
          </cell>
          <cell r="AE209" t="e">
            <v>#N/A</v>
          </cell>
          <cell r="AF209" t="e">
            <v>#N/A</v>
          </cell>
          <cell r="AG209" t="e">
            <v>#N/A</v>
          </cell>
          <cell r="AH209" t="e">
            <v>#N/A</v>
          </cell>
          <cell r="AI209" t="e">
            <v>#N/A</v>
          </cell>
          <cell r="AJ209" t="e">
            <v>#N/A</v>
          </cell>
          <cell r="AK209" t="e">
            <v>#N/A</v>
          </cell>
          <cell r="AL209" t="e">
            <v>#N/A</v>
          </cell>
          <cell r="AM209" t="e">
            <v>#N/A</v>
          </cell>
          <cell r="AN209" t="e">
            <v>#N/A</v>
          </cell>
          <cell r="AO209" t="e">
            <v>#N/A</v>
          </cell>
          <cell r="AP209" t="e">
            <v>#N/A</v>
          </cell>
          <cell r="AQ209" t="e">
            <v>#N/A</v>
          </cell>
          <cell r="AR209" t="e">
            <v>#N/A</v>
          </cell>
          <cell r="AS209" t="e">
            <v>#N/A</v>
          </cell>
          <cell r="AT209" t="e">
            <v>#N/A</v>
          </cell>
          <cell r="AU209" t="e">
            <v>#N/A</v>
          </cell>
          <cell r="AV209" t="e">
            <v>#N/A</v>
          </cell>
          <cell r="AW209" t="e">
            <v>#N/A</v>
          </cell>
          <cell r="AX209" t="e">
            <v>#N/A</v>
          </cell>
          <cell r="AY209" t="e">
            <v>#N/A</v>
          </cell>
          <cell r="AZ209" t="e">
            <v>#N/A</v>
          </cell>
          <cell r="BA209" t="e">
            <v>#N/A</v>
          </cell>
          <cell r="BB209" t="e">
            <v>#N/A</v>
          </cell>
          <cell r="BC209" t="e">
            <v>#N/A</v>
          </cell>
          <cell r="BD209" t="e">
            <v>#N/A</v>
          </cell>
          <cell r="BE209" t="e">
            <v>#N/A</v>
          </cell>
          <cell r="BF209" t="e">
            <v>#N/A</v>
          </cell>
          <cell r="BG209" t="e">
            <v>#N/A</v>
          </cell>
          <cell r="BH209" t="e">
            <v>#N/A</v>
          </cell>
          <cell r="BI209" t="e">
            <v>#N/A</v>
          </cell>
          <cell r="BJ209" t="e">
            <v>#N/A</v>
          </cell>
          <cell r="BK209" t="e">
            <v>#N/A</v>
          </cell>
          <cell r="BL209" t="e">
            <v>#N/A</v>
          </cell>
          <cell r="BM209" t="e">
            <v>#N/A</v>
          </cell>
          <cell r="BN209" t="e">
            <v>#N/A</v>
          </cell>
          <cell r="BO209" t="e">
            <v>#N/A</v>
          </cell>
          <cell r="BP209" t="e">
            <v>#N/A</v>
          </cell>
          <cell r="BQ209" t="e">
            <v>#N/A</v>
          </cell>
          <cell r="BR209" t="e">
            <v>#N/A</v>
          </cell>
          <cell r="BS209" t="e">
            <v>#N/A</v>
          </cell>
          <cell r="BT209" t="e">
            <v>#N/A</v>
          </cell>
          <cell r="BU209" t="e">
            <v>#N/A</v>
          </cell>
          <cell r="BV209" t="e">
            <v>#N/A</v>
          </cell>
          <cell r="BW209" t="e">
            <v>#N/A</v>
          </cell>
          <cell r="BX209" t="e">
            <v>#N/A</v>
          </cell>
          <cell r="BY209" t="e">
            <v>#N/A</v>
          </cell>
          <cell r="BZ209" t="e">
            <v>#N/A</v>
          </cell>
          <cell r="CA209" t="e">
            <v>#N/A</v>
          </cell>
          <cell r="CB209" t="e">
            <v>#N/A</v>
          </cell>
          <cell r="CC209" t="e">
            <v>#N/A</v>
          </cell>
          <cell r="CD209" t="e">
            <v>#N/A</v>
          </cell>
          <cell r="CE209" t="e">
            <v>#N/A</v>
          </cell>
          <cell r="CF209" t="e">
            <v>#N/A</v>
          </cell>
          <cell r="CG209" t="e">
            <v>#N/A</v>
          </cell>
          <cell r="CH209" t="e">
            <v>#N/A</v>
          </cell>
          <cell r="CI209" t="e">
            <v>#N/A</v>
          </cell>
          <cell r="CJ209" t="e">
            <v>#N/A</v>
          </cell>
          <cell r="CK209" t="e">
            <v>#N/A</v>
          </cell>
          <cell r="CL209" t="e">
            <v>#N/A</v>
          </cell>
          <cell r="CM209" t="e">
            <v>#N/A</v>
          </cell>
          <cell r="CN209" t="e">
            <v>#N/A</v>
          </cell>
          <cell r="CO209" t="e">
            <v>#N/A</v>
          </cell>
          <cell r="CP209" t="e">
            <v>#N/A</v>
          </cell>
          <cell r="CQ209" t="e">
            <v>#N/A</v>
          </cell>
          <cell r="CR209" t="e">
            <v>#N/A</v>
          </cell>
          <cell r="CS209" t="e">
            <v>#N/A</v>
          </cell>
          <cell r="CT209" t="e">
            <v>#N/A</v>
          </cell>
          <cell r="CU209" t="e">
            <v>#N/A</v>
          </cell>
          <cell r="CV209" t="e">
            <v>#N/A</v>
          </cell>
          <cell r="CW209" t="e">
            <v>#N/A</v>
          </cell>
          <cell r="CX209" t="e">
            <v>#N/A</v>
          </cell>
          <cell r="CY209" t="e">
            <v>#N/A</v>
          </cell>
          <cell r="CZ209" t="e">
            <v>#N/A</v>
          </cell>
          <cell r="DA209" t="e">
            <v>#N/A</v>
          </cell>
          <cell r="DB209" t="e">
            <v>#N/A</v>
          </cell>
          <cell r="DC209" t="e">
            <v>#N/A</v>
          </cell>
          <cell r="DD209" t="e">
            <v>#N/A</v>
          </cell>
          <cell r="DE209" t="e">
            <v>#N/A</v>
          </cell>
          <cell r="DF209" t="e">
            <v>#N/A</v>
          </cell>
          <cell r="DG209" t="e">
            <v>#N/A</v>
          </cell>
          <cell r="DH209" t="e">
            <v>#N/A</v>
          </cell>
          <cell r="DI209" t="e">
            <v>#N/A</v>
          </cell>
          <cell r="DJ209" t="e">
            <v>#N/A</v>
          </cell>
          <cell r="DK209" t="e">
            <v>#N/A</v>
          </cell>
          <cell r="DL209" t="e">
            <v>#N/A</v>
          </cell>
          <cell r="DM209" t="e">
            <v>#N/A</v>
          </cell>
          <cell r="DN209" t="e">
            <v>#N/A</v>
          </cell>
          <cell r="DO209" t="e">
            <v>#N/A</v>
          </cell>
          <cell r="DP209" t="e">
            <v>#N/A</v>
          </cell>
          <cell r="DQ209" t="e">
            <v>#N/A</v>
          </cell>
          <cell r="DR209" t="e">
            <v>#N/A</v>
          </cell>
          <cell r="DS209" t="e">
            <v>#N/A</v>
          </cell>
          <cell r="DT209" t="e">
            <v>#N/A</v>
          </cell>
          <cell r="DU209" t="e">
            <v>#N/A</v>
          </cell>
          <cell r="DV209" t="e">
            <v>#N/A</v>
          </cell>
          <cell r="DW209" t="e">
            <v>#N/A</v>
          </cell>
          <cell r="DX209" t="e">
            <v>#N/A</v>
          </cell>
          <cell r="DY209" t="e">
            <v>#N/A</v>
          </cell>
          <cell r="DZ209" t="e">
            <v>#N/A</v>
          </cell>
          <cell r="EA209" t="e">
            <v>#N/A</v>
          </cell>
          <cell r="EB209" t="e">
            <v>#N/A</v>
          </cell>
          <cell r="EC209" t="e">
            <v>#N/A</v>
          </cell>
          <cell r="ED209" t="e">
            <v>#N/A</v>
          </cell>
        </row>
        <row r="210">
          <cell r="F210">
            <v>107.83200000000215</v>
          </cell>
          <cell r="G210">
            <v>50.676100000000588</v>
          </cell>
          <cell r="H210">
            <v>-2.5319400000003043</v>
          </cell>
          <cell r="I210">
            <v>0</v>
          </cell>
          <cell r="J210">
            <v>0</v>
          </cell>
          <cell r="K210">
            <v>-17.38122999999996</v>
          </cell>
          <cell r="L210">
            <v>0</v>
          </cell>
          <cell r="M210">
            <v>0</v>
          </cell>
          <cell r="N210">
            <v>0</v>
          </cell>
          <cell r="O210">
            <v>11.199399999999969</v>
          </cell>
          <cell r="P210">
            <v>-28.289000000000669</v>
          </cell>
          <cell r="Q210">
            <v>-113.58797999999661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</row>
        <row r="212">
          <cell r="A212" t="str">
            <v>Total Wheeling &amp; U. of F. Expense</v>
          </cell>
          <cell r="F212">
            <v>107.83200000040233</v>
          </cell>
          <cell r="G212">
            <v>50.676100000739098</v>
          </cell>
          <cell r="H212">
            <v>-2.5319400001317263</v>
          </cell>
          <cell r="I212">
            <v>0</v>
          </cell>
          <cell r="J212">
            <v>0</v>
          </cell>
          <cell r="K212">
            <v>-17.381230000406504</v>
          </cell>
          <cell r="L212">
            <v>0</v>
          </cell>
          <cell r="M212">
            <v>0</v>
          </cell>
          <cell r="N212">
            <v>0</v>
          </cell>
          <cell r="O212">
            <v>11.199400000274181</v>
          </cell>
          <cell r="P212">
            <v>-28.289000000804663</v>
          </cell>
          <cell r="Q212">
            <v>-113.5879800003022</v>
          </cell>
          <cell r="R212" t="e">
            <v>#N/A</v>
          </cell>
          <cell r="S212" t="e">
            <v>#N/A</v>
          </cell>
          <cell r="T212" t="e">
            <v>#N/A</v>
          </cell>
          <cell r="U212" t="e">
            <v>#N/A</v>
          </cell>
          <cell r="V212" t="e">
            <v>#N/A</v>
          </cell>
          <cell r="W212" t="e">
            <v>#N/A</v>
          </cell>
          <cell r="X212" t="e">
            <v>#N/A</v>
          </cell>
          <cell r="Y212" t="e">
            <v>#N/A</v>
          </cell>
          <cell r="Z212" t="e">
            <v>#N/A</v>
          </cell>
          <cell r="AA212" t="e">
            <v>#N/A</v>
          </cell>
          <cell r="AB212" t="e">
            <v>#N/A</v>
          </cell>
          <cell r="AC212" t="e">
            <v>#N/A</v>
          </cell>
          <cell r="AD212" t="e">
            <v>#N/A</v>
          </cell>
          <cell r="AE212" t="e">
            <v>#N/A</v>
          </cell>
          <cell r="AF212" t="e">
            <v>#N/A</v>
          </cell>
          <cell r="AG212" t="e">
            <v>#N/A</v>
          </cell>
          <cell r="AH212" t="e">
            <v>#N/A</v>
          </cell>
          <cell r="AI212" t="e">
            <v>#N/A</v>
          </cell>
          <cell r="AJ212" t="e">
            <v>#N/A</v>
          </cell>
          <cell r="AK212" t="e">
            <v>#N/A</v>
          </cell>
          <cell r="AL212" t="e">
            <v>#N/A</v>
          </cell>
          <cell r="AM212" t="e">
            <v>#N/A</v>
          </cell>
          <cell r="AN212" t="e">
            <v>#N/A</v>
          </cell>
          <cell r="AO212" t="e">
            <v>#N/A</v>
          </cell>
          <cell r="AP212" t="e">
            <v>#N/A</v>
          </cell>
          <cell r="AQ212" t="e">
            <v>#N/A</v>
          </cell>
          <cell r="AR212" t="e">
            <v>#N/A</v>
          </cell>
          <cell r="AS212" t="e">
            <v>#N/A</v>
          </cell>
          <cell r="AT212" t="e">
            <v>#N/A</v>
          </cell>
          <cell r="AU212" t="e">
            <v>#N/A</v>
          </cell>
          <cell r="AV212" t="e">
            <v>#N/A</v>
          </cell>
          <cell r="AW212" t="e">
            <v>#N/A</v>
          </cell>
          <cell r="AX212" t="e">
            <v>#N/A</v>
          </cell>
          <cell r="AY212" t="e">
            <v>#N/A</v>
          </cell>
          <cell r="AZ212" t="e">
            <v>#N/A</v>
          </cell>
          <cell r="BA212" t="e">
            <v>#N/A</v>
          </cell>
          <cell r="BB212" t="e">
            <v>#N/A</v>
          </cell>
          <cell r="BC212" t="e">
            <v>#N/A</v>
          </cell>
          <cell r="BD212" t="e">
            <v>#N/A</v>
          </cell>
          <cell r="BE212" t="e">
            <v>#N/A</v>
          </cell>
          <cell r="BF212" t="e">
            <v>#N/A</v>
          </cell>
          <cell r="BG212" t="e">
            <v>#N/A</v>
          </cell>
          <cell r="BH212" t="e">
            <v>#N/A</v>
          </cell>
          <cell r="BI212" t="e">
            <v>#N/A</v>
          </cell>
          <cell r="BJ212" t="e">
            <v>#N/A</v>
          </cell>
          <cell r="BK212" t="e">
            <v>#N/A</v>
          </cell>
          <cell r="BL212" t="e">
            <v>#N/A</v>
          </cell>
          <cell r="BM212" t="e">
            <v>#N/A</v>
          </cell>
          <cell r="BN212" t="e">
            <v>#N/A</v>
          </cell>
          <cell r="BO212" t="e">
            <v>#N/A</v>
          </cell>
          <cell r="BP212" t="e">
            <v>#N/A</v>
          </cell>
          <cell r="BQ212" t="e">
            <v>#N/A</v>
          </cell>
          <cell r="BR212" t="e">
            <v>#N/A</v>
          </cell>
          <cell r="BS212" t="e">
            <v>#N/A</v>
          </cell>
          <cell r="BT212" t="e">
            <v>#N/A</v>
          </cell>
          <cell r="BU212" t="e">
            <v>#N/A</v>
          </cell>
          <cell r="BV212" t="e">
            <v>#N/A</v>
          </cell>
          <cell r="BW212" t="e">
            <v>#N/A</v>
          </cell>
          <cell r="BX212" t="e">
            <v>#N/A</v>
          </cell>
          <cell r="BY212" t="e">
            <v>#N/A</v>
          </cell>
          <cell r="BZ212" t="e">
            <v>#N/A</v>
          </cell>
          <cell r="CA212" t="e">
            <v>#N/A</v>
          </cell>
          <cell r="CB212" t="e">
            <v>#N/A</v>
          </cell>
          <cell r="CC212" t="e">
            <v>#N/A</v>
          </cell>
          <cell r="CD212" t="e">
            <v>#N/A</v>
          </cell>
          <cell r="CE212" t="e">
            <v>#N/A</v>
          </cell>
          <cell r="CF212" t="e">
            <v>#N/A</v>
          </cell>
          <cell r="CG212" t="e">
            <v>#N/A</v>
          </cell>
          <cell r="CH212" t="e">
            <v>#N/A</v>
          </cell>
          <cell r="CI212" t="e">
            <v>#N/A</v>
          </cell>
          <cell r="CJ212" t="e">
            <v>#N/A</v>
          </cell>
          <cell r="CK212" t="e">
            <v>#N/A</v>
          </cell>
          <cell r="CL212" t="e">
            <v>#N/A</v>
          </cell>
          <cell r="CM212" t="e">
            <v>#N/A</v>
          </cell>
          <cell r="CN212" t="e">
            <v>#N/A</v>
          </cell>
          <cell r="CO212" t="e">
            <v>#N/A</v>
          </cell>
          <cell r="CP212" t="e">
            <v>#N/A</v>
          </cell>
          <cell r="CQ212" t="e">
            <v>#N/A</v>
          </cell>
          <cell r="CR212" t="e">
            <v>#N/A</v>
          </cell>
          <cell r="CS212" t="e">
            <v>#N/A</v>
          </cell>
          <cell r="CT212" t="e">
            <v>#N/A</v>
          </cell>
          <cell r="CU212" t="e">
            <v>#N/A</v>
          </cell>
          <cell r="CV212" t="e">
            <v>#N/A</v>
          </cell>
          <cell r="CW212" t="e">
            <v>#N/A</v>
          </cell>
          <cell r="CX212" t="e">
            <v>#N/A</v>
          </cell>
          <cell r="CY212" t="e">
            <v>#N/A</v>
          </cell>
          <cell r="CZ212" t="e">
            <v>#N/A</v>
          </cell>
          <cell r="DA212" t="e">
            <v>#N/A</v>
          </cell>
          <cell r="DB212" t="e">
            <v>#N/A</v>
          </cell>
          <cell r="DC212" t="e">
            <v>#N/A</v>
          </cell>
          <cell r="DD212" t="e">
            <v>#N/A</v>
          </cell>
          <cell r="DE212" t="e">
            <v>#N/A</v>
          </cell>
          <cell r="DF212" t="e">
            <v>#N/A</v>
          </cell>
          <cell r="DG212" t="e">
            <v>#N/A</v>
          </cell>
          <cell r="DH212" t="e">
            <v>#N/A</v>
          </cell>
          <cell r="DI212" t="e">
            <v>#N/A</v>
          </cell>
          <cell r="DJ212" t="e">
            <v>#N/A</v>
          </cell>
          <cell r="DK212" t="e">
            <v>#N/A</v>
          </cell>
          <cell r="DL212" t="e">
            <v>#N/A</v>
          </cell>
          <cell r="DM212" t="e">
            <v>#N/A</v>
          </cell>
          <cell r="DN212" t="e">
            <v>#N/A</v>
          </cell>
          <cell r="DO212" t="e">
            <v>#N/A</v>
          </cell>
          <cell r="DP212" t="e">
            <v>#N/A</v>
          </cell>
          <cell r="DQ212" t="e">
            <v>#N/A</v>
          </cell>
          <cell r="DR212" t="e">
            <v>#N/A</v>
          </cell>
          <cell r="DS212" t="e">
            <v>#N/A</v>
          </cell>
          <cell r="DT212" t="e">
            <v>#N/A</v>
          </cell>
          <cell r="DU212" t="e">
            <v>#N/A</v>
          </cell>
          <cell r="DV212" t="e">
            <v>#N/A</v>
          </cell>
          <cell r="DW212" t="e">
            <v>#N/A</v>
          </cell>
          <cell r="DX212" t="e">
            <v>#N/A</v>
          </cell>
          <cell r="DY212" t="e">
            <v>#N/A</v>
          </cell>
          <cell r="DZ212" t="e">
            <v>#N/A</v>
          </cell>
          <cell r="EA212" t="e">
            <v>#N/A</v>
          </cell>
          <cell r="EB212" t="e">
            <v>#N/A</v>
          </cell>
          <cell r="EC212" t="e">
            <v>#N/A</v>
          </cell>
          <cell r="ED212" t="e">
            <v>#N/A</v>
          </cell>
          <cell r="EE212">
            <v>0</v>
          </cell>
        </row>
        <row r="214">
          <cell r="A214" t="str">
            <v>Coal Fuel Burn Expense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</row>
        <row r="216">
          <cell r="F216">
            <v>-265.41148929530755</v>
          </cell>
          <cell r="G216">
            <v>-309.27640777733177</v>
          </cell>
          <cell r="H216">
            <v>-186.46740601910278</v>
          </cell>
          <cell r="I216">
            <v>-518.64040734455921</v>
          </cell>
          <cell r="J216">
            <v>-61.730135645484552</v>
          </cell>
          <cell r="K216">
            <v>-249.23191092093475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-186.4929460005369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</row>
        <row r="217">
          <cell r="F217">
            <v>-1406.2691424726509</v>
          </cell>
          <cell r="G217">
            <v>-521.5212070774287</v>
          </cell>
          <cell r="H217">
            <v>-680.7288256585598</v>
          </cell>
          <cell r="I217">
            <v>-704.57192095299251</v>
          </cell>
          <cell r="J217">
            <v>-125.91183515149169</v>
          </cell>
          <cell r="K217">
            <v>-1318.6584497629665</v>
          </cell>
          <cell r="L217">
            <v>-186.85546312434599</v>
          </cell>
          <cell r="M217">
            <v>-663.886468982324</v>
          </cell>
          <cell r="N217">
            <v>-269.79899675492197</v>
          </cell>
          <cell r="O217">
            <v>-938.84301471943036</v>
          </cell>
          <cell r="P217">
            <v>-579.38721565809101</v>
          </cell>
          <cell r="Q217">
            <v>-1172.1164186834358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</row>
        <row r="218">
          <cell r="F218">
            <v>-409.63978291489184</v>
          </cell>
          <cell r="G218">
            <v>-125.87113329675049</v>
          </cell>
          <cell r="H218">
            <v>-287.06704787071794</v>
          </cell>
          <cell r="I218">
            <v>-474.82038837205619</v>
          </cell>
          <cell r="J218">
            <v>-480.01270562037826</v>
          </cell>
          <cell r="K218">
            <v>-56.721809940412641</v>
          </cell>
          <cell r="L218">
            <v>-60.903327723965049</v>
          </cell>
          <cell r="M218">
            <v>0</v>
          </cell>
          <cell r="N218">
            <v>0</v>
          </cell>
          <cell r="O218">
            <v>0</v>
          </cell>
          <cell r="P218">
            <v>-44.560296385549009</v>
          </cell>
          <cell r="Q218">
            <v>-68.149163883179426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</row>
        <row r="219">
          <cell r="F219">
            <v>-986.70186878438108</v>
          </cell>
          <cell r="G219">
            <v>-1409.9629795183428</v>
          </cell>
          <cell r="H219">
            <v>-378.16465089900885</v>
          </cell>
          <cell r="I219">
            <v>-24.716328947921284</v>
          </cell>
          <cell r="J219">
            <v>0</v>
          </cell>
          <cell r="K219">
            <v>-272.86730798403732</v>
          </cell>
          <cell r="L219">
            <v>-864.30063351779245</v>
          </cell>
          <cell r="M219">
            <v>-688.85324197122827</v>
          </cell>
          <cell r="N219">
            <v>-437.47420437831897</v>
          </cell>
          <cell r="O219">
            <v>-324.26330000173766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</row>
        <row r="220">
          <cell r="F220">
            <v>-9115.6028639506549</v>
          </cell>
          <cell r="G220">
            <v>-9150.1478634364903</v>
          </cell>
          <cell r="H220">
            <v>-9009.006865542382</v>
          </cell>
          <cell r="I220">
            <v>-10323.279595930129</v>
          </cell>
          <cell r="J220">
            <v>-15916.855262445286</v>
          </cell>
          <cell r="K220">
            <v>-10186.333347972482</v>
          </cell>
          <cell r="L220">
            <v>-3235.8794517051429</v>
          </cell>
          <cell r="M220">
            <v>-2252.1694663856179</v>
          </cell>
          <cell r="N220">
            <v>-7467.1483885552734</v>
          </cell>
          <cell r="O220">
            <v>-10761.260839393362</v>
          </cell>
          <cell r="P220">
            <v>-13057.351805120707</v>
          </cell>
          <cell r="Q220">
            <v>-9744.9798545595258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</row>
        <row r="221">
          <cell r="F221">
            <v>-2281.2799197081476</v>
          </cell>
          <cell r="G221">
            <v>-3611.3598728943616</v>
          </cell>
          <cell r="H221">
            <v>-5762.8797971662134</v>
          </cell>
          <cell r="I221">
            <v>-7083.9997506700456</v>
          </cell>
          <cell r="J221">
            <v>-9729.279657561332</v>
          </cell>
          <cell r="K221">
            <v>-3219.6798866763711</v>
          </cell>
          <cell r="L221">
            <v>-2083.8399266544729</v>
          </cell>
          <cell r="M221">
            <v>-966.71996597573161</v>
          </cell>
          <cell r="N221">
            <v>-624.63997801579535</v>
          </cell>
          <cell r="O221">
            <v>-3856.1598642766476</v>
          </cell>
          <cell r="P221">
            <v>-3301.7598837893456</v>
          </cell>
          <cell r="Q221">
            <v>-2937.7598966024816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</row>
        <row r="222">
          <cell r="F222">
            <v>-22524.9298586566</v>
          </cell>
          <cell r="G222">
            <v>-16261.687341863289</v>
          </cell>
          <cell r="H222">
            <v>-18777.547240491956</v>
          </cell>
          <cell r="I222">
            <v>-10392.486791720614</v>
          </cell>
          <cell r="J222">
            <v>-9639.5926281148568</v>
          </cell>
          <cell r="K222">
            <v>-20759.659203654155</v>
          </cell>
          <cell r="L222">
            <v>-24965.462587926537</v>
          </cell>
          <cell r="M222">
            <v>-28043.325561784208</v>
          </cell>
          <cell r="N222">
            <v>-23845.490047441795</v>
          </cell>
          <cell r="O222">
            <v>-21941.387703616172</v>
          </cell>
          <cell r="P222">
            <v>-19880.530931120738</v>
          </cell>
          <cell r="Q222">
            <v>-16879.962256608531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</row>
        <row r="223">
          <cell r="F223">
            <v>-10970.665333187673</v>
          </cell>
          <cell r="G223">
            <v>-11739.504583276343</v>
          </cell>
          <cell r="H223">
            <v>-2675.7658958993852</v>
          </cell>
          <cell r="I223">
            <v>-2156.6396360965446</v>
          </cell>
          <cell r="J223">
            <v>-1447.4547436875291</v>
          </cell>
          <cell r="K223">
            <v>-2035.6955208021682</v>
          </cell>
          <cell r="L223">
            <v>-6726.0225383243524</v>
          </cell>
          <cell r="M223">
            <v>-5866.0537717826664</v>
          </cell>
          <cell r="N223">
            <v>-5780.3084951178171</v>
          </cell>
          <cell r="O223">
            <v>-3943.0498865963891</v>
          </cell>
          <cell r="P223">
            <v>-4338.0870312273037</v>
          </cell>
          <cell r="Q223">
            <v>-6991.5360079952516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</row>
        <row r="224">
          <cell r="F224">
            <v>0</v>
          </cell>
          <cell r="G224">
            <v>-206.21023922530003</v>
          </cell>
          <cell r="H224">
            <v>-71.796944022644311</v>
          </cell>
          <cell r="I224">
            <v>-397.59029001300223</v>
          </cell>
          <cell r="J224">
            <v>-417.83467422937974</v>
          </cell>
          <cell r="K224">
            <v>-416.18687551422045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</row>
        <row r="226">
          <cell r="A226" t="str">
            <v>Total Coal Fuel Burn Expense</v>
          </cell>
          <cell r="F226">
            <v>-47960.50025895983</v>
          </cell>
          <cell r="G226">
            <v>-43335.541628368199</v>
          </cell>
          <cell r="H226">
            <v>-37829.424673564732</v>
          </cell>
          <cell r="I226">
            <v>-32076.745110049844</v>
          </cell>
          <cell r="J226">
            <v>-37818.671642445028</v>
          </cell>
          <cell r="K226">
            <v>-38515.034313224256</v>
          </cell>
          <cell r="L226">
            <v>-38123.263928979635</v>
          </cell>
          <cell r="M226">
            <v>-38481.008476890624</v>
          </cell>
          <cell r="N226">
            <v>-38424.860110260546</v>
          </cell>
          <cell r="O226">
            <v>-41764.964608609676</v>
          </cell>
          <cell r="P226">
            <v>-41388.170109309256</v>
          </cell>
          <cell r="Q226">
            <v>-37794.503598332405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</row>
        <row r="228">
          <cell r="A228" t="str">
            <v>Gas Fuel Burn Expense</v>
          </cell>
        </row>
        <row r="229">
          <cell r="F229">
            <v>-305.39849999919534</v>
          </cell>
          <cell r="G229">
            <v>-987.66000000014901</v>
          </cell>
          <cell r="H229">
            <v>-1158.0399999991059</v>
          </cell>
          <cell r="I229">
            <v>-1998.4753502621315</v>
          </cell>
          <cell r="J229">
            <v>-1154.6189447650686</v>
          </cell>
          <cell r="K229">
            <v>-1287.9835021104664</v>
          </cell>
          <cell r="L229">
            <v>-3695.8911000005901</v>
          </cell>
          <cell r="M229">
            <v>-4672.4839000003412</v>
          </cell>
          <cell r="N229">
            <v>-6278.313000000082</v>
          </cell>
          <cell r="O229">
            <v>-5358.6496492456645</v>
          </cell>
          <cell r="P229">
            <v>-951.6480818009004</v>
          </cell>
          <cell r="Q229">
            <v>-820.16247963905334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</row>
        <row r="231">
          <cell r="F231">
            <v>-5371.9196859980002</v>
          </cell>
          <cell r="G231">
            <v>-2955.8752460628748</v>
          </cell>
          <cell r="H231">
            <v>-2770.6547360401601</v>
          </cell>
          <cell r="I231">
            <v>-2488.649700909853</v>
          </cell>
          <cell r="J231">
            <v>-1396.6728913499974</v>
          </cell>
          <cell r="K231">
            <v>-3691.6557287545875</v>
          </cell>
          <cell r="L231">
            <v>-2085.5380381494761</v>
          </cell>
          <cell r="M231">
            <v>-1912.5814471915364</v>
          </cell>
          <cell r="N231">
            <v>-4962.8741558762267</v>
          </cell>
          <cell r="O231">
            <v>-2717.5605170307681</v>
          </cell>
          <cell r="P231">
            <v>-4147.5197518384084</v>
          </cell>
          <cell r="Q231">
            <v>-3514.9878471121192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</row>
        <row r="232">
          <cell r="F232">
            <v>-79.960471360711381</v>
          </cell>
          <cell r="G232">
            <v>-44.518796650110744</v>
          </cell>
          <cell r="H232">
            <v>-14.10202551074326</v>
          </cell>
          <cell r="I232">
            <v>5.1952082901843823</v>
          </cell>
          <cell r="J232">
            <v>5.4750473980675451</v>
          </cell>
          <cell r="K232">
            <v>15.607622252311558</v>
          </cell>
          <cell r="L232">
            <v>-10.818053171271458</v>
          </cell>
          <cell r="M232">
            <v>-10.116312628146261</v>
          </cell>
          <cell r="N232">
            <v>-22.160688128322363</v>
          </cell>
          <cell r="O232">
            <v>14.250331401592121</v>
          </cell>
          <cell r="P232">
            <v>-6.3868401889922097</v>
          </cell>
          <cell r="Q232">
            <v>-31.725363357458264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</row>
        <row r="233">
          <cell r="F233">
            <v>-861.74657907127403</v>
          </cell>
          <cell r="G233">
            <v>-803.40673821477685</v>
          </cell>
          <cell r="H233">
            <v>-370.73309651110321</v>
          </cell>
          <cell r="I233">
            <v>-531.58465099678142</v>
          </cell>
          <cell r="J233">
            <v>-635.70246385625796</v>
          </cell>
          <cell r="K233">
            <v>-665.74805415945593</v>
          </cell>
          <cell r="L233">
            <v>-379.04152854462154</v>
          </cell>
          <cell r="M233">
            <v>-986.17575689777732</v>
          </cell>
          <cell r="N233">
            <v>-1612.9366102940403</v>
          </cell>
          <cell r="O233">
            <v>-699.33122435910627</v>
          </cell>
          <cell r="P233">
            <v>-1241.8179719805485</v>
          </cell>
          <cell r="Q233">
            <v>-804.9873234903207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-923.81014973809943</v>
          </cell>
          <cell r="J234">
            <v>-10.151255234959535</v>
          </cell>
          <cell r="K234">
            <v>-327.95529788988642</v>
          </cell>
          <cell r="L234">
            <v>0</v>
          </cell>
          <cell r="M234">
            <v>0</v>
          </cell>
          <cell r="N234">
            <v>0</v>
          </cell>
          <cell r="O234">
            <v>-2184.2154507553205</v>
          </cell>
          <cell r="P234">
            <v>-1317.703218198847</v>
          </cell>
          <cell r="Q234">
            <v>-2418.7464203611016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</row>
        <row r="235">
          <cell r="F235">
            <v>-7016.3135946970433</v>
          </cell>
          <cell r="G235">
            <v>-5022.0762784667313</v>
          </cell>
          <cell r="H235">
            <v>-6849.1989767448977</v>
          </cell>
          <cell r="I235">
            <v>-2908.8893606169149</v>
          </cell>
          <cell r="J235">
            <v>-2347.0603502690792</v>
          </cell>
          <cell r="K235">
            <v>-3476.1588188707829</v>
          </cell>
          <cell r="L235">
            <v>-1546.070858893916</v>
          </cell>
          <cell r="M235">
            <v>-2010.3070315578952</v>
          </cell>
          <cell r="N235">
            <v>-4686.3378310017288</v>
          </cell>
          <cell r="O235">
            <v>-4981.4950990509242</v>
          </cell>
          <cell r="P235">
            <v>-5600.6873221695423</v>
          </cell>
          <cell r="Q235">
            <v>-5604.2217807704583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</row>
        <row r="236">
          <cell r="F236">
            <v>-3500.5878488728777</v>
          </cell>
          <cell r="G236">
            <v>-2349.7772606071085</v>
          </cell>
          <cell r="H236">
            <v>-2144.2299451925792</v>
          </cell>
          <cell r="I236">
            <v>-2871.9421357661486</v>
          </cell>
          <cell r="J236">
            <v>-2173.0884619224817</v>
          </cell>
          <cell r="K236">
            <v>-6018.3503804672509</v>
          </cell>
          <cell r="L236">
            <v>-6127.6654012417421</v>
          </cell>
          <cell r="M236">
            <v>-6875.1464617261663</v>
          </cell>
          <cell r="N236">
            <v>-3736.1598046990111</v>
          </cell>
          <cell r="O236">
            <v>-3954.42386096064</v>
          </cell>
          <cell r="P236">
            <v>-3888.2027738224715</v>
          </cell>
          <cell r="Q236">
            <v>-5636.4030752703547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</row>
        <row r="237">
          <cell r="F237">
            <v>-1908.8699999999953</v>
          </cell>
          <cell r="G237">
            <v>-1955.2067000000388</v>
          </cell>
          <cell r="H237">
            <v>-717.2899000000034</v>
          </cell>
          <cell r="I237">
            <v>-530.49783999999636</v>
          </cell>
          <cell r="J237">
            <v>-641.60109999999986</v>
          </cell>
          <cell r="K237">
            <v>-1887.4181999999564</v>
          </cell>
          <cell r="L237">
            <v>-3075.7419000000227</v>
          </cell>
          <cell r="M237">
            <v>-4249.2155400000047</v>
          </cell>
          <cell r="N237">
            <v>-1991.2060000000056</v>
          </cell>
          <cell r="O237">
            <v>-1530.5819999999949</v>
          </cell>
          <cell r="P237">
            <v>-1173.5278999999864</v>
          </cell>
          <cell r="Q237">
            <v>-1461.9524000000092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</row>
        <row r="238">
          <cell r="F238">
            <v>-19044.796679999679</v>
          </cell>
          <cell r="G238">
            <v>-14118.521019998938</v>
          </cell>
          <cell r="H238">
            <v>-14024.248679995537</v>
          </cell>
          <cell r="I238">
            <v>-12248.653980001807</v>
          </cell>
          <cell r="J238">
            <v>-8353.4204199947417</v>
          </cell>
          <cell r="K238">
            <v>-17339.66235999763</v>
          </cell>
          <cell r="L238">
            <v>-16920.766880001873</v>
          </cell>
          <cell r="M238">
            <v>-20716.026450000703</v>
          </cell>
          <cell r="N238">
            <v>-23289.988089997321</v>
          </cell>
          <cell r="O238">
            <v>-21412.00746999681</v>
          </cell>
          <cell r="P238">
            <v>-18327.493860002607</v>
          </cell>
          <cell r="Q238">
            <v>-20293.186689995229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</row>
        <row r="244">
          <cell r="A244" t="str">
            <v>Total Gas Fuel Burn Expense</v>
          </cell>
          <cell r="F244">
            <v>-19044.796679995954</v>
          </cell>
          <cell r="G244">
            <v>-14118.521019998938</v>
          </cell>
          <cell r="H244">
            <v>-14024.248679995537</v>
          </cell>
          <cell r="I244">
            <v>-12248.653980001807</v>
          </cell>
          <cell r="J244">
            <v>-8353.4204199947417</v>
          </cell>
          <cell r="K244">
            <v>-17339.66235999763</v>
          </cell>
          <cell r="L244">
            <v>-16920.766879998147</v>
          </cell>
          <cell r="M244">
            <v>-20716.026450000703</v>
          </cell>
          <cell r="N244">
            <v>-23289.988089997321</v>
          </cell>
          <cell r="O244">
            <v>-21412.00746999681</v>
          </cell>
          <cell r="P244">
            <v>-18327.493860002607</v>
          </cell>
          <cell r="Q244">
            <v>-20293.186689995229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</row>
        <row r="246">
          <cell r="A246" t="str">
            <v>Other Generation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-5.2700196000000687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</row>
        <row r="261"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</row>
        <row r="272">
          <cell r="A272" t="str">
            <v>Total Other Generation</v>
          </cell>
          <cell r="F272">
            <v>0</v>
          </cell>
          <cell r="G272">
            <v>0</v>
          </cell>
          <cell r="H272">
            <v>0</v>
          </cell>
          <cell r="I272">
            <v>-5.2700196000000687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</row>
        <row r="274">
          <cell r="A274" t="str">
            <v>IRP Resources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V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0</v>
          </cell>
          <cell r="DK297">
            <v>0</v>
          </cell>
          <cell r="DL297">
            <v>0</v>
          </cell>
          <cell r="DM297">
            <v>0</v>
          </cell>
          <cell r="DN297">
            <v>0</v>
          </cell>
          <cell r="DO297">
            <v>0</v>
          </cell>
          <cell r="DP297">
            <v>0</v>
          </cell>
          <cell r="DQ297">
            <v>0</v>
          </cell>
          <cell r="DR297">
            <v>0</v>
          </cell>
          <cell r="DS297">
            <v>0</v>
          </cell>
          <cell r="DT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0</v>
          </cell>
          <cell r="EB297">
            <v>0</v>
          </cell>
          <cell r="EC297">
            <v>0</v>
          </cell>
          <cell r="ED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</row>
        <row r="303">
          <cell r="C303" t="str">
            <v>IRP19Wind_YK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</row>
        <row r="304">
          <cell r="C304" t="str">
            <v>IRP19Wind_wS_PNC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V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0</v>
          </cell>
          <cell r="DK304">
            <v>0</v>
          </cell>
          <cell r="DL304">
            <v>0</v>
          </cell>
          <cell r="DM304">
            <v>0</v>
          </cell>
          <cell r="DN304">
            <v>0</v>
          </cell>
          <cell r="DO304">
            <v>0</v>
          </cell>
          <cell r="DP304">
            <v>0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0</v>
          </cell>
          <cell r="DV304">
            <v>0</v>
          </cell>
          <cell r="DW304">
            <v>0</v>
          </cell>
          <cell r="DX304">
            <v>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</row>
        <row r="305">
          <cell r="C305" t="str">
            <v>IRP19Wind_wS_ID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</row>
        <row r="306">
          <cell r="C306" t="str">
            <v>IRP19Solar_BC_UT_UTS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</row>
        <row r="307">
          <cell r="C307" t="str">
            <v>IRP19Solar_BDC_UT_UTS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</row>
        <row r="308">
          <cell r="C308" t="str">
            <v>IRP19Solar_BC_UT_UTN_CP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V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  <cell r="DJ308">
            <v>0</v>
          </cell>
          <cell r="DK308">
            <v>0</v>
          </cell>
          <cell r="DL308">
            <v>0</v>
          </cell>
          <cell r="DM308">
            <v>0</v>
          </cell>
          <cell r="DN308">
            <v>0</v>
          </cell>
          <cell r="DO308">
            <v>0</v>
          </cell>
          <cell r="DP308">
            <v>0</v>
          </cell>
          <cell r="DQ308">
            <v>0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</row>
        <row r="309">
          <cell r="C309" t="str">
            <v>IRP19Solar_BDC_UT_UTN_CP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</row>
        <row r="310">
          <cell r="C310" t="str">
            <v>IRP19Solar_BC_UT_UTN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</row>
        <row r="311">
          <cell r="C311" t="str">
            <v>IRP19Solar_BDC_UT_UTN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</row>
        <row r="312">
          <cell r="C312" t="str">
            <v>IRP19Solar_BC_WY_JB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</row>
        <row r="313">
          <cell r="C313" t="str">
            <v>IRP19Solar_BDC_WY_JB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</row>
        <row r="314">
          <cell r="C314" t="str">
            <v>IRP19Solar_BC_YK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</row>
        <row r="315">
          <cell r="C315" t="str">
            <v>IRP19Solar_BDC_YK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</row>
        <row r="316">
          <cell r="C316" t="str">
            <v>IRP19Solar_BC_OR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</row>
        <row r="317">
          <cell r="C317" t="str">
            <v>IRP19Solar_BDC_OR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</row>
        <row r="318">
          <cell r="C318" t="str">
            <v>IRP19Solar_BC_WYSW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</v>
          </cell>
          <cell r="CV318">
            <v>0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0</v>
          </cell>
          <cell r="DT318">
            <v>0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DZ318">
            <v>0</v>
          </cell>
          <cell r="EA318">
            <v>0</v>
          </cell>
          <cell r="EB318">
            <v>0</v>
          </cell>
          <cell r="EC318">
            <v>0</v>
          </cell>
          <cell r="ED318">
            <v>0</v>
          </cell>
        </row>
        <row r="319">
          <cell r="C319" t="str">
            <v>IRP19Solar_BDC_WYSW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P319">
            <v>0</v>
          </cell>
          <cell r="CQ319">
            <v>0</v>
          </cell>
          <cell r="CR319">
            <v>0</v>
          </cell>
          <cell r="CS319">
            <v>0</v>
          </cell>
          <cell r="CT319">
            <v>0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  <cell r="EA319">
            <v>0</v>
          </cell>
          <cell r="EB319">
            <v>0</v>
          </cell>
          <cell r="EC319">
            <v>0</v>
          </cell>
          <cell r="ED319">
            <v>0</v>
          </cell>
        </row>
        <row r="320">
          <cell r="C320" t="str">
            <v>IRP19Wind_BC_PNC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0</v>
          </cell>
          <cell r="CT320">
            <v>0</v>
          </cell>
          <cell r="CU320">
            <v>0</v>
          </cell>
          <cell r="CV320">
            <v>0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DZ320">
            <v>0</v>
          </cell>
          <cell r="EA320">
            <v>0</v>
          </cell>
          <cell r="EB320">
            <v>0</v>
          </cell>
          <cell r="EC320">
            <v>0</v>
          </cell>
          <cell r="ED320">
            <v>0</v>
          </cell>
        </row>
        <row r="321">
          <cell r="C321" t="str">
            <v>IRP19Wind_BDC_PNC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0</v>
          </cell>
          <cell r="CT321">
            <v>0</v>
          </cell>
          <cell r="CU321">
            <v>0</v>
          </cell>
          <cell r="CV321">
            <v>0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DZ321">
            <v>0</v>
          </cell>
          <cell r="EA321">
            <v>0</v>
          </cell>
          <cell r="EB321">
            <v>0</v>
          </cell>
          <cell r="EC321">
            <v>0</v>
          </cell>
          <cell r="ED321">
            <v>0</v>
          </cell>
        </row>
        <row r="322">
          <cell r="C322" t="str">
            <v>IRP19Wind_BC_ID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P322">
            <v>0</v>
          </cell>
          <cell r="CQ322">
            <v>0</v>
          </cell>
          <cell r="CR322">
            <v>0</v>
          </cell>
          <cell r="CS322">
            <v>0</v>
          </cell>
          <cell r="CT322">
            <v>0</v>
          </cell>
          <cell r="CU322">
            <v>0</v>
          </cell>
          <cell r="CV322">
            <v>0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>
            <v>0</v>
          </cell>
          <cell r="DN322">
            <v>0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</row>
        <row r="323">
          <cell r="C323" t="str">
            <v>IRP19Wind_BDC_ID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P323">
            <v>0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0</v>
          </cell>
          <cell r="CW323">
            <v>0</v>
          </cell>
          <cell r="CX323">
            <v>0</v>
          </cell>
          <cell r="CY323">
            <v>0</v>
          </cell>
          <cell r="CZ323">
            <v>0</v>
          </cell>
          <cell r="DA323">
            <v>0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  <cell r="DJ323">
            <v>0</v>
          </cell>
          <cell r="DK323">
            <v>0</v>
          </cell>
          <cell r="DL323">
            <v>0</v>
          </cell>
          <cell r="DM323">
            <v>0</v>
          </cell>
          <cell r="DN323">
            <v>0</v>
          </cell>
          <cell r="DO323">
            <v>0</v>
          </cell>
          <cell r="DP323">
            <v>0</v>
          </cell>
          <cell r="DQ323">
            <v>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DZ323">
            <v>0</v>
          </cell>
          <cell r="EA323">
            <v>0</v>
          </cell>
          <cell r="EB323">
            <v>0</v>
          </cell>
          <cell r="EC323">
            <v>0</v>
          </cell>
          <cell r="ED323">
            <v>0</v>
          </cell>
        </row>
        <row r="324">
          <cell r="C324" t="str">
            <v>IRP19Wind_BC_YK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0</v>
          </cell>
          <cell r="CW324">
            <v>0</v>
          </cell>
          <cell r="CX324">
            <v>0</v>
          </cell>
          <cell r="CY324">
            <v>0</v>
          </cell>
          <cell r="CZ324">
            <v>0</v>
          </cell>
          <cell r="DA324">
            <v>0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0</v>
          </cell>
          <cell r="DL324">
            <v>0</v>
          </cell>
          <cell r="DM324">
            <v>0</v>
          </cell>
          <cell r="DN324">
            <v>0</v>
          </cell>
          <cell r="DO324">
            <v>0</v>
          </cell>
          <cell r="DP324">
            <v>0</v>
          </cell>
          <cell r="DQ324">
            <v>0</v>
          </cell>
          <cell r="DR324">
            <v>0</v>
          </cell>
          <cell r="DS324">
            <v>0</v>
          </cell>
          <cell r="DT324">
            <v>0</v>
          </cell>
          <cell r="DU324">
            <v>0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DZ324">
            <v>0</v>
          </cell>
          <cell r="EA324">
            <v>0</v>
          </cell>
          <cell r="EB324">
            <v>0</v>
          </cell>
          <cell r="EC324">
            <v>0</v>
          </cell>
          <cell r="ED324">
            <v>0</v>
          </cell>
        </row>
        <row r="325">
          <cell r="C325" t="str">
            <v>IRP19Wind_BDC_YK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0</v>
          </cell>
          <cell r="CW325">
            <v>0</v>
          </cell>
          <cell r="CX325">
            <v>0</v>
          </cell>
          <cell r="CY325">
            <v>0</v>
          </cell>
          <cell r="CZ325">
            <v>0</v>
          </cell>
          <cell r="DA325">
            <v>0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</v>
          </cell>
          <cell r="DK325">
            <v>0</v>
          </cell>
          <cell r="DL325">
            <v>0</v>
          </cell>
          <cell r="DM325">
            <v>0</v>
          </cell>
          <cell r="DN325">
            <v>0</v>
          </cell>
          <cell r="DO325">
            <v>0</v>
          </cell>
          <cell r="DP325">
            <v>0</v>
          </cell>
          <cell r="DQ325">
            <v>0</v>
          </cell>
          <cell r="DR325">
            <v>0</v>
          </cell>
          <cell r="DS325">
            <v>0</v>
          </cell>
          <cell r="DT325">
            <v>0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0</v>
          </cell>
          <cell r="EB325">
            <v>0</v>
          </cell>
          <cell r="EC325">
            <v>0</v>
          </cell>
          <cell r="ED325">
            <v>0</v>
          </cell>
        </row>
        <row r="326">
          <cell r="C326" t="str">
            <v>IRP19Battery_C_UTS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0</v>
          </cell>
          <cell r="DL326">
            <v>0</v>
          </cell>
          <cell r="DM326">
            <v>0</v>
          </cell>
          <cell r="DN326">
            <v>0</v>
          </cell>
          <cell r="DO326">
            <v>0</v>
          </cell>
          <cell r="DP326">
            <v>0</v>
          </cell>
          <cell r="DQ326">
            <v>0</v>
          </cell>
          <cell r="DR326">
            <v>0</v>
          </cell>
          <cell r="DS326">
            <v>0</v>
          </cell>
          <cell r="DT326">
            <v>0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</row>
        <row r="327">
          <cell r="C327" t="str">
            <v>IRP19Battery_DC_UTS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</v>
          </cell>
          <cell r="DI327">
            <v>0</v>
          </cell>
          <cell r="DJ327">
            <v>0</v>
          </cell>
          <cell r="DK327">
            <v>0</v>
          </cell>
          <cell r="DL327">
            <v>0</v>
          </cell>
          <cell r="DM327">
            <v>0</v>
          </cell>
          <cell r="DN327">
            <v>0</v>
          </cell>
          <cell r="DO327">
            <v>0</v>
          </cell>
          <cell r="DP327">
            <v>0</v>
          </cell>
          <cell r="DQ327">
            <v>0</v>
          </cell>
          <cell r="DR327">
            <v>0</v>
          </cell>
          <cell r="DS327">
            <v>0</v>
          </cell>
          <cell r="DT327">
            <v>0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DZ327">
            <v>0</v>
          </cell>
          <cell r="EA327">
            <v>0</v>
          </cell>
          <cell r="EB327">
            <v>0</v>
          </cell>
          <cell r="EC327">
            <v>0</v>
          </cell>
          <cell r="ED327">
            <v>0</v>
          </cell>
        </row>
        <row r="328">
          <cell r="C328" t="str">
            <v>IRP19Battery_C_WYSW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  <cell r="DJ328">
            <v>0</v>
          </cell>
          <cell r="DK328">
            <v>0</v>
          </cell>
          <cell r="DL328">
            <v>0</v>
          </cell>
          <cell r="DM328">
            <v>0</v>
          </cell>
          <cell r="DN328">
            <v>0</v>
          </cell>
          <cell r="DO328">
            <v>0</v>
          </cell>
          <cell r="DP328">
            <v>0</v>
          </cell>
          <cell r="DQ328">
            <v>0</v>
          </cell>
          <cell r="DR328">
            <v>0</v>
          </cell>
          <cell r="DS328">
            <v>0</v>
          </cell>
          <cell r="DT328">
            <v>0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0</v>
          </cell>
          <cell r="EB328">
            <v>0</v>
          </cell>
          <cell r="EC328">
            <v>0</v>
          </cell>
          <cell r="ED328">
            <v>0</v>
          </cell>
        </row>
        <row r="329">
          <cell r="C329" t="str">
            <v>IRP19Battery_DC_WYSW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V329">
            <v>0</v>
          </cell>
          <cell r="CW329">
            <v>0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</row>
        <row r="330">
          <cell r="C330" t="str">
            <v>IRP19Battery_C_ID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V330">
            <v>0</v>
          </cell>
          <cell r="CW330">
            <v>0</v>
          </cell>
          <cell r="CX330">
            <v>0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DZ330">
            <v>0</v>
          </cell>
          <cell r="EA330">
            <v>0</v>
          </cell>
          <cell r="EB330">
            <v>0</v>
          </cell>
          <cell r="EC330">
            <v>0</v>
          </cell>
          <cell r="ED330">
            <v>0</v>
          </cell>
        </row>
        <row r="331">
          <cell r="C331" t="str">
            <v>IRP19Battery_DC_ID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V331">
            <v>0</v>
          </cell>
          <cell r="CW331">
            <v>0</v>
          </cell>
          <cell r="CX331">
            <v>0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</row>
        <row r="332">
          <cell r="C332" t="str">
            <v>IRP19Battery_C_OR_SO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0</v>
          </cell>
          <cell r="CW332">
            <v>0</v>
          </cell>
          <cell r="CX332">
            <v>0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0</v>
          </cell>
          <cell r="DT332">
            <v>0</v>
          </cell>
          <cell r="DU332">
            <v>0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</row>
        <row r="333">
          <cell r="C333" t="str">
            <v>IRP19Battery_DC_OR_SO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0</v>
          </cell>
          <cell r="CW333">
            <v>0</v>
          </cell>
          <cell r="CX333">
            <v>0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</row>
        <row r="334">
          <cell r="C334" t="str">
            <v>IRP19Battery_C_OR_WVP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>
            <v>0</v>
          </cell>
        </row>
        <row r="335">
          <cell r="C335" t="str">
            <v>IRP19Battery_DC_OR_WVP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0</v>
          </cell>
          <cell r="CW335">
            <v>0</v>
          </cell>
          <cell r="CX335">
            <v>0</v>
          </cell>
          <cell r="CY335">
            <v>0</v>
          </cell>
          <cell r="CZ335">
            <v>0</v>
          </cell>
          <cell r="DA335">
            <v>0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>
            <v>0</v>
          </cell>
          <cell r="DN335">
            <v>0</v>
          </cell>
          <cell r="DO335">
            <v>0</v>
          </cell>
          <cell r="DP335">
            <v>0</v>
          </cell>
          <cell r="DQ335">
            <v>0</v>
          </cell>
          <cell r="DR335">
            <v>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</row>
        <row r="336">
          <cell r="C336" t="str">
            <v>IRP19Battery_C_WA_WW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0</v>
          </cell>
          <cell r="CW336">
            <v>0</v>
          </cell>
          <cell r="CX336">
            <v>0</v>
          </cell>
          <cell r="CY336">
            <v>0</v>
          </cell>
          <cell r="CZ336">
            <v>0</v>
          </cell>
          <cell r="DA336">
            <v>0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DZ336">
            <v>0</v>
          </cell>
          <cell r="EA336">
            <v>0</v>
          </cell>
          <cell r="EB336">
            <v>0</v>
          </cell>
          <cell r="EC336">
            <v>0</v>
          </cell>
          <cell r="ED336">
            <v>0</v>
          </cell>
        </row>
        <row r="337">
          <cell r="C337" t="str">
            <v>IRP19Battery_DC_WA_WW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0</v>
          </cell>
          <cell r="CW337">
            <v>0</v>
          </cell>
          <cell r="CX337">
            <v>0</v>
          </cell>
          <cell r="CY337">
            <v>0</v>
          </cell>
          <cell r="CZ337">
            <v>0</v>
          </cell>
          <cell r="DA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</row>
        <row r="338">
          <cell r="C338" t="str">
            <v>IRP19Battery_C_WA_YK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B338">
            <v>0</v>
          </cell>
          <cell r="CC338">
            <v>0</v>
          </cell>
          <cell r="CD338">
            <v>0</v>
          </cell>
          <cell r="CE338">
            <v>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P338">
            <v>0</v>
          </cell>
          <cell r="CQ338">
            <v>0</v>
          </cell>
          <cell r="CR338">
            <v>0</v>
          </cell>
          <cell r="CS338">
            <v>0</v>
          </cell>
          <cell r="CT338">
            <v>0</v>
          </cell>
          <cell r="CU338">
            <v>0</v>
          </cell>
          <cell r="CV338">
            <v>0</v>
          </cell>
          <cell r="CW338">
            <v>0</v>
          </cell>
          <cell r="CX338">
            <v>0</v>
          </cell>
          <cell r="CY338">
            <v>0</v>
          </cell>
          <cell r="CZ338">
            <v>0</v>
          </cell>
          <cell r="DA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  <cell r="DK338">
            <v>0</v>
          </cell>
          <cell r="DL338">
            <v>0</v>
          </cell>
          <cell r="DM338">
            <v>0</v>
          </cell>
          <cell r="DN338">
            <v>0</v>
          </cell>
          <cell r="DO338">
            <v>0</v>
          </cell>
          <cell r="DP338">
            <v>0</v>
          </cell>
          <cell r="DQ338">
            <v>0</v>
          </cell>
          <cell r="DR338">
            <v>0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</row>
        <row r="339">
          <cell r="C339" t="str">
            <v>IRP19Battery_DC_WA_YK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</row>
        <row r="341">
          <cell r="C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0</v>
          </cell>
          <cell r="CT341">
            <v>0</v>
          </cell>
          <cell r="CU341">
            <v>0</v>
          </cell>
          <cell r="CV341">
            <v>0</v>
          </cell>
          <cell r="CW341">
            <v>0</v>
          </cell>
          <cell r="CX341">
            <v>0</v>
          </cell>
          <cell r="CY341">
            <v>0</v>
          </cell>
          <cell r="CZ341">
            <v>0</v>
          </cell>
          <cell r="DA341">
            <v>0</v>
          </cell>
          <cell r="DB341">
            <v>0</v>
          </cell>
          <cell r="DC341">
            <v>0</v>
          </cell>
          <cell r="DD341">
            <v>0</v>
          </cell>
          <cell r="DE341">
            <v>0</v>
          </cell>
          <cell r="DF341">
            <v>0</v>
          </cell>
          <cell r="DG341">
            <v>0</v>
          </cell>
          <cell r="DH341">
            <v>0</v>
          </cell>
          <cell r="DI341">
            <v>0</v>
          </cell>
          <cell r="DJ341">
            <v>0</v>
          </cell>
          <cell r="DK341">
            <v>0</v>
          </cell>
          <cell r="DL341">
            <v>0</v>
          </cell>
          <cell r="DM341">
            <v>0</v>
          </cell>
          <cell r="DN341">
            <v>0</v>
          </cell>
          <cell r="DO341">
            <v>0</v>
          </cell>
          <cell r="DP341">
            <v>0</v>
          </cell>
          <cell r="DQ341">
            <v>0</v>
          </cell>
          <cell r="DR341">
            <v>0</v>
          </cell>
          <cell r="DS341">
            <v>0</v>
          </cell>
          <cell r="DT341">
            <v>0</v>
          </cell>
          <cell r="DU341">
            <v>0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</row>
        <row r="342">
          <cell r="C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0</v>
          </cell>
          <cell r="CT342">
            <v>0</v>
          </cell>
          <cell r="CU342">
            <v>0</v>
          </cell>
          <cell r="CV342">
            <v>0</v>
          </cell>
          <cell r="CW342">
            <v>0</v>
          </cell>
          <cell r="CX342">
            <v>0</v>
          </cell>
          <cell r="CY342">
            <v>0</v>
          </cell>
          <cell r="CZ342">
            <v>0</v>
          </cell>
          <cell r="DA342">
            <v>0</v>
          </cell>
          <cell r="DB342">
            <v>0</v>
          </cell>
          <cell r="DC342">
            <v>0</v>
          </cell>
          <cell r="DD342">
            <v>0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0</v>
          </cell>
          <cell r="DK342">
            <v>0</v>
          </cell>
          <cell r="DL342">
            <v>0</v>
          </cell>
          <cell r="DM342">
            <v>0</v>
          </cell>
          <cell r="DN342">
            <v>0</v>
          </cell>
          <cell r="DO342">
            <v>0</v>
          </cell>
          <cell r="DP342">
            <v>0</v>
          </cell>
          <cell r="DQ342">
            <v>0</v>
          </cell>
          <cell r="DR342">
            <v>0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</row>
        <row r="343">
          <cell r="C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0</v>
          </cell>
          <cell r="CT343">
            <v>0</v>
          </cell>
          <cell r="CU343">
            <v>0</v>
          </cell>
          <cell r="CV343">
            <v>0</v>
          </cell>
          <cell r="CW343">
            <v>0</v>
          </cell>
          <cell r="CX343">
            <v>0</v>
          </cell>
          <cell r="CY343">
            <v>0</v>
          </cell>
          <cell r="CZ343">
            <v>0</v>
          </cell>
          <cell r="DA343">
            <v>0</v>
          </cell>
          <cell r="DB343">
            <v>0</v>
          </cell>
          <cell r="DC343">
            <v>0</v>
          </cell>
          <cell r="DD343">
            <v>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0</v>
          </cell>
          <cell r="DK343">
            <v>0</v>
          </cell>
          <cell r="DL343">
            <v>0</v>
          </cell>
          <cell r="DM343">
            <v>0</v>
          </cell>
          <cell r="DN343">
            <v>0</v>
          </cell>
          <cell r="DO343">
            <v>0</v>
          </cell>
          <cell r="DP343">
            <v>0</v>
          </cell>
          <cell r="DQ343">
            <v>0</v>
          </cell>
          <cell r="DR343">
            <v>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>
            <v>0</v>
          </cell>
        </row>
        <row r="344">
          <cell r="C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0</v>
          </cell>
          <cell r="CT344">
            <v>0</v>
          </cell>
          <cell r="CU344">
            <v>0</v>
          </cell>
          <cell r="CV344">
            <v>0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0</v>
          </cell>
          <cell r="DK344">
            <v>0</v>
          </cell>
          <cell r="DL344">
            <v>0</v>
          </cell>
          <cell r="DM344">
            <v>0</v>
          </cell>
          <cell r="DN344">
            <v>0</v>
          </cell>
          <cell r="DO344">
            <v>0</v>
          </cell>
          <cell r="DP344">
            <v>0</v>
          </cell>
          <cell r="DQ344">
            <v>0</v>
          </cell>
          <cell r="DR344">
            <v>0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</row>
        <row r="345">
          <cell r="C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B345">
            <v>0</v>
          </cell>
          <cell r="DC345">
            <v>0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  <cell r="DL345">
            <v>0</v>
          </cell>
          <cell r="DM345">
            <v>0</v>
          </cell>
          <cell r="DN345">
            <v>0</v>
          </cell>
          <cell r="DO345">
            <v>0</v>
          </cell>
          <cell r="DP345">
            <v>0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</row>
        <row r="346">
          <cell r="C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</v>
          </cell>
          <cell r="CX346">
            <v>0</v>
          </cell>
          <cell r="CY346">
            <v>0</v>
          </cell>
          <cell r="CZ346">
            <v>0</v>
          </cell>
          <cell r="DA346">
            <v>0</v>
          </cell>
          <cell r="DB346">
            <v>0</v>
          </cell>
          <cell r="DC346">
            <v>0</v>
          </cell>
          <cell r="DD346">
            <v>0</v>
          </cell>
          <cell r="DE346">
            <v>0</v>
          </cell>
          <cell r="DF346">
            <v>0</v>
          </cell>
          <cell r="DG346">
            <v>0</v>
          </cell>
          <cell r="DH346">
            <v>0</v>
          </cell>
          <cell r="DI346">
            <v>0</v>
          </cell>
          <cell r="DJ346">
            <v>0</v>
          </cell>
          <cell r="DK346">
            <v>0</v>
          </cell>
          <cell r="DL346">
            <v>0</v>
          </cell>
          <cell r="DM346">
            <v>0</v>
          </cell>
          <cell r="DN346">
            <v>0</v>
          </cell>
          <cell r="DO346">
            <v>0</v>
          </cell>
          <cell r="DP346">
            <v>0</v>
          </cell>
          <cell r="DQ346">
            <v>0</v>
          </cell>
          <cell r="DR346">
            <v>0</v>
          </cell>
          <cell r="DS346">
            <v>0</v>
          </cell>
          <cell r="DT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0</v>
          </cell>
          <cell r="DY346">
            <v>0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>
            <v>0</v>
          </cell>
        </row>
        <row r="348">
          <cell r="A348" t="str">
            <v>Total IRP Resources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0</v>
          </cell>
          <cell r="CV348">
            <v>0</v>
          </cell>
          <cell r="CW348">
            <v>0</v>
          </cell>
          <cell r="CX348">
            <v>0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0</v>
          </cell>
          <cell r="DK348">
            <v>0</v>
          </cell>
          <cell r="DL348">
            <v>0</v>
          </cell>
          <cell r="DM348">
            <v>0</v>
          </cell>
          <cell r="DN348">
            <v>0</v>
          </cell>
          <cell r="DO348">
            <v>0</v>
          </cell>
          <cell r="DP348">
            <v>0</v>
          </cell>
          <cell r="DQ348">
            <v>0</v>
          </cell>
          <cell r="DR348">
            <v>0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</row>
        <row r="350">
          <cell r="A350" t="str">
            <v>Growth Station Resources</v>
          </cell>
        </row>
        <row r="351">
          <cell r="C351" t="str">
            <v>Growth Station - E - Southwest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P351">
            <v>0</v>
          </cell>
          <cell r="CQ351">
            <v>0</v>
          </cell>
          <cell r="CR351">
            <v>0</v>
          </cell>
          <cell r="CS351">
            <v>0</v>
          </cell>
          <cell r="CT351">
            <v>0</v>
          </cell>
          <cell r="CU351">
            <v>0</v>
          </cell>
          <cell r="CV351">
            <v>0</v>
          </cell>
          <cell r="CW351">
            <v>0</v>
          </cell>
          <cell r="CX351">
            <v>0</v>
          </cell>
          <cell r="CY351">
            <v>0</v>
          </cell>
          <cell r="CZ351">
            <v>0</v>
          </cell>
          <cell r="DA351">
            <v>0</v>
          </cell>
          <cell r="DB351">
            <v>0</v>
          </cell>
          <cell r="DC351">
            <v>0</v>
          </cell>
          <cell r="DD351">
            <v>0</v>
          </cell>
          <cell r="DE351">
            <v>0</v>
          </cell>
          <cell r="DF351">
            <v>0</v>
          </cell>
          <cell r="DG351">
            <v>0</v>
          </cell>
          <cell r="DH351">
            <v>0</v>
          </cell>
          <cell r="DI351">
            <v>0</v>
          </cell>
          <cell r="DJ351">
            <v>0</v>
          </cell>
          <cell r="DK351">
            <v>0</v>
          </cell>
          <cell r="DL351">
            <v>0</v>
          </cell>
          <cell r="DM351">
            <v>0</v>
          </cell>
          <cell r="DN351">
            <v>0</v>
          </cell>
          <cell r="DO351">
            <v>0</v>
          </cell>
          <cell r="DP351">
            <v>0</v>
          </cell>
          <cell r="DQ351">
            <v>0</v>
          </cell>
          <cell r="DR351">
            <v>0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0</v>
          </cell>
          <cell r="EA351">
            <v>0</v>
          </cell>
          <cell r="EB351">
            <v>0</v>
          </cell>
          <cell r="EC351">
            <v>0</v>
          </cell>
          <cell r="ED351">
            <v>0</v>
          </cell>
        </row>
        <row r="352">
          <cell r="C352" t="str">
            <v>Growth Station - E - Utah North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0</v>
          </cell>
          <cell r="CT352">
            <v>0</v>
          </cell>
          <cell r="CU352">
            <v>0</v>
          </cell>
          <cell r="CV352">
            <v>0</v>
          </cell>
          <cell r="CW352">
            <v>0</v>
          </cell>
          <cell r="CX352">
            <v>0</v>
          </cell>
          <cell r="CY352">
            <v>0</v>
          </cell>
          <cell r="CZ352">
            <v>0</v>
          </cell>
          <cell r="DA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G352">
            <v>0</v>
          </cell>
          <cell r="DH352">
            <v>0</v>
          </cell>
          <cell r="DI352">
            <v>0</v>
          </cell>
          <cell r="DJ352">
            <v>0</v>
          </cell>
          <cell r="DK352">
            <v>0</v>
          </cell>
          <cell r="DL352">
            <v>0</v>
          </cell>
          <cell r="DM352">
            <v>0</v>
          </cell>
          <cell r="DN352">
            <v>0</v>
          </cell>
          <cell r="DO352">
            <v>0</v>
          </cell>
          <cell r="DP352">
            <v>0</v>
          </cell>
          <cell r="DQ352">
            <v>0</v>
          </cell>
          <cell r="DR352">
            <v>0</v>
          </cell>
          <cell r="DS352">
            <v>0</v>
          </cell>
          <cell r="DT352">
            <v>0</v>
          </cell>
          <cell r="DU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</row>
        <row r="353">
          <cell r="C353" t="str">
            <v>Growth Station - E - Utah South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P353">
            <v>0</v>
          </cell>
          <cell r="CQ353">
            <v>0</v>
          </cell>
          <cell r="CR353">
            <v>0</v>
          </cell>
          <cell r="CS353">
            <v>0</v>
          </cell>
          <cell r="CT353">
            <v>0</v>
          </cell>
          <cell r="CU353">
            <v>0</v>
          </cell>
          <cell r="CV353">
            <v>0</v>
          </cell>
          <cell r="CW353">
            <v>0</v>
          </cell>
          <cell r="CX353">
            <v>0</v>
          </cell>
          <cell r="CY353">
            <v>0</v>
          </cell>
          <cell r="CZ353">
            <v>0</v>
          </cell>
          <cell r="DA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  <cell r="DJ353">
            <v>0</v>
          </cell>
          <cell r="DK353">
            <v>0</v>
          </cell>
          <cell r="DL353">
            <v>0</v>
          </cell>
          <cell r="DM353">
            <v>0</v>
          </cell>
          <cell r="DN353">
            <v>0</v>
          </cell>
          <cell r="DO353">
            <v>0</v>
          </cell>
          <cell r="DP353">
            <v>0</v>
          </cell>
          <cell r="DQ353">
            <v>0</v>
          </cell>
          <cell r="DR353">
            <v>0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  <cell r="EA353">
            <v>0</v>
          </cell>
          <cell r="EB353">
            <v>0</v>
          </cell>
          <cell r="EC353">
            <v>0</v>
          </cell>
          <cell r="ED353">
            <v>0</v>
          </cell>
        </row>
        <row r="354">
          <cell r="C354" t="str">
            <v>Growth Station - E - Wyoming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P354">
            <v>0</v>
          </cell>
          <cell r="CQ354">
            <v>0</v>
          </cell>
          <cell r="CR354">
            <v>0</v>
          </cell>
          <cell r="CS354">
            <v>0</v>
          </cell>
          <cell r="CT354">
            <v>0</v>
          </cell>
          <cell r="CU354">
            <v>0</v>
          </cell>
          <cell r="CV354">
            <v>0</v>
          </cell>
          <cell r="CW354">
            <v>0</v>
          </cell>
          <cell r="CX354">
            <v>0</v>
          </cell>
          <cell r="CY354">
            <v>0</v>
          </cell>
          <cell r="CZ354">
            <v>0</v>
          </cell>
          <cell r="DA354">
            <v>0</v>
          </cell>
          <cell r="DB354">
            <v>0</v>
          </cell>
          <cell r="DC354">
            <v>0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  <cell r="DK354">
            <v>0</v>
          </cell>
          <cell r="DL354">
            <v>0</v>
          </cell>
          <cell r="DM354">
            <v>0</v>
          </cell>
          <cell r="DN354">
            <v>0</v>
          </cell>
          <cell r="DO354">
            <v>0</v>
          </cell>
          <cell r="DP354">
            <v>0</v>
          </cell>
          <cell r="DQ354">
            <v>0</v>
          </cell>
          <cell r="DR354">
            <v>0</v>
          </cell>
          <cell r="DS354">
            <v>0</v>
          </cell>
          <cell r="DT354">
            <v>0</v>
          </cell>
          <cell r="DU354">
            <v>0</v>
          </cell>
          <cell r="DV354">
            <v>0</v>
          </cell>
          <cell r="DW354">
            <v>0</v>
          </cell>
          <cell r="DX354">
            <v>0</v>
          </cell>
          <cell r="DY354">
            <v>0</v>
          </cell>
          <cell r="DZ354">
            <v>0</v>
          </cell>
          <cell r="EA354">
            <v>0</v>
          </cell>
          <cell r="EB354">
            <v>0</v>
          </cell>
          <cell r="EC354">
            <v>0</v>
          </cell>
          <cell r="ED354">
            <v>0</v>
          </cell>
        </row>
        <row r="355">
          <cell r="C355" t="str">
            <v>Growth Station - W - Jim Bridger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0</v>
          </cell>
          <cell r="CX355">
            <v>0</v>
          </cell>
          <cell r="CY355">
            <v>0</v>
          </cell>
          <cell r="CZ355">
            <v>0</v>
          </cell>
          <cell r="DA355">
            <v>0</v>
          </cell>
          <cell r="DB355">
            <v>0</v>
          </cell>
          <cell r="DC355">
            <v>0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0</v>
          </cell>
          <cell r="DK355">
            <v>0</v>
          </cell>
          <cell r="DL355">
            <v>0</v>
          </cell>
          <cell r="DM355">
            <v>0</v>
          </cell>
          <cell r="DN355">
            <v>0</v>
          </cell>
          <cell r="DO355">
            <v>0</v>
          </cell>
          <cell r="DP355">
            <v>0</v>
          </cell>
          <cell r="DQ355">
            <v>0</v>
          </cell>
          <cell r="DR355">
            <v>0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DZ355">
            <v>0</v>
          </cell>
          <cell r="EA355">
            <v>0</v>
          </cell>
          <cell r="EB355">
            <v>0</v>
          </cell>
          <cell r="EC355">
            <v>0</v>
          </cell>
          <cell r="ED355">
            <v>0</v>
          </cell>
        </row>
        <row r="356">
          <cell r="C356" t="str">
            <v>Growth Station - W - Mid Columbia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</v>
          </cell>
          <cell r="CV356">
            <v>0</v>
          </cell>
          <cell r="CW356">
            <v>0</v>
          </cell>
          <cell r="CX356">
            <v>0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0</v>
          </cell>
          <cell r="DK356">
            <v>0</v>
          </cell>
          <cell r="DL356">
            <v>0</v>
          </cell>
          <cell r="DM356">
            <v>0</v>
          </cell>
          <cell r="DN356">
            <v>0</v>
          </cell>
          <cell r="DO356">
            <v>0</v>
          </cell>
          <cell r="DP356">
            <v>0</v>
          </cell>
          <cell r="DQ356">
            <v>0</v>
          </cell>
          <cell r="DR356">
            <v>0</v>
          </cell>
          <cell r="DS356">
            <v>0</v>
          </cell>
          <cell r="DT356">
            <v>0</v>
          </cell>
          <cell r="DU356">
            <v>0</v>
          </cell>
          <cell r="DV356">
            <v>0</v>
          </cell>
          <cell r="DW356">
            <v>0</v>
          </cell>
          <cell r="DX356">
            <v>0</v>
          </cell>
          <cell r="DY356">
            <v>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</row>
        <row r="357">
          <cell r="C357" t="str">
            <v>Growth Station - W - Oregon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</v>
          </cell>
          <cell r="CV357">
            <v>0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  <cell r="DK357">
            <v>0</v>
          </cell>
          <cell r="DL357">
            <v>0</v>
          </cell>
          <cell r="DM357">
            <v>0</v>
          </cell>
          <cell r="DN357">
            <v>0</v>
          </cell>
          <cell r="DO357">
            <v>0</v>
          </cell>
          <cell r="DP357">
            <v>0</v>
          </cell>
          <cell r="DQ357">
            <v>0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0</v>
          </cell>
          <cell r="DY357">
            <v>0</v>
          </cell>
          <cell r="DZ357">
            <v>0</v>
          </cell>
          <cell r="EA357">
            <v>0</v>
          </cell>
          <cell r="EB357">
            <v>0</v>
          </cell>
          <cell r="EC357">
            <v>0</v>
          </cell>
          <cell r="ED357">
            <v>0</v>
          </cell>
        </row>
        <row r="359">
          <cell r="A359" t="str">
            <v>Total Growth Station Resources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0</v>
          </cell>
          <cell r="CT359">
            <v>0</v>
          </cell>
          <cell r="CU359">
            <v>0</v>
          </cell>
          <cell r="CV359">
            <v>0</v>
          </cell>
          <cell r="CW359">
            <v>0</v>
          </cell>
          <cell r="CX359">
            <v>0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0</v>
          </cell>
          <cell r="DK359">
            <v>0</v>
          </cell>
          <cell r="DL359">
            <v>0</v>
          </cell>
          <cell r="DM359">
            <v>0</v>
          </cell>
          <cell r="DN359">
            <v>0</v>
          </cell>
          <cell r="DO359">
            <v>0</v>
          </cell>
          <cell r="DP359">
            <v>0</v>
          </cell>
          <cell r="DQ359">
            <v>0</v>
          </cell>
          <cell r="DR359">
            <v>0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0</v>
          </cell>
          <cell r="DX359">
            <v>0</v>
          </cell>
          <cell r="DY359">
            <v>0</v>
          </cell>
          <cell r="DZ359">
            <v>0</v>
          </cell>
          <cell r="EA359">
            <v>0</v>
          </cell>
          <cell r="EB359">
            <v>0</v>
          </cell>
          <cell r="EC359">
            <v>0</v>
          </cell>
          <cell r="ED359">
            <v>0</v>
          </cell>
        </row>
        <row r="360">
          <cell r="F360" t="str">
            <v>=</v>
          </cell>
          <cell r="G360" t="str">
            <v>=</v>
          </cell>
          <cell r="H360" t="str">
            <v>=</v>
          </cell>
          <cell r="I360" t="str">
            <v>=</v>
          </cell>
          <cell r="J360" t="str">
            <v>=</v>
          </cell>
          <cell r="K360" t="str">
            <v>=</v>
          </cell>
          <cell r="L360" t="str">
            <v>=</v>
          </cell>
          <cell r="M360" t="str">
            <v>=</v>
          </cell>
          <cell r="N360" t="str">
            <v>=</v>
          </cell>
          <cell r="O360" t="str">
            <v>=</v>
          </cell>
          <cell r="P360" t="str">
            <v>=</v>
          </cell>
          <cell r="Q360" t="str">
            <v>=</v>
          </cell>
          <cell r="R360" t="str">
            <v>=</v>
          </cell>
          <cell r="S360" t="str">
            <v>=</v>
          </cell>
          <cell r="T360" t="str">
            <v>=</v>
          </cell>
          <cell r="U360" t="str">
            <v>=</v>
          </cell>
          <cell r="V360" t="str">
            <v>=</v>
          </cell>
          <cell r="W360" t="str">
            <v>=</v>
          </cell>
          <cell r="X360" t="str">
            <v>=</v>
          </cell>
          <cell r="Y360" t="str">
            <v>=</v>
          </cell>
          <cell r="Z360" t="str">
            <v>=</v>
          </cell>
          <cell r="AA360" t="str">
            <v>=</v>
          </cell>
          <cell r="AB360" t="str">
            <v>=</v>
          </cell>
          <cell r="AC360" t="str">
            <v>=</v>
          </cell>
          <cell r="AD360" t="str">
            <v>=</v>
          </cell>
          <cell r="AE360" t="str">
            <v>=</v>
          </cell>
          <cell r="AF360" t="str">
            <v>=</v>
          </cell>
          <cell r="AG360" t="str">
            <v>=</v>
          </cell>
          <cell r="AH360" t="str">
            <v>=</v>
          </cell>
          <cell r="AI360" t="str">
            <v>=</v>
          </cell>
          <cell r="AJ360" t="str">
            <v>=</v>
          </cell>
          <cell r="AK360" t="str">
            <v>=</v>
          </cell>
          <cell r="AL360" t="str">
            <v>=</v>
          </cell>
          <cell r="AM360" t="str">
            <v>=</v>
          </cell>
          <cell r="AN360" t="str">
            <v>=</v>
          </cell>
          <cell r="AO360" t="str">
            <v>=</v>
          </cell>
          <cell r="AP360" t="str">
            <v>=</v>
          </cell>
          <cell r="AQ360" t="str">
            <v>=</v>
          </cell>
          <cell r="AR360" t="str">
            <v>=</v>
          </cell>
          <cell r="AS360" t="str">
            <v>=</v>
          </cell>
          <cell r="AT360" t="str">
            <v>=</v>
          </cell>
          <cell r="AU360" t="str">
            <v>=</v>
          </cell>
          <cell r="AV360" t="str">
            <v>=</v>
          </cell>
          <cell r="AW360" t="str">
            <v>=</v>
          </cell>
          <cell r="AX360" t="str">
            <v>=</v>
          </cell>
          <cell r="AY360" t="str">
            <v>=</v>
          </cell>
          <cell r="AZ360" t="str">
            <v>=</v>
          </cell>
          <cell r="BA360" t="str">
            <v>=</v>
          </cell>
          <cell r="BB360" t="str">
            <v>=</v>
          </cell>
          <cell r="BC360" t="str">
            <v>=</v>
          </cell>
          <cell r="BD360" t="str">
            <v>=</v>
          </cell>
          <cell r="BE360" t="str">
            <v>=</v>
          </cell>
          <cell r="BF360" t="str">
            <v>=</v>
          </cell>
          <cell r="BG360" t="str">
            <v>=</v>
          </cell>
          <cell r="BH360" t="str">
            <v>=</v>
          </cell>
          <cell r="BI360" t="str">
            <v>=</v>
          </cell>
          <cell r="BJ360" t="str">
            <v>=</v>
          </cell>
          <cell r="BK360" t="str">
            <v>=</v>
          </cell>
          <cell r="BL360" t="str">
            <v>=</v>
          </cell>
          <cell r="BM360" t="str">
            <v>=</v>
          </cell>
          <cell r="BN360" t="str">
            <v>=</v>
          </cell>
          <cell r="BO360" t="str">
            <v>=</v>
          </cell>
          <cell r="BP360" t="str">
            <v>=</v>
          </cell>
          <cell r="BQ360" t="str">
            <v>=</v>
          </cell>
          <cell r="BR360" t="str">
            <v>=</v>
          </cell>
          <cell r="BS360" t="str">
            <v>=</v>
          </cell>
          <cell r="BT360" t="str">
            <v>=</v>
          </cell>
          <cell r="BU360" t="str">
            <v>=</v>
          </cell>
          <cell r="BV360" t="str">
            <v>=</v>
          </cell>
          <cell r="BW360" t="str">
            <v>=</v>
          </cell>
          <cell r="BX360" t="str">
            <v>=</v>
          </cell>
          <cell r="BY360" t="str">
            <v>=</v>
          </cell>
          <cell r="BZ360" t="str">
            <v>=</v>
          </cell>
          <cell r="CA360" t="str">
            <v>=</v>
          </cell>
          <cell r="CB360" t="str">
            <v>=</v>
          </cell>
          <cell r="CC360" t="str">
            <v>=</v>
          </cell>
          <cell r="CD360" t="str">
            <v>=</v>
          </cell>
          <cell r="CE360" t="str">
            <v>=</v>
          </cell>
          <cell r="CF360" t="str">
            <v>=</v>
          </cell>
          <cell r="CG360" t="str">
            <v>=</v>
          </cell>
          <cell r="CH360" t="str">
            <v>=</v>
          </cell>
          <cell r="CI360" t="str">
            <v>=</v>
          </cell>
          <cell r="CJ360" t="str">
            <v>=</v>
          </cell>
          <cell r="CK360" t="str">
            <v>=</v>
          </cell>
          <cell r="CL360" t="str">
            <v>=</v>
          </cell>
          <cell r="CM360" t="str">
            <v>=</v>
          </cell>
          <cell r="CN360" t="str">
            <v>=</v>
          </cell>
          <cell r="CO360" t="str">
            <v>=</v>
          </cell>
          <cell r="CP360" t="str">
            <v>=</v>
          </cell>
          <cell r="CQ360" t="str">
            <v>=</v>
          </cell>
          <cell r="CR360" t="str">
            <v>=</v>
          </cell>
          <cell r="CS360" t="str">
            <v>=</v>
          </cell>
          <cell r="CT360" t="str">
            <v>=</v>
          </cell>
          <cell r="CU360" t="str">
            <v>=</v>
          </cell>
          <cell r="CV360" t="str">
            <v>=</v>
          </cell>
          <cell r="CW360" t="str">
            <v>=</v>
          </cell>
          <cell r="CX360" t="str">
            <v>=</v>
          </cell>
          <cell r="CY360" t="str">
            <v>=</v>
          </cell>
          <cell r="CZ360" t="str">
            <v>=</v>
          </cell>
          <cell r="DA360" t="str">
            <v>=</v>
          </cell>
          <cell r="DB360" t="str">
            <v>=</v>
          </cell>
          <cell r="DC360" t="str">
            <v>=</v>
          </cell>
          <cell r="DD360" t="str">
            <v>=</v>
          </cell>
          <cell r="DE360" t="str">
            <v>=</v>
          </cell>
          <cell r="DF360" t="str">
            <v>=</v>
          </cell>
          <cell r="DG360" t="str">
            <v>=</v>
          </cell>
          <cell r="DH360" t="str">
            <v>=</v>
          </cell>
          <cell r="DI360" t="str">
            <v>=</v>
          </cell>
          <cell r="DJ360" t="str">
            <v>=</v>
          </cell>
          <cell r="DK360" t="str">
            <v>=</v>
          </cell>
          <cell r="DL360" t="str">
            <v>=</v>
          </cell>
          <cell r="DM360" t="str">
            <v>=</v>
          </cell>
          <cell r="DN360" t="str">
            <v>=</v>
          </cell>
          <cell r="DO360" t="str">
            <v>=</v>
          </cell>
          <cell r="DP360" t="str">
            <v>=</v>
          </cell>
          <cell r="DQ360" t="str">
            <v>=</v>
          </cell>
          <cell r="DR360" t="str">
            <v>=</v>
          </cell>
          <cell r="DS360" t="str">
            <v>=</v>
          </cell>
          <cell r="DT360" t="str">
            <v>=</v>
          </cell>
          <cell r="DU360" t="str">
            <v>=</v>
          </cell>
          <cell r="DV360" t="str">
            <v>=</v>
          </cell>
          <cell r="DW360" t="str">
            <v>=</v>
          </cell>
          <cell r="DX360" t="str">
            <v>=</v>
          </cell>
          <cell r="DY360" t="str">
            <v>=</v>
          </cell>
          <cell r="DZ360" t="str">
            <v>=</v>
          </cell>
          <cell r="EA360" t="str">
            <v>=</v>
          </cell>
          <cell r="EB360" t="str">
            <v>=</v>
          </cell>
          <cell r="EC360" t="str">
            <v>=</v>
          </cell>
          <cell r="ED360" t="str">
            <v>=</v>
          </cell>
        </row>
        <row r="361">
          <cell r="A361" t="str">
            <v>Net Power Cost</v>
          </cell>
          <cell r="F361">
            <v>-95228.954938948154</v>
          </cell>
          <cell r="G361">
            <v>-91693.178648352623</v>
          </cell>
          <cell r="H361">
            <v>-85740.51529353857</v>
          </cell>
          <cell r="I361">
            <v>-64944.203149646521</v>
          </cell>
          <cell r="J361">
            <v>-64126.516362443566</v>
          </cell>
          <cell r="K361">
            <v>-80779.472803220153</v>
          </cell>
          <cell r="L361">
            <v>-146998.28880897164</v>
          </cell>
          <cell r="M361">
            <v>-174306.34542688727</v>
          </cell>
          <cell r="N361">
            <v>-110502.34820024669</v>
          </cell>
          <cell r="O361">
            <v>-78047.499678611755</v>
          </cell>
          <cell r="P361">
            <v>-78779.401969283819</v>
          </cell>
          <cell r="Q361">
            <v>-93746.827268302441</v>
          </cell>
          <cell r="R361" t="e">
            <v>#N/A</v>
          </cell>
          <cell r="S361" t="e">
            <v>#N/A</v>
          </cell>
          <cell r="T361" t="e">
            <v>#N/A</v>
          </cell>
          <cell r="U361" t="e">
            <v>#N/A</v>
          </cell>
          <cell r="V361" t="e">
            <v>#N/A</v>
          </cell>
          <cell r="W361" t="e">
            <v>#N/A</v>
          </cell>
          <cell r="X361" t="e">
            <v>#N/A</v>
          </cell>
          <cell r="Y361" t="e">
            <v>#N/A</v>
          </cell>
          <cell r="Z361" t="e">
            <v>#N/A</v>
          </cell>
          <cell r="AA361" t="e">
            <v>#N/A</v>
          </cell>
          <cell r="AB361" t="e">
            <v>#N/A</v>
          </cell>
          <cell r="AC361" t="e">
            <v>#N/A</v>
          </cell>
          <cell r="AD361" t="e">
            <v>#N/A</v>
          </cell>
          <cell r="AE361" t="e">
            <v>#N/A</v>
          </cell>
          <cell r="AF361" t="e">
            <v>#N/A</v>
          </cell>
          <cell r="AG361" t="e">
            <v>#N/A</v>
          </cell>
          <cell r="AH361" t="e">
            <v>#N/A</v>
          </cell>
          <cell r="AI361" t="e">
            <v>#N/A</v>
          </cell>
          <cell r="AJ361" t="e">
            <v>#N/A</v>
          </cell>
          <cell r="AK361" t="e">
            <v>#N/A</v>
          </cell>
          <cell r="AL361" t="e">
            <v>#N/A</v>
          </cell>
          <cell r="AM361" t="e">
            <v>#N/A</v>
          </cell>
          <cell r="AN361" t="e">
            <v>#N/A</v>
          </cell>
          <cell r="AO361" t="e">
            <v>#N/A</v>
          </cell>
          <cell r="AP361" t="e">
            <v>#N/A</v>
          </cell>
          <cell r="AQ361" t="e">
            <v>#N/A</v>
          </cell>
          <cell r="AR361" t="e">
            <v>#N/A</v>
          </cell>
          <cell r="AS361" t="e">
            <v>#N/A</v>
          </cell>
          <cell r="AT361" t="e">
            <v>#N/A</v>
          </cell>
          <cell r="AU361" t="e">
            <v>#N/A</v>
          </cell>
          <cell r="AV361" t="e">
            <v>#N/A</v>
          </cell>
          <cell r="AW361" t="e">
            <v>#N/A</v>
          </cell>
          <cell r="AX361" t="e">
            <v>#N/A</v>
          </cell>
          <cell r="AY361" t="e">
            <v>#N/A</v>
          </cell>
          <cell r="AZ361" t="e">
            <v>#N/A</v>
          </cell>
          <cell r="BA361" t="e">
            <v>#N/A</v>
          </cell>
          <cell r="BB361" t="e">
            <v>#N/A</v>
          </cell>
          <cell r="BC361" t="e">
            <v>#N/A</v>
          </cell>
          <cell r="BD361" t="e">
            <v>#N/A</v>
          </cell>
          <cell r="BE361" t="e">
            <v>#N/A</v>
          </cell>
          <cell r="BF361" t="e">
            <v>#N/A</v>
          </cell>
          <cell r="BG361" t="e">
            <v>#N/A</v>
          </cell>
          <cell r="BH361" t="e">
            <v>#N/A</v>
          </cell>
          <cell r="BI361" t="e">
            <v>#N/A</v>
          </cell>
          <cell r="BJ361" t="e">
            <v>#N/A</v>
          </cell>
          <cell r="BK361" t="e">
            <v>#N/A</v>
          </cell>
          <cell r="BL361" t="e">
            <v>#N/A</v>
          </cell>
          <cell r="BM361" t="e">
            <v>#N/A</v>
          </cell>
          <cell r="BN361" t="e">
            <v>#N/A</v>
          </cell>
          <cell r="BO361" t="e">
            <v>#N/A</v>
          </cell>
          <cell r="BP361" t="e">
            <v>#N/A</v>
          </cell>
          <cell r="BQ361" t="e">
            <v>#N/A</v>
          </cell>
          <cell r="BR361" t="e">
            <v>#N/A</v>
          </cell>
          <cell r="BS361" t="e">
            <v>#N/A</v>
          </cell>
          <cell r="BT361" t="e">
            <v>#N/A</v>
          </cell>
          <cell r="BU361" t="e">
            <v>#N/A</v>
          </cell>
          <cell r="BV361" t="e">
            <v>#N/A</v>
          </cell>
          <cell r="BW361" t="e">
            <v>#N/A</v>
          </cell>
          <cell r="BX361" t="e">
            <v>#N/A</v>
          </cell>
          <cell r="BY361" t="e">
            <v>#N/A</v>
          </cell>
          <cell r="BZ361" t="e">
            <v>#N/A</v>
          </cell>
          <cell r="CA361" t="e">
            <v>#N/A</v>
          </cell>
          <cell r="CB361" t="e">
            <v>#N/A</v>
          </cell>
          <cell r="CC361" t="e">
            <v>#N/A</v>
          </cell>
          <cell r="CD361" t="e">
            <v>#N/A</v>
          </cell>
          <cell r="CE361" t="e">
            <v>#N/A</v>
          </cell>
          <cell r="CF361" t="e">
            <v>#N/A</v>
          </cell>
          <cell r="CG361" t="e">
            <v>#N/A</v>
          </cell>
          <cell r="CH361" t="e">
            <v>#N/A</v>
          </cell>
          <cell r="CI361" t="e">
            <v>#N/A</v>
          </cell>
          <cell r="CJ361" t="e">
            <v>#N/A</v>
          </cell>
          <cell r="CK361" t="e">
            <v>#N/A</v>
          </cell>
          <cell r="CL361" t="e">
            <v>#N/A</v>
          </cell>
          <cell r="CM361" t="e">
            <v>#N/A</v>
          </cell>
          <cell r="CN361" t="e">
            <v>#N/A</v>
          </cell>
          <cell r="CO361" t="e">
            <v>#N/A</v>
          </cell>
          <cell r="CP361" t="e">
            <v>#N/A</v>
          </cell>
          <cell r="CQ361" t="e">
            <v>#N/A</v>
          </cell>
          <cell r="CR361" t="e">
            <v>#N/A</v>
          </cell>
          <cell r="CS361" t="e">
            <v>#N/A</v>
          </cell>
          <cell r="CT361" t="e">
            <v>#N/A</v>
          </cell>
          <cell r="CU361" t="e">
            <v>#N/A</v>
          </cell>
          <cell r="CV361" t="e">
            <v>#N/A</v>
          </cell>
          <cell r="CW361" t="e">
            <v>#N/A</v>
          </cell>
          <cell r="CX361" t="e">
            <v>#N/A</v>
          </cell>
          <cell r="CY361" t="e">
            <v>#N/A</v>
          </cell>
          <cell r="CZ361" t="e">
            <v>#N/A</v>
          </cell>
          <cell r="DA361" t="e">
            <v>#N/A</v>
          </cell>
          <cell r="DB361" t="e">
            <v>#N/A</v>
          </cell>
          <cell r="DC361" t="e">
            <v>#N/A</v>
          </cell>
          <cell r="DD361" t="e">
            <v>#N/A</v>
          </cell>
          <cell r="DE361" t="e">
            <v>#N/A</v>
          </cell>
          <cell r="DF361" t="e">
            <v>#N/A</v>
          </cell>
          <cell r="DG361" t="e">
            <v>#N/A</v>
          </cell>
          <cell r="DH361" t="e">
            <v>#N/A</v>
          </cell>
          <cell r="DI361" t="e">
            <v>#N/A</v>
          </cell>
          <cell r="DJ361" t="e">
            <v>#N/A</v>
          </cell>
          <cell r="DK361" t="e">
            <v>#N/A</v>
          </cell>
          <cell r="DL361" t="e">
            <v>#N/A</v>
          </cell>
          <cell r="DM361" t="e">
            <v>#N/A</v>
          </cell>
          <cell r="DN361" t="e">
            <v>#N/A</v>
          </cell>
          <cell r="DO361" t="e">
            <v>#N/A</v>
          </cell>
          <cell r="DP361" t="e">
            <v>#N/A</v>
          </cell>
          <cell r="DQ361" t="e">
            <v>#N/A</v>
          </cell>
          <cell r="DR361" t="e">
            <v>#N/A</v>
          </cell>
          <cell r="DS361" t="e">
            <v>#N/A</v>
          </cell>
          <cell r="DT361" t="e">
            <v>#N/A</v>
          </cell>
          <cell r="DU361" t="e">
            <v>#N/A</v>
          </cell>
          <cell r="DV361" t="e">
            <v>#N/A</v>
          </cell>
          <cell r="DW361" t="e">
            <v>#N/A</v>
          </cell>
          <cell r="DX361" t="e">
            <v>#N/A</v>
          </cell>
          <cell r="DY361" t="e">
            <v>#N/A</v>
          </cell>
          <cell r="DZ361" t="e">
            <v>#N/A</v>
          </cell>
          <cell r="EA361" t="e">
            <v>#N/A</v>
          </cell>
          <cell r="EB361" t="e">
            <v>#N/A</v>
          </cell>
          <cell r="EC361" t="e">
            <v>#N/A</v>
          </cell>
          <cell r="ED361" t="e">
            <v>#N/A</v>
          </cell>
        </row>
        <row r="362">
          <cell r="F362" t="str">
            <v>=</v>
          </cell>
          <cell r="G362" t="str">
            <v>=</v>
          </cell>
          <cell r="H362" t="str">
            <v>=</v>
          </cell>
          <cell r="I362" t="str">
            <v>=</v>
          </cell>
          <cell r="J362" t="str">
            <v>=</v>
          </cell>
          <cell r="K362" t="str">
            <v>=</v>
          </cell>
          <cell r="L362" t="str">
            <v>=</v>
          </cell>
          <cell r="M362" t="str">
            <v>=</v>
          </cell>
          <cell r="N362" t="str">
            <v>=</v>
          </cell>
          <cell r="O362" t="str">
            <v>=</v>
          </cell>
          <cell r="P362" t="str">
            <v>=</v>
          </cell>
          <cell r="Q362" t="str">
            <v>=</v>
          </cell>
          <cell r="R362" t="str">
            <v>=</v>
          </cell>
          <cell r="S362" t="str">
            <v>=</v>
          </cell>
          <cell r="T362" t="str">
            <v>=</v>
          </cell>
          <cell r="U362" t="str">
            <v>=</v>
          </cell>
          <cell r="V362" t="str">
            <v>=</v>
          </cell>
          <cell r="W362" t="str">
            <v>=</v>
          </cell>
          <cell r="X362" t="str">
            <v>=</v>
          </cell>
          <cell r="Y362" t="str">
            <v>=</v>
          </cell>
          <cell r="Z362" t="str">
            <v>=</v>
          </cell>
          <cell r="AA362" t="str">
            <v>=</v>
          </cell>
          <cell r="AB362" t="str">
            <v>=</v>
          </cell>
          <cell r="AC362" t="str">
            <v>=</v>
          </cell>
          <cell r="AD362" t="str">
            <v>=</v>
          </cell>
          <cell r="AE362" t="str">
            <v>=</v>
          </cell>
          <cell r="AF362" t="str">
            <v>=</v>
          </cell>
          <cell r="AG362" t="str">
            <v>=</v>
          </cell>
          <cell r="AH362" t="str">
            <v>=</v>
          </cell>
          <cell r="AI362" t="str">
            <v>=</v>
          </cell>
          <cell r="AJ362" t="str">
            <v>=</v>
          </cell>
          <cell r="AK362" t="str">
            <v>=</v>
          </cell>
          <cell r="AL362" t="str">
            <v>=</v>
          </cell>
          <cell r="AM362" t="str">
            <v>=</v>
          </cell>
          <cell r="AN362" t="str">
            <v>=</v>
          </cell>
          <cell r="AO362" t="str">
            <v>=</v>
          </cell>
          <cell r="AP362" t="str">
            <v>=</v>
          </cell>
          <cell r="AQ362" t="str">
            <v>=</v>
          </cell>
          <cell r="AR362" t="str">
            <v>=</v>
          </cell>
          <cell r="AS362" t="str">
            <v>=</v>
          </cell>
          <cell r="AT362" t="str">
            <v>=</v>
          </cell>
          <cell r="AU362" t="str">
            <v>=</v>
          </cell>
          <cell r="AV362" t="str">
            <v>=</v>
          </cell>
          <cell r="AW362" t="str">
            <v>=</v>
          </cell>
          <cell r="AX362" t="str">
            <v>=</v>
          </cell>
          <cell r="AY362" t="str">
            <v>=</v>
          </cell>
          <cell r="AZ362" t="str">
            <v>=</v>
          </cell>
          <cell r="BA362" t="str">
            <v>=</v>
          </cell>
          <cell r="BB362" t="str">
            <v>=</v>
          </cell>
          <cell r="BC362" t="str">
            <v>=</v>
          </cell>
          <cell r="BD362" t="str">
            <v>=</v>
          </cell>
          <cell r="BE362" t="str">
            <v>=</v>
          </cell>
          <cell r="BF362" t="str">
            <v>=</v>
          </cell>
          <cell r="BG362" t="str">
            <v>=</v>
          </cell>
          <cell r="BH362" t="str">
            <v>=</v>
          </cell>
          <cell r="BI362" t="str">
            <v>=</v>
          </cell>
          <cell r="BJ362" t="str">
            <v>=</v>
          </cell>
          <cell r="BK362" t="str">
            <v>=</v>
          </cell>
          <cell r="BL362" t="str">
            <v>=</v>
          </cell>
          <cell r="BM362" t="str">
            <v>=</v>
          </cell>
          <cell r="BN362" t="str">
            <v>=</v>
          </cell>
          <cell r="BO362" t="str">
            <v>=</v>
          </cell>
          <cell r="BP362" t="str">
            <v>=</v>
          </cell>
          <cell r="BQ362" t="str">
            <v>=</v>
          </cell>
          <cell r="BR362" t="str">
            <v>=</v>
          </cell>
          <cell r="BS362" t="str">
            <v>=</v>
          </cell>
          <cell r="BT362" t="str">
            <v>=</v>
          </cell>
          <cell r="BU362" t="str">
            <v>=</v>
          </cell>
          <cell r="BV362" t="str">
            <v>=</v>
          </cell>
          <cell r="BW362" t="str">
            <v>=</v>
          </cell>
          <cell r="BX362" t="str">
            <v>=</v>
          </cell>
          <cell r="BY362" t="str">
            <v>=</v>
          </cell>
          <cell r="BZ362" t="str">
            <v>=</v>
          </cell>
          <cell r="CA362" t="str">
            <v>=</v>
          </cell>
          <cell r="CB362" t="str">
            <v>=</v>
          </cell>
          <cell r="CC362" t="str">
            <v>=</v>
          </cell>
          <cell r="CD362" t="str">
            <v>=</v>
          </cell>
          <cell r="CE362" t="str">
            <v>=</v>
          </cell>
          <cell r="CF362" t="str">
            <v>=</v>
          </cell>
          <cell r="CG362" t="str">
            <v>=</v>
          </cell>
          <cell r="CH362" t="str">
            <v>=</v>
          </cell>
          <cell r="CI362" t="str">
            <v>=</v>
          </cell>
          <cell r="CJ362" t="str">
            <v>=</v>
          </cell>
          <cell r="CK362" t="str">
            <v>=</v>
          </cell>
          <cell r="CL362" t="str">
            <v>=</v>
          </cell>
          <cell r="CM362" t="str">
            <v>=</v>
          </cell>
          <cell r="CN362" t="str">
            <v>=</v>
          </cell>
          <cell r="CO362" t="str">
            <v>=</v>
          </cell>
          <cell r="CP362" t="str">
            <v>=</v>
          </cell>
          <cell r="CQ362" t="str">
            <v>=</v>
          </cell>
          <cell r="CR362" t="str">
            <v>=</v>
          </cell>
          <cell r="CS362" t="str">
            <v>=</v>
          </cell>
          <cell r="CT362" t="str">
            <v>=</v>
          </cell>
          <cell r="CU362" t="str">
            <v>=</v>
          </cell>
          <cell r="CV362" t="str">
            <v>=</v>
          </cell>
          <cell r="CW362" t="str">
            <v>=</v>
          </cell>
          <cell r="CX362" t="str">
            <v>=</v>
          </cell>
          <cell r="CY362" t="str">
            <v>=</v>
          </cell>
          <cell r="CZ362" t="str">
            <v>=</v>
          </cell>
          <cell r="DA362" t="str">
            <v>=</v>
          </cell>
          <cell r="DB362" t="str">
            <v>=</v>
          </cell>
          <cell r="DC362" t="str">
            <v>=</v>
          </cell>
          <cell r="DD362" t="str">
            <v>=</v>
          </cell>
          <cell r="DE362" t="str">
            <v>=</v>
          </cell>
          <cell r="DF362" t="str">
            <v>=</v>
          </cell>
          <cell r="DG362" t="str">
            <v>=</v>
          </cell>
          <cell r="DH362" t="str">
            <v>=</v>
          </cell>
          <cell r="DI362" t="str">
            <v>=</v>
          </cell>
          <cell r="DJ362" t="str">
            <v>=</v>
          </cell>
          <cell r="DK362" t="str">
            <v>=</v>
          </cell>
          <cell r="DL362" t="str">
            <v>=</v>
          </cell>
          <cell r="DM362" t="str">
            <v>=</v>
          </cell>
          <cell r="DN362" t="str">
            <v>=</v>
          </cell>
          <cell r="DO362" t="str">
            <v>=</v>
          </cell>
          <cell r="DP362" t="str">
            <v>=</v>
          </cell>
          <cell r="DQ362" t="str">
            <v>=</v>
          </cell>
          <cell r="DR362" t="str">
            <v>=</v>
          </cell>
          <cell r="DS362" t="str">
            <v>=</v>
          </cell>
          <cell r="DT362" t="str">
            <v>=</v>
          </cell>
          <cell r="DU362" t="str">
            <v>=</v>
          </cell>
          <cell r="DV362" t="str">
            <v>=</v>
          </cell>
          <cell r="DW362" t="str">
            <v>=</v>
          </cell>
          <cell r="DX362" t="str">
            <v>=</v>
          </cell>
          <cell r="DY362" t="str">
            <v>=</v>
          </cell>
          <cell r="DZ362" t="str">
            <v>=</v>
          </cell>
          <cell r="EA362" t="str">
            <v>=</v>
          </cell>
          <cell r="EB362" t="str">
            <v>=</v>
          </cell>
          <cell r="EC362" t="str">
            <v>=</v>
          </cell>
          <cell r="ED362" t="str">
            <v>=</v>
          </cell>
        </row>
        <row r="363">
          <cell r="A363" t="str">
            <v>Net Power Cost/Net System Load</v>
          </cell>
          <cell r="C363" t="str">
            <v>Net Power Cost/Net System Load</v>
          </cell>
          <cell r="F363">
            <v>-1.7851108879156641E-2</v>
          </cell>
          <cell r="G363">
            <v>-1.9473896630607612E-2</v>
          </cell>
          <cell r="H363">
            <v>-1.7484338752986162E-2</v>
          </cell>
          <cell r="I363">
            <v>-1.4147184172330185E-2</v>
          </cell>
          <cell r="J363">
            <v>-1.3405135164024529E-2</v>
          </cell>
          <cell r="K363">
            <v>-1.5856829326803989E-2</v>
          </cell>
          <cell r="L363">
            <v>-2.5128634018141582E-2</v>
          </cell>
          <cell r="M363">
            <v>-3.1074292340548482E-2</v>
          </cell>
          <cell r="N363">
            <v>-2.2551318096940776E-2</v>
          </cell>
          <cell r="O363">
            <v>-1.6311843955669758E-2</v>
          </cell>
          <cell r="P363">
            <v>-1.6101844037073931E-2</v>
          </cell>
          <cell r="Q363">
            <v>-1.736005239309435E-2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0</v>
          </cell>
          <cell r="CV363">
            <v>0</v>
          </cell>
          <cell r="CW363">
            <v>0</v>
          </cell>
          <cell r="CX363">
            <v>0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0</v>
          </cell>
          <cell r="DK363">
            <v>0</v>
          </cell>
          <cell r="DL363">
            <v>0</v>
          </cell>
          <cell r="DM363">
            <v>0</v>
          </cell>
          <cell r="DN363">
            <v>0</v>
          </cell>
          <cell r="DO363">
            <v>0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</row>
        <row r="364">
          <cell r="C364">
            <v>0</v>
          </cell>
          <cell r="F364">
            <v>24.287648420494417</v>
          </cell>
          <cell r="G364">
            <v>25.891495732908822</v>
          </cell>
          <cell r="H364">
            <v>21.867671362943668</v>
          </cell>
          <cell r="I364">
            <v>17.115803064950065</v>
          </cell>
          <cell r="J364">
            <v>16.355133633889221</v>
          </cell>
          <cell r="K364">
            <v>21.28912945478077</v>
          </cell>
          <cell r="L364">
            <v>37.491147091717075</v>
          </cell>
          <cell r="M364">
            <v>44.455924544206219</v>
          </cell>
          <cell r="N364">
            <v>29.122482658719875</v>
          </cell>
          <cell r="O364">
            <v>19.905607842783191</v>
          </cell>
          <cell r="P364">
            <v>20.762018229307351</v>
          </cell>
          <cell r="Q364">
            <v>23.909639486110883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0</v>
          </cell>
          <cell r="DK364">
            <v>0</v>
          </cell>
          <cell r="DL364">
            <v>0</v>
          </cell>
          <cell r="DM364">
            <v>0</v>
          </cell>
          <cell r="DN364">
            <v>0</v>
          </cell>
          <cell r="DO364">
            <v>0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0</v>
          </cell>
          <cell r="CT365">
            <v>0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Y365">
            <v>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0</v>
          </cell>
          <cell r="DK365">
            <v>0</v>
          </cell>
          <cell r="DL365">
            <v>0</v>
          </cell>
          <cell r="DM365">
            <v>0</v>
          </cell>
          <cell r="DN365">
            <v>0</v>
          </cell>
          <cell r="DO365">
            <v>0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</row>
        <row r="366">
          <cell r="A366" t="str">
            <v>Adjustments to Load</v>
          </cell>
        </row>
        <row r="367">
          <cell r="C367" t="str">
            <v>Station Service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0</v>
          </cell>
          <cell r="DK367">
            <v>0</v>
          </cell>
          <cell r="DL367">
            <v>0</v>
          </cell>
          <cell r="DM367">
            <v>0</v>
          </cell>
          <cell r="DN367">
            <v>0</v>
          </cell>
          <cell r="DO367">
            <v>0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</row>
        <row r="368">
          <cell r="C368" t="str">
            <v>MagCorp Curtailment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0</v>
          </cell>
          <cell r="CT368">
            <v>0</v>
          </cell>
          <cell r="CU368">
            <v>0</v>
          </cell>
          <cell r="CV368">
            <v>0</v>
          </cell>
          <cell r="CW368">
            <v>0</v>
          </cell>
          <cell r="CX368">
            <v>0</v>
          </cell>
          <cell r="CY368">
            <v>0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0</v>
          </cell>
          <cell r="DK368">
            <v>0</v>
          </cell>
          <cell r="DL368">
            <v>0</v>
          </cell>
          <cell r="DM368">
            <v>0</v>
          </cell>
          <cell r="DN368">
            <v>0</v>
          </cell>
          <cell r="DO368">
            <v>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</row>
        <row r="369">
          <cell r="C369" t="str">
            <v>Monsanto Curtailment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0</v>
          </cell>
          <cell r="DK369">
            <v>0</v>
          </cell>
          <cell r="DL369">
            <v>0</v>
          </cell>
          <cell r="DM369">
            <v>0</v>
          </cell>
          <cell r="DN369">
            <v>0</v>
          </cell>
          <cell r="DO369">
            <v>0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</row>
        <row r="370">
          <cell r="C370" t="str">
            <v>Utah Private Generation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0</v>
          </cell>
          <cell r="DK370">
            <v>0</v>
          </cell>
          <cell r="DL370">
            <v>0</v>
          </cell>
          <cell r="DM370">
            <v>0</v>
          </cell>
          <cell r="DN370">
            <v>0</v>
          </cell>
          <cell r="DO370">
            <v>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</row>
        <row r="371">
          <cell r="C371" t="str">
            <v>Line Loss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0</v>
          </cell>
          <cell r="CT371">
            <v>0</v>
          </cell>
          <cell r="CU371">
            <v>0</v>
          </cell>
          <cell r="CV371">
            <v>0</v>
          </cell>
          <cell r="CW371">
            <v>0</v>
          </cell>
          <cell r="CX371">
            <v>0</v>
          </cell>
          <cell r="CY371">
            <v>0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0</v>
          </cell>
          <cell r="DK371">
            <v>0</v>
          </cell>
          <cell r="DL371">
            <v>0</v>
          </cell>
          <cell r="DM371">
            <v>0</v>
          </cell>
          <cell r="DN371">
            <v>0</v>
          </cell>
          <cell r="DO371">
            <v>0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</row>
        <row r="372"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0</v>
          </cell>
          <cell r="DK372">
            <v>0</v>
          </cell>
          <cell r="DL372">
            <v>0</v>
          </cell>
          <cell r="DM372">
            <v>0</v>
          </cell>
          <cell r="DN372">
            <v>0</v>
          </cell>
          <cell r="DO372">
            <v>0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</row>
        <row r="374">
          <cell r="C374" t="str">
            <v>System Load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0</v>
          </cell>
          <cell r="DK374">
            <v>0</v>
          </cell>
          <cell r="DL374">
            <v>0</v>
          </cell>
          <cell r="DM374">
            <v>0</v>
          </cell>
          <cell r="DN374">
            <v>0</v>
          </cell>
          <cell r="DO374">
            <v>0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</row>
        <row r="375">
          <cell r="A375" t="str">
            <v>Net System Load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0</v>
          </cell>
          <cell r="CY375">
            <v>0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0</v>
          </cell>
          <cell r="DK375">
            <v>0</v>
          </cell>
          <cell r="DL375">
            <v>0</v>
          </cell>
          <cell r="DM375">
            <v>0</v>
          </cell>
          <cell r="DN375">
            <v>0</v>
          </cell>
          <cell r="DO375">
            <v>0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</row>
        <row r="377">
          <cell r="A377" t="str">
            <v>Special Sales For Resale</v>
          </cell>
        </row>
        <row r="379">
          <cell r="C379" t="str">
            <v>Black Hills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0</v>
          </cell>
          <cell r="DK379">
            <v>0</v>
          </cell>
          <cell r="DL379">
            <v>0</v>
          </cell>
          <cell r="DM379">
            <v>0</v>
          </cell>
          <cell r="DN379">
            <v>0</v>
          </cell>
          <cell r="DO379">
            <v>0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</row>
        <row r="380">
          <cell r="C380" t="str">
            <v>BPA Wind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0</v>
          </cell>
          <cell r="DK380">
            <v>0</v>
          </cell>
          <cell r="DL380">
            <v>0</v>
          </cell>
          <cell r="DM380">
            <v>0</v>
          </cell>
          <cell r="DN380">
            <v>0</v>
          </cell>
          <cell r="DO380">
            <v>0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0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</row>
        <row r="381">
          <cell r="C381" t="str">
            <v>East Area Sales (WCA Sale)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0</v>
          </cell>
          <cell r="DK381">
            <v>0</v>
          </cell>
          <cell r="DL381">
            <v>0</v>
          </cell>
          <cell r="DM381">
            <v>0</v>
          </cell>
          <cell r="DN381">
            <v>0</v>
          </cell>
          <cell r="DO381">
            <v>0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</row>
        <row r="382">
          <cell r="C382" t="str">
            <v>Hurricane Sale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M382">
            <v>0</v>
          </cell>
          <cell r="DN382">
            <v>0</v>
          </cell>
          <cell r="DO382">
            <v>0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</row>
        <row r="383">
          <cell r="C383" t="str">
            <v>LADWP (IPP Layoff)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M383">
            <v>0</v>
          </cell>
          <cell r="DN383">
            <v>0</v>
          </cell>
          <cell r="DO383">
            <v>0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</row>
        <row r="384">
          <cell r="C384" t="str">
            <v>Shell Sale 2013-2014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0</v>
          </cell>
          <cell r="DK384">
            <v>0</v>
          </cell>
          <cell r="DL384">
            <v>0</v>
          </cell>
          <cell r="DM384">
            <v>0</v>
          </cell>
          <cell r="DN384">
            <v>0</v>
          </cell>
          <cell r="DO384">
            <v>0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</row>
        <row r="385">
          <cell r="C385" t="str">
            <v>SMUD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0</v>
          </cell>
          <cell r="DK385">
            <v>0</v>
          </cell>
          <cell r="DL385">
            <v>0</v>
          </cell>
          <cell r="DM385">
            <v>0</v>
          </cell>
          <cell r="DN385">
            <v>0</v>
          </cell>
          <cell r="DO385">
            <v>0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</row>
        <row r="386">
          <cell r="C386" t="str">
            <v>UMPA II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  <cell r="DK388">
            <v>0</v>
          </cell>
          <cell r="DL388">
            <v>0</v>
          </cell>
          <cell r="DM388">
            <v>0</v>
          </cell>
          <cell r="DN388">
            <v>0</v>
          </cell>
          <cell r="DO388">
            <v>0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</row>
        <row r="391">
          <cell r="C391" t="str">
            <v>COB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0</v>
          </cell>
          <cell r="CY391">
            <v>0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0</v>
          </cell>
          <cell r="DK391">
            <v>0</v>
          </cell>
          <cell r="DL391">
            <v>0</v>
          </cell>
          <cell r="DM391">
            <v>0</v>
          </cell>
          <cell r="DN391">
            <v>0</v>
          </cell>
          <cell r="DO391">
            <v>0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</row>
        <row r="392">
          <cell r="C392" t="str">
            <v>Four Corners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0</v>
          </cell>
          <cell r="DK392">
            <v>0</v>
          </cell>
          <cell r="DL392">
            <v>0</v>
          </cell>
          <cell r="DM392">
            <v>0</v>
          </cell>
          <cell r="DN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</row>
        <row r="393">
          <cell r="C393" t="str">
            <v>Mid Columbia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0</v>
          </cell>
          <cell r="DK393">
            <v>0</v>
          </cell>
          <cell r="DL393">
            <v>0</v>
          </cell>
          <cell r="DM393">
            <v>0</v>
          </cell>
          <cell r="DN393">
            <v>0</v>
          </cell>
          <cell r="DO393">
            <v>0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</row>
        <row r="394">
          <cell r="C394" t="str">
            <v>Mona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0</v>
          </cell>
          <cell r="CY394">
            <v>0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0</v>
          </cell>
          <cell r="DK394">
            <v>0</v>
          </cell>
          <cell r="DL394">
            <v>0</v>
          </cell>
          <cell r="DM394">
            <v>0</v>
          </cell>
          <cell r="DN394">
            <v>0</v>
          </cell>
          <cell r="DO394">
            <v>0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</row>
        <row r="395">
          <cell r="C395" t="str">
            <v>Palo Verde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0</v>
          </cell>
          <cell r="DK395">
            <v>0</v>
          </cell>
          <cell r="DL395">
            <v>0</v>
          </cell>
          <cell r="DM395">
            <v>0</v>
          </cell>
          <cell r="DN395">
            <v>0</v>
          </cell>
          <cell r="DO395">
            <v>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</row>
        <row r="396">
          <cell r="C396" t="str">
            <v>SP15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Y396">
            <v>0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0</v>
          </cell>
          <cell r="DK396">
            <v>0</v>
          </cell>
          <cell r="DL396">
            <v>0</v>
          </cell>
          <cell r="DM396">
            <v>0</v>
          </cell>
          <cell r="DN396">
            <v>0</v>
          </cell>
          <cell r="DO396">
            <v>0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</row>
        <row r="397">
          <cell r="C397" t="str">
            <v>STF Index Trades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0</v>
          </cell>
          <cell r="DK397">
            <v>0</v>
          </cell>
          <cell r="DL397">
            <v>0</v>
          </cell>
          <cell r="DM397">
            <v>0</v>
          </cell>
          <cell r="DN397">
            <v>0</v>
          </cell>
          <cell r="DO397">
            <v>0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0</v>
          </cell>
          <cell r="DK399">
            <v>0</v>
          </cell>
          <cell r="DL399">
            <v>0</v>
          </cell>
          <cell r="DM399">
            <v>0</v>
          </cell>
          <cell r="DN399">
            <v>0</v>
          </cell>
          <cell r="DO399">
            <v>0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</row>
        <row r="402">
          <cell r="C402" t="str">
            <v>COB</v>
          </cell>
          <cell r="F402">
            <v>0</v>
          </cell>
          <cell r="G402">
            <v>5.3899999999994179</v>
          </cell>
          <cell r="H402">
            <v>0</v>
          </cell>
          <cell r="I402">
            <v>0</v>
          </cell>
          <cell r="J402">
            <v>5.2700000000040745</v>
          </cell>
          <cell r="K402">
            <v>11.430000000007567</v>
          </cell>
          <cell r="L402">
            <v>0</v>
          </cell>
          <cell r="M402">
            <v>15.349999999991269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R402">
            <v>0</v>
          </cell>
          <cell r="CS402">
            <v>0</v>
          </cell>
          <cell r="CT402">
            <v>0</v>
          </cell>
          <cell r="CU402">
            <v>0</v>
          </cell>
          <cell r="CV402">
            <v>0</v>
          </cell>
          <cell r="CW402">
            <v>0</v>
          </cell>
          <cell r="CX402">
            <v>0</v>
          </cell>
          <cell r="CY402">
            <v>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0</v>
          </cell>
          <cell r="DK402">
            <v>0</v>
          </cell>
          <cell r="DL402">
            <v>0</v>
          </cell>
          <cell r="DM402">
            <v>0</v>
          </cell>
          <cell r="DN402">
            <v>0</v>
          </cell>
          <cell r="DO402">
            <v>0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</row>
        <row r="403">
          <cell r="C403" t="str">
            <v>Four Corners</v>
          </cell>
          <cell r="F403">
            <v>257.02599999999802</v>
          </cell>
          <cell r="G403">
            <v>107.91300000000047</v>
          </cell>
          <cell r="H403">
            <v>35.816999999999098</v>
          </cell>
          <cell r="I403">
            <v>8.999999999650754E-2</v>
          </cell>
          <cell r="J403">
            <v>10.233000000000175</v>
          </cell>
          <cell r="K403">
            <v>0</v>
          </cell>
          <cell r="L403">
            <v>10.235000000000582</v>
          </cell>
          <cell r="M403">
            <v>5.1149999999906868</v>
          </cell>
          <cell r="N403">
            <v>5.1260000000038417</v>
          </cell>
          <cell r="O403">
            <v>56.779999999998836</v>
          </cell>
          <cell r="P403">
            <v>192.29999999998836</v>
          </cell>
          <cell r="Q403">
            <v>250.55999999999767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0</v>
          </cell>
          <cell r="CS403">
            <v>0</v>
          </cell>
          <cell r="CT403">
            <v>0</v>
          </cell>
          <cell r="CU403">
            <v>0</v>
          </cell>
          <cell r="CV403">
            <v>0</v>
          </cell>
          <cell r="CW403">
            <v>0</v>
          </cell>
          <cell r="CX403">
            <v>0</v>
          </cell>
          <cell r="CY403">
            <v>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0</v>
          </cell>
          <cell r="DK403">
            <v>0</v>
          </cell>
          <cell r="DL403">
            <v>0</v>
          </cell>
          <cell r="DM403">
            <v>0</v>
          </cell>
          <cell r="DN403">
            <v>0</v>
          </cell>
          <cell r="DO403">
            <v>0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</row>
        <row r="404">
          <cell r="C404" t="str">
            <v>Mid Columbia</v>
          </cell>
          <cell r="F404">
            <v>0</v>
          </cell>
          <cell r="G404">
            <v>5.1169999999983702</v>
          </cell>
          <cell r="H404">
            <v>171.70000000001164</v>
          </cell>
          <cell r="I404">
            <v>139.22000000000116</v>
          </cell>
          <cell r="J404">
            <v>116.40600000000268</v>
          </cell>
          <cell r="K404">
            <v>161.72400000000198</v>
          </cell>
          <cell r="L404">
            <v>369.10999999998603</v>
          </cell>
          <cell r="M404">
            <v>153.23999999999069</v>
          </cell>
          <cell r="N404">
            <v>145.51000000000931</v>
          </cell>
          <cell r="O404">
            <v>92.099999999976717</v>
          </cell>
          <cell r="P404">
            <v>10.226000000009662</v>
          </cell>
          <cell r="Q404">
            <v>20.669999999998254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R404">
            <v>0</v>
          </cell>
          <cell r="CS404">
            <v>0</v>
          </cell>
          <cell r="CT404">
            <v>0</v>
          </cell>
          <cell r="CU404">
            <v>0</v>
          </cell>
          <cell r="CV404">
            <v>0</v>
          </cell>
          <cell r="CW404">
            <v>0</v>
          </cell>
          <cell r="CX404">
            <v>0</v>
          </cell>
          <cell r="CY404">
            <v>0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0</v>
          </cell>
          <cell r="DK404">
            <v>0</v>
          </cell>
          <cell r="DL404">
            <v>0</v>
          </cell>
          <cell r="DM404">
            <v>0</v>
          </cell>
          <cell r="DN404">
            <v>0</v>
          </cell>
          <cell r="DO404">
            <v>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</row>
        <row r="405">
          <cell r="C405" t="str">
            <v>Mona</v>
          </cell>
          <cell r="F405">
            <v>108.05999999999767</v>
          </cell>
          <cell r="G405">
            <v>81.940000000002328</v>
          </cell>
          <cell r="H405">
            <v>19.323000000003958</v>
          </cell>
          <cell r="I405">
            <v>63.085000000006403</v>
          </cell>
          <cell r="J405">
            <v>30.849999999991269</v>
          </cell>
          <cell r="K405">
            <v>166.2100000000064</v>
          </cell>
          <cell r="L405">
            <v>15.350999999995111</v>
          </cell>
          <cell r="M405">
            <v>153.1649999999936</v>
          </cell>
          <cell r="N405">
            <v>61.401000000012573</v>
          </cell>
          <cell r="O405">
            <v>47.190000000002328</v>
          </cell>
          <cell r="P405">
            <v>127.02500000002328</v>
          </cell>
          <cell r="Q405">
            <v>198.85999999998603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H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R405">
            <v>0</v>
          </cell>
          <cell r="CS405">
            <v>0</v>
          </cell>
          <cell r="CT405">
            <v>0</v>
          </cell>
          <cell r="CU405">
            <v>0</v>
          </cell>
          <cell r="CV405">
            <v>0</v>
          </cell>
          <cell r="CW405">
            <v>0</v>
          </cell>
          <cell r="CX405">
            <v>0</v>
          </cell>
          <cell r="CY405">
            <v>0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0</v>
          </cell>
          <cell r="DK405">
            <v>0</v>
          </cell>
          <cell r="DL405">
            <v>0</v>
          </cell>
          <cell r="DM405">
            <v>0</v>
          </cell>
          <cell r="DN405">
            <v>0</v>
          </cell>
          <cell r="DO405">
            <v>0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</row>
        <row r="406">
          <cell r="C406" t="str">
            <v>Palo Verde</v>
          </cell>
          <cell r="F406">
            <v>1.8299999999871943</v>
          </cell>
          <cell r="G406">
            <v>0</v>
          </cell>
          <cell r="H406">
            <v>26.339999999996508</v>
          </cell>
          <cell r="I406">
            <v>6.3699999999953434</v>
          </cell>
          <cell r="J406">
            <v>1.1000000000058208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1.0994000000000597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  <cell r="DK406">
            <v>0</v>
          </cell>
          <cell r="DL406">
            <v>0</v>
          </cell>
          <cell r="DM406">
            <v>0</v>
          </cell>
          <cell r="DN406">
            <v>0</v>
          </cell>
          <cell r="DO406">
            <v>0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</row>
        <row r="407">
          <cell r="C407" t="str">
            <v>SP15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K407">
            <v>0</v>
          </cell>
          <cell r="DL407">
            <v>0</v>
          </cell>
          <cell r="DM407">
            <v>0</v>
          </cell>
          <cell r="DN407">
            <v>0</v>
          </cell>
          <cell r="DO407">
            <v>0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</row>
        <row r="408">
          <cell r="C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</v>
          </cell>
          <cell r="CX408">
            <v>0</v>
          </cell>
          <cell r="CY408">
            <v>0</v>
          </cell>
          <cell r="CZ408">
            <v>0</v>
          </cell>
          <cell r="DA408">
            <v>0</v>
          </cell>
          <cell r="DB408">
            <v>0</v>
          </cell>
          <cell r="DC408">
            <v>0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0</v>
          </cell>
          <cell r="DK408">
            <v>0</v>
          </cell>
          <cell r="DL408">
            <v>0</v>
          </cell>
          <cell r="DM408">
            <v>0</v>
          </cell>
          <cell r="DN408">
            <v>0</v>
          </cell>
          <cell r="DO408">
            <v>0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</row>
        <row r="409">
          <cell r="C409" t="str">
            <v>Trapped Energy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0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0</v>
          </cell>
          <cell r="DK409">
            <v>0</v>
          </cell>
          <cell r="DL409">
            <v>0</v>
          </cell>
          <cell r="DM409">
            <v>0</v>
          </cell>
          <cell r="DN409">
            <v>0</v>
          </cell>
          <cell r="DO409">
            <v>0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</row>
        <row r="410">
          <cell r="F410">
            <v>366.91600000008475</v>
          </cell>
          <cell r="G410">
            <v>200.36000000010245</v>
          </cell>
          <cell r="H410">
            <v>253.18000000005122</v>
          </cell>
          <cell r="I410">
            <v>208.76500000001397</v>
          </cell>
          <cell r="J410">
            <v>163.85899999993853</v>
          </cell>
          <cell r="K410">
            <v>339.3640000000014</v>
          </cell>
          <cell r="L410">
            <v>394.69599999999627</v>
          </cell>
          <cell r="M410">
            <v>326.86999999993714</v>
          </cell>
          <cell r="N410">
            <v>212.03700000001118</v>
          </cell>
          <cell r="O410">
            <v>196.07000000006519</v>
          </cell>
          <cell r="P410">
            <v>329.55100000003586</v>
          </cell>
          <cell r="Q410">
            <v>471.18939999997383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0</v>
          </cell>
          <cell r="CX410">
            <v>0</v>
          </cell>
          <cell r="CY410">
            <v>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0</v>
          </cell>
          <cell r="DK410">
            <v>0</v>
          </cell>
          <cell r="DL410">
            <v>0</v>
          </cell>
          <cell r="DM410">
            <v>0</v>
          </cell>
          <cell r="DN410">
            <v>0</v>
          </cell>
          <cell r="DO410">
            <v>0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</row>
        <row r="412">
          <cell r="A412" t="str">
            <v>Total Special Sales For Resale</v>
          </cell>
          <cell r="F412">
            <v>366.91600000008475</v>
          </cell>
          <cell r="G412">
            <v>200.36000000010245</v>
          </cell>
          <cell r="H412">
            <v>253.18000000005122</v>
          </cell>
          <cell r="I412">
            <v>208.76500000001397</v>
          </cell>
          <cell r="J412">
            <v>163.85899999993853</v>
          </cell>
          <cell r="K412">
            <v>339.36399999994319</v>
          </cell>
          <cell r="L412">
            <v>394.69599999999627</v>
          </cell>
          <cell r="M412">
            <v>326.86999999999534</v>
          </cell>
          <cell r="N412">
            <v>212.03700000001118</v>
          </cell>
          <cell r="O412">
            <v>196.07000000006519</v>
          </cell>
          <cell r="P412">
            <v>329.55099999997765</v>
          </cell>
          <cell r="Q412">
            <v>471.18939999997383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0</v>
          </cell>
          <cell r="CX412">
            <v>0</v>
          </cell>
          <cell r="CY412">
            <v>0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0</v>
          </cell>
          <cell r="DK412">
            <v>0</v>
          </cell>
          <cell r="DL412">
            <v>0</v>
          </cell>
          <cell r="DM412">
            <v>0</v>
          </cell>
          <cell r="DN412">
            <v>0</v>
          </cell>
          <cell r="DO412">
            <v>0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</row>
        <row r="413">
          <cell r="F413" t="str">
            <v>=</v>
          </cell>
          <cell r="G413" t="str">
            <v>=</v>
          </cell>
          <cell r="H413" t="str">
            <v>=</v>
          </cell>
          <cell r="I413" t="str">
            <v>=</v>
          </cell>
          <cell r="J413" t="str">
            <v>=</v>
          </cell>
          <cell r="K413" t="str">
            <v>=</v>
          </cell>
          <cell r="L413" t="str">
            <v>=</v>
          </cell>
          <cell r="M413" t="str">
            <v>=</v>
          </cell>
          <cell r="N413" t="str">
            <v>=</v>
          </cell>
          <cell r="O413" t="str">
            <v>=</v>
          </cell>
          <cell r="P413" t="str">
            <v>=</v>
          </cell>
          <cell r="Q413" t="str">
            <v>=</v>
          </cell>
          <cell r="R413" t="str">
            <v>=</v>
          </cell>
          <cell r="S413" t="str">
            <v>=</v>
          </cell>
          <cell r="T413" t="str">
            <v>=</v>
          </cell>
          <cell r="U413" t="str">
            <v>=</v>
          </cell>
          <cell r="V413" t="str">
            <v>=</v>
          </cell>
          <cell r="W413" t="str">
            <v>=</v>
          </cell>
          <cell r="X413" t="str">
            <v>=</v>
          </cell>
          <cell r="Y413" t="str">
            <v>=</v>
          </cell>
          <cell r="Z413" t="str">
            <v>=</v>
          </cell>
          <cell r="AA413" t="str">
            <v>=</v>
          </cell>
          <cell r="AB413" t="str">
            <v>=</v>
          </cell>
          <cell r="AC413" t="str">
            <v>=</v>
          </cell>
          <cell r="AD413" t="str">
            <v>=</v>
          </cell>
          <cell r="AE413" t="str">
            <v>=</v>
          </cell>
          <cell r="AF413" t="str">
            <v>=</v>
          </cell>
          <cell r="AG413" t="str">
            <v>=</v>
          </cell>
          <cell r="AH413" t="str">
            <v>=</v>
          </cell>
          <cell r="AI413" t="str">
            <v>=</v>
          </cell>
          <cell r="AJ413" t="str">
            <v>=</v>
          </cell>
          <cell r="AK413" t="str">
            <v>=</v>
          </cell>
          <cell r="AL413" t="str">
            <v>=</v>
          </cell>
          <cell r="AM413" t="str">
            <v>=</v>
          </cell>
          <cell r="AN413" t="str">
            <v>=</v>
          </cell>
          <cell r="AO413" t="str">
            <v>=</v>
          </cell>
          <cell r="AP413" t="str">
            <v>=</v>
          </cell>
          <cell r="AQ413" t="str">
            <v>=</v>
          </cell>
          <cell r="AR413" t="str">
            <v>=</v>
          </cell>
          <cell r="AS413" t="str">
            <v>=</v>
          </cell>
          <cell r="AT413" t="str">
            <v>=</v>
          </cell>
          <cell r="AU413" t="str">
            <v>=</v>
          </cell>
          <cell r="AV413" t="str">
            <v>=</v>
          </cell>
          <cell r="AW413" t="str">
            <v>=</v>
          </cell>
          <cell r="AX413" t="str">
            <v>=</v>
          </cell>
          <cell r="AY413" t="str">
            <v>=</v>
          </cell>
          <cell r="AZ413" t="str">
            <v>=</v>
          </cell>
          <cell r="BA413" t="str">
            <v>=</v>
          </cell>
          <cell r="BB413" t="str">
            <v>=</v>
          </cell>
          <cell r="BC413" t="str">
            <v>=</v>
          </cell>
          <cell r="BD413" t="str">
            <v>=</v>
          </cell>
          <cell r="BE413" t="str">
            <v>=</v>
          </cell>
          <cell r="BF413" t="str">
            <v>=</v>
          </cell>
          <cell r="BG413" t="str">
            <v>=</v>
          </cell>
          <cell r="BH413" t="str">
            <v>=</v>
          </cell>
          <cell r="BI413" t="str">
            <v>=</v>
          </cell>
          <cell r="BJ413" t="str">
            <v>=</v>
          </cell>
          <cell r="BK413" t="str">
            <v>=</v>
          </cell>
          <cell r="BL413" t="str">
            <v>=</v>
          </cell>
          <cell r="BM413" t="str">
            <v>=</v>
          </cell>
          <cell r="BN413" t="str">
            <v>=</v>
          </cell>
          <cell r="BO413" t="str">
            <v>=</v>
          </cell>
          <cell r="BP413" t="str">
            <v>=</v>
          </cell>
          <cell r="BQ413" t="str">
            <v>=</v>
          </cell>
          <cell r="BR413" t="str">
            <v>=</v>
          </cell>
          <cell r="BS413" t="str">
            <v>=</v>
          </cell>
          <cell r="BT413" t="str">
            <v>=</v>
          </cell>
          <cell r="BU413" t="str">
            <v>=</v>
          </cell>
          <cell r="BV413" t="str">
            <v>=</v>
          </cell>
          <cell r="BW413" t="str">
            <v>=</v>
          </cell>
          <cell r="BX413" t="str">
            <v>=</v>
          </cell>
          <cell r="BY413" t="str">
            <v>=</v>
          </cell>
          <cell r="BZ413" t="str">
            <v>=</v>
          </cell>
          <cell r="CA413" t="str">
            <v>=</v>
          </cell>
          <cell r="CB413" t="str">
            <v>=</v>
          </cell>
          <cell r="CC413" t="str">
            <v>=</v>
          </cell>
          <cell r="CD413" t="str">
            <v>=</v>
          </cell>
          <cell r="CE413" t="str">
            <v>=</v>
          </cell>
          <cell r="CF413" t="str">
            <v>=</v>
          </cell>
          <cell r="CG413" t="str">
            <v>=</v>
          </cell>
          <cell r="CH413" t="str">
            <v>=</v>
          </cell>
          <cell r="CI413" t="str">
            <v>=</v>
          </cell>
          <cell r="CJ413" t="str">
            <v>=</v>
          </cell>
          <cell r="CK413" t="str">
            <v>=</v>
          </cell>
          <cell r="CL413" t="str">
            <v>=</v>
          </cell>
          <cell r="CM413" t="str">
            <v>=</v>
          </cell>
          <cell r="CN413" t="str">
            <v>=</v>
          </cell>
          <cell r="CO413" t="str">
            <v>=</v>
          </cell>
          <cell r="CP413" t="str">
            <v>=</v>
          </cell>
          <cell r="CQ413" t="str">
            <v>=</v>
          </cell>
          <cell r="CR413" t="str">
            <v>=</v>
          </cell>
          <cell r="CS413" t="str">
            <v>=</v>
          </cell>
          <cell r="CT413" t="str">
            <v>=</v>
          </cell>
          <cell r="CU413" t="str">
            <v>=</v>
          </cell>
          <cell r="CV413" t="str">
            <v>=</v>
          </cell>
          <cell r="CW413" t="str">
            <v>=</v>
          </cell>
          <cell r="CX413" t="str">
            <v>=</v>
          </cell>
          <cell r="CY413" t="str">
            <v>=</v>
          </cell>
          <cell r="CZ413" t="str">
            <v>=</v>
          </cell>
          <cell r="DA413" t="str">
            <v>=</v>
          </cell>
          <cell r="DB413" t="str">
            <v>=</v>
          </cell>
          <cell r="DC413" t="str">
            <v>=</v>
          </cell>
          <cell r="DD413" t="str">
            <v>=</v>
          </cell>
          <cell r="DE413" t="str">
            <v>=</v>
          </cell>
          <cell r="DF413" t="str">
            <v>=</v>
          </cell>
          <cell r="DG413" t="str">
            <v>=</v>
          </cell>
          <cell r="DH413" t="str">
            <v>=</v>
          </cell>
          <cell r="DI413" t="str">
            <v>=</v>
          </cell>
          <cell r="DJ413" t="str">
            <v>=</v>
          </cell>
          <cell r="DK413" t="str">
            <v>=</v>
          </cell>
          <cell r="DL413" t="str">
            <v>=</v>
          </cell>
          <cell r="DM413" t="str">
            <v>=</v>
          </cell>
          <cell r="DN413" t="str">
            <v>=</v>
          </cell>
          <cell r="DO413" t="str">
            <v>=</v>
          </cell>
          <cell r="DP413" t="str">
            <v>=</v>
          </cell>
          <cell r="DQ413" t="str">
            <v>=</v>
          </cell>
          <cell r="DR413" t="str">
            <v>=</v>
          </cell>
          <cell r="DS413" t="str">
            <v>=</v>
          </cell>
          <cell r="DT413" t="str">
            <v>=</v>
          </cell>
          <cell r="DU413" t="str">
            <v>=</v>
          </cell>
          <cell r="DV413" t="str">
            <v>=</v>
          </cell>
          <cell r="DW413" t="str">
            <v>=</v>
          </cell>
          <cell r="DX413" t="str">
            <v>=</v>
          </cell>
          <cell r="DY413" t="str">
            <v>=</v>
          </cell>
          <cell r="DZ413" t="str">
            <v>=</v>
          </cell>
          <cell r="EA413" t="str">
            <v>=</v>
          </cell>
          <cell r="EB413" t="str">
            <v>=</v>
          </cell>
          <cell r="EC413" t="str">
            <v>=</v>
          </cell>
          <cell r="ED413" t="str">
            <v>=</v>
          </cell>
        </row>
        <row r="414">
          <cell r="A414" t="str">
            <v>Total Requirements</v>
          </cell>
          <cell r="F414">
            <v>366.91600000020117</v>
          </cell>
          <cell r="G414">
            <v>200.35999999940395</v>
          </cell>
          <cell r="H414">
            <v>253.1800000006333</v>
          </cell>
          <cell r="I414">
            <v>208.76499999966472</v>
          </cell>
          <cell r="J414">
            <v>163.85900000017136</v>
          </cell>
          <cell r="K414">
            <v>339.3640000000596</v>
          </cell>
          <cell r="L414">
            <v>394.69599999953061</v>
          </cell>
          <cell r="M414">
            <v>326.87000000011176</v>
          </cell>
          <cell r="N414">
            <v>212.03699999954551</v>
          </cell>
          <cell r="O414">
            <v>196.07000000029802</v>
          </cell>
          <cell r="P414">
            <v>329.55099999997765</v>
          </cell>
          <cell r="Q414">
            <v>471.18939999956638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0</v>
          </cell>
          <cell r="CX414">
            <v>0</v>
          </cell>
          <cell r="CY414">
            <v>0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0</v>
          </cell>
          <cell r="DK414">
            <v>0</v>
          </cell>
          <cell r="DL414">
            <v>0</v>
          </cell>
          <cell r="DM414">
            <v>0</v>
          </cell>
          <cell r="DN414">
            <v>0</v>
          </cell>
          <cell r="DO414">
            <v>0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</row>
        <row r="415">
          <cell r="F415" t="str">
            <v>=</v>
          </cell>
          <cell r="G415" t="str">
            <v>=</v>
          </cell>
          <cell r="H415" t="str">
            <v>=</v>
          </cell>
          <cell r="I415" t="str">
            <v>=</v>
          </cell>
          <cell r="J415" t="str">
            <v>=</v>
          </cell>
          <cell r="K415" t="str">
            <v>=</v>
          </cell>
          <cell r="L415" t="str">
            <v>=</v>
          </cell>
          <cell r="M415" t="str">
            <v>=</v>
          </cell>
          <cell r="N415" t="str">
            <v>=</v>
          </cell>
          <cell r="O415" t="str">
            <v>=</v>
          </cell>
          <cell r="P415" t="str">
            <v>=</v>
          </cell>
          <cell r="Q415" t="str">
            <v>=</v>
          </cell>
          <cell r="R415" t="str">
            <v>=</v>
          </cell>
          <cell r="S415" t="str">
            <v>=</v>
          </cell>
          <cell r="T415" t="str">
            <v>=</v>
          </cell>
          <cell r="U415" t="str">
            <v>=</v>
          </cell>
          <cell r="V415" t="str">
            <v>=</v>
          </cell>
          <cell r="W415" t="str">
            <v>=</v>
          </cell>
          <cell r="X415" t="str">
            <v>=</v>
          </cell>
          <cell r="Y415" t="str">
            <v>=</v>
          </cell>
          <cell r="Z415" t="str">
            <v>=</v>
          </cell>
          <cell r="AA415" t="str">
            <v>=</v>
          </cell>
          <cell r="AB415" t="str">
            <v>=</v>
          </cell>
          <cell r="AC415" t="str">
            <v>=</v>
          </cell>
          <cell r="AD415" t="str">
            <v>=</v>
          </cell>
          <cell r="AE415" t="str">
            <v>=</v>
          </cell>
          <cell r="AF415" t="str">
            <v>=</v>
          </cell>
          <cell r="AG415" t="str">
            <v>=</v>
          </cell>
          <cell r="AH415" t="str">
            <v>=</v>
          </cell>
          <cell r="AI415" t="str">
            <v>=</v>
          </cell>
          <cell r="AJ415" t="str">
            <v>=</v>
          </cell>
          <cell r="AK415" t="str">
            <v>=</v>
          </cell>
          <cell r="AL415" t="str">
            <v>=</v>
          </cell>
          <cell r="AM415" t="str">
            <v>=</v>
          </cell>
          <cell r="AN415" t="str">
            <v>=</v>
          </cell>
          <cell r="AO415" t="str">
            <v>=</v>
          </cell>
          <cell r="AP415" t="str">
            <v>=</v>
          </cell>
          <cell r="AQ415" t="str">
            <v>=</v>
          </cell>
          <cell r="AR415" t="str">
            <v>=</v>
          </cell>
          <cell r="AS415" t="str">
            <v>=</v>
          </cell>
          <cell r="AT415" t="str">
            <v>=</v>
          </cell>
          <cell r="AU415" t="str">
            <v>=</v>
          </cell>
          <cell r="AV415" t="str">
            <v>=</v>
          </cell>
          <cell r="AW415" t="str">
            <v>=</v>
          </cell>
          <cell r="AX415" t="str">
            <v>=</v>
          </cell>
          <cell r="AY415" t="str">
            <v>=</v>
          </cell>
          <cell r="AZ415" t="str">
            <v>=</v>
          </cell>
          <cell r="BA415" t="str">
            <v>=</v>
          </cell>
          <cell r="BB415" t="str">
            <v>=</v>
          </cell>
          <cell r="BC415" t="str">
            <v>=</v>
          </cell>
          <cell r="BD415" t="str">
            <v>=</v>
          </cell>
          <cell r="BE415" t="str">
            <v>=</v>
          </cell>
          <cell r="BF415" t="str">
            <v>=</v>
          </cell>
          <cell r="BG415" t="str">
            <v>=</v>
          </cell>
          <cell r="BH415" t="str">
            <v>=</v>
          </cell>
          <cell r="BI415" t="str">
            <v>=</v>
          </cell>
          <cell r="BJ415" t="str">
            <v>=</v>
          </cell>
          <cell r="BK415" t="str">
            <v>=</v>
          </cell>
          <cell r="BL415" t="str">
            <v>=</v>
          </cell>
          <cell r="BM415" t="str">
            <v>=</v>
          </cell>
          <cell r="BN415" t="str">
            <v>=</v>
          </cell>
          <cell r="BO415" t="str">
            <v>=</v>
          </cell>
          <cell r="BP415" t="str">
            <v>=</v>
          </cell>
          <cell r="BQ415" t="str">
            <v>=</v>
          </cell>
          <cell r="BR415" t="str">
            <v>=</v>
          </cell>
          <cell r="BS415" t="str">
            <v>=</v>
          </cell>
          <cell r="BT415" t="str">
            <v>=</v>
          </cell>
          <cell r="BU415" t="str">
            <v>=</v>
          </cell>
          <cell r="BV415" t="str">
            <v>=</v>
          </cell>
          <cell r="BW415" t="str">
            <v>=</v>
          </cell>
          <cell r="BX415" t="str">
            <v>=</v>
          </cell>
          <cell r="BY415" t="str">
            <v>=</v>
          </cell>
          <cell r="BZ415" t="str">
            <v>=</v>
          </cell>
          <cell r="CA415" t="str">
            <v>=</v>
          </cell>
          <cell r="CB415" t="str">
            <v>=</v>
          </cell>
          <cell r="CC415" t="str">
            <v>=</v>
          </cell>
          <cell r="CD415" t="str">
            <v>=</v>
          </cell>
          <cell r="CE415" t="str">
            <v>=</v>
          </cell>
          <cell r="CF415" t="str">
            <v>=</v>
          </cell>
          <cell r="CG415" t="str">
            <v>=</v>
          </cell>
          <cell r="CH415" t="str">
            <v>=</v>
          </cell>
          <cell r="CI415" t="str">
            <v>=</v>
          </cell>
          <cell r="CJ415" t="str">
            <v>=</v>
          </cell>
          <cell r="CK415" t="str">
            <v>=</v>
          </cell>
          <cell r="CL415" t="str">
            <v>=</v>
          </cell>
          <cell r="CM415" t="str">
            <v>=</v>
          </cell>
          <cell r="CN415" t="str">
            <v>=</v>
          </cell>
          <cell r="CO415" t="str">
            <v>=</v>
          </cell>
          <cell r="CP415" t="str">
            <v>=</v>
          </cell>
          <cell r="CQ415" t="str">
            <v>=</v>
          </cell>
          <cell r="CR415" t="str">
            <v>=</v>
          </cell>
          <cell r="CS415" t="str">
            <v>=</v>
          </cell>
          <cell r="CT415" t="str">
            <v>=</v>
          </cell>
          <cell r="CU415" t="str">
            <v>=</v>
          </cell>
          <cell r="CV415" t="str">
            <v>=</v>
          </cell>
          <cell r="CW415" t="str">
            <v>=</v>
          </cell>
          <cell r="CX415" t="str">
            <v>=</v>
          </cell>
          <cell r="CY415" t="str">
            <v>=</v>
          </cell>
          <cell r="CZ415" t="str">
            <v>=</v>
          </cell>
          <cell r="DA415" t="str">
            <v>=</v>
          </cell>
          <cell r="DB415" t="str">
            <v>=</v>
          </cell>
          <cell r="DC415" t="str">
            <v>=</v>
          </cell>
          <cell r="DD415" t="str">
            <v>=</v>
          </cell>
          <cell r="DE415" t="str">
            <v>=</v>
          </cell>
          <cell r="DF415" t="str">
            <v>=</v>
          </cell>
          <cell r="DG415" t="str">
            <v>=</v>
          </cell>
          <cell r="DH415" t="str">
            <v>=</v>
          </cell>
          <cell r="DI415" t="str">
            <v>=</v>
          </cell>
          <cell r="DJ415" t="str">
            <v>=</v>
          </cell>
          <cell r="DK415" t="str">
            <v>=</v>
          </cell>
          <cell r="DL415" t="str">
            <v>=</v>
          </cell>
          <cell r="DM415" t="str">
            <v>=</v>
          </cell>
          <cell r="DN415" t="str">
            <v>=</v>
          </cell>
          <cell r="DO415" t="str">
            <v>=</v>
          </cell>
          <cell r="DP415" t="str">
            <v>=</v>
          </cell>
          <cell r="DQ415" t="str">
            <v>=</v>
          </cell>
          <cell r="DR415" t="str">
            <v>=</v>
          </cell>
          <cell r="DS415" t="str">
            <v>=</v>
          </cell>
          <cell r="DT415" t="str">
            <v>=</v>
          </cell>
          <cell r="DU415" t="str">
            <v>=</v>
          </cell>
          <cell r="DV415" t="str">
            <v>=</v>
          </cell>
          <cell r="DW415" t="str">
            <v>=</v>
          </cell>
          <cell r="DX415" t="str">
            <v>=</v>
          </cell>
          <cell r="DY415" t="str">
            <v>=</v>
          </cell>
          <cell r="DZ415" t="str">
            <v>=</v>
          </cell>
          <cell r="EA415" t="str">
            <v>=</v>
          </cell>
          <cell r="EB415" t="str">
            <v>=</v>
          </cell>
          <cell r="EC415" t="str">
            <v>=</v>
          </cell>
          <cell r="ED415" t="str">
            <v>=</v>
          </cell>
        </row>
        <row r="417">
          <cell r="A417" t="str">
            <v>Purchased Power &amp; Net Interchange</v>
          </cell>
        </row>
        <row r="419">
          <cell r="C419" t="str">
            <v>APS Supplemental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R419">
            <v>0</v>
          </cell>
          <cell r="CS419">
            <v>0</v>
          </cell>
          <cell r="CT419">
            <v>0</v>
          </cell>
          <cell r="CU419">
            <v>0</v>
          </cell>
          <cell r="CV419">
            <v>0</v>
          </cell>
          <cell r="CW419">
            <v>0</v>
          </cell>
          <cell r="CX419">
            <v>0</v>
          </cell>
          <cell r="CY419">
            <v>0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0</v>
          </cell>
          <cell r="DK419">
            <v>0</v>
          </cell>
          <cell r="DL419">
            <v>0</v>
          </cell>
          <cell r="DM419">
            <v>0</v>
          </cell>
          <cell r="DN419">
            <v>0</v>
          </cell>
          <cell r="DO419">
            <v>0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</row>
        <row r="420">
          <cell r="C420" t="str">
            <v xml:space="preserve">Combine Hills Wind 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R420">
            <v>0</v>
          </cell>
          <cell r="CS420">
            <v>0</v>
          </cell>
          <cell r="CT420">
            <v>0</v>
          </cell>
          <cell r="CU420">
            <v>0</v>
          </cell>
          <cell r="CV420">
            <v>0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K420">
            <v>0</v>
          </cell>
          <cell r="DL420">
            <v>0</v>
          </cell>
          <cell r="DM420">
            <v>0</v>
          </cell>
          <cell r="DN420">
            <v>0</v>
          </cell>
          <cell r="DO420">
            <v>0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</row>
        <row r="421">
          <cell r="C421" t="str">
            <v>Cedar Springs Wind I and III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R421">
            <v>0</v>
          </cell>
          <cell r="CS421">
            <v>0</v>
          </cell>
          <cell r="CT421">
            <v>0</v>
          </cell>
          <cell r="CU421">
            <v>0</v>
          </cell>
          <cell r="CV421">
            <v>0</v>
          </cell>
          <cell r="CW421">
            <v>0</v>
          </cell>
          <cell r="CX421">
            <v>0</v>
          </cell>
          <cell r="CY421">
            <v>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0</v>
          </cell>
          <cell r="DK421">
            <v>0</v>
          </cell>
          <cell r="DL421">
            <v>0</v>
          </cell>
          <cell r="DM421">
            <v>0</v>
          </cell>
          <cell r="DN421">
            <v>0</v>
          </cell>
          <cell r="DO421">
            <v>0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</row>
        <row r="422">
          <cell r="C422" t="str">
            <v>Cove Mountain Solar I and II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0</v>
          </cell>
          <cell r="CT422">
            <v>0</v>
          </cell>
          <cell r="CU422">
            <v>0</v>
          </cell>
          <cell r="CV422">
            <v>0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K422">
            <v>0</v>
          </cell>
          <cell r="DL422">
            <v>0</v>
          </cell>
          <cell r="DM422">
            <v>0</v>
          </cell>
          <cell r="DN422">
            <v>0</v>
          </cell>
          <cell r="DO422">
            <v>0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</row>
        <row r="423">
          <cell r="C423" t="str">
            <v>Horseshoe Solar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</v>
          </cell>
          <cell r="CV423">
            <v>0</v>
          </cell>
          <cell r="CW423">
            <v>0</v>
          </cell>
          <cell r="CX423">
            <v>0</v>
          </cell>
          <cell r="CY423">
            <v>0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0</v>
          </cell>
          <cell r="DK423">
            <v>0</v>
          </cell>
          <cell r="DL423">
            <v>0</v>
          </cell>
          <cell r="DM423">
            <v>0</v>
          </cell>
          <cell r="DN423">
            <v>0</v>
          </cell>
          <cell r="DO423">
            <v>0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</row>
        <row r="424">
          <cell r="C424" t="str">
            <v>Hunter Solar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</v>
          </cell>
          <cell r="CV424">
            <v>0</v>
          </cell>
          <cell r="CW424">
            <v>0</v>
          </cell>
          <cell r="CX424">
            <v>0</v>
          </cell>
          <cell r="CY424">
            <v>0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0</v>
          </cell>
          <cell r="DK424">
            <v>0</v>
          </cell>
          <cell r="DL424">
            <v>0</v>
          </cell>
          <cell r="DM424">
            <v>0</v>
          </cell>
          <cell r="DN424">
            <v>0</v>
          </cell>
          <cell r="DO424">
            <v>0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</row>
        <row r="425">
          <cell r="C425" t="str">
            <v>Milican Solar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</v>
          </cell>
          <cell r="CV425">
            <v>0</v>
          </cell>
          <cell r="CW425">
            <v>0</v>
          </cell>
          <cell r="CX425">
            <v>0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0</v>
          </cell>
          <cell r="DK425">
            <v>0</v>
          </cell>
          <cell r="DL425">
            <v>0</v>
          </cell>
          <cell r="DM425">
            <v>0</v>
          </cell>
          <cell r="DN425">
            <v>0</v>
          </cell>
          <cell r="DO425">
            <v>0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</row>
        <row r="426">
          <cell r="C426" t="str">
            <v>Milford Solar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0</v>
          </cell>
          <cell r="DK426">
            <v>0</v>
          </cell>
          <cell r="DL426">
            <v>0</v>
          </cell>
          <cell r="DM426">
            <v>0</v>
          </cell>
          <cell r="DN426">
            <v>0</v>
          </cell>
          <cell r="DO426">
            <v>0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</row>
        <row r="427">
          <cell r="C427" t="str">
            <v>Prineville Solar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</v>
          </cell>
          <cell r="CV427">
            <v>0</v>
          </cell>
          <cell r="CW427">
            <v>0</v>
          </cell>
          <cell r="CX427">
            <v>0</v>
          </cell>
          <cell r="CY427">
            <v>0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0</v>
          </cell>
          <cell r="DH427">
            <v>0</v>
          </cell>
          <cell r="DI427">
            <v>0</v>
          </cell>
          <cell r="DJ427">
            <v>0</v>
          </cell>
          <cell r="DK427">
            <v>0</v>
          </cell>
          <cell r="DL427">
            <v>0</v>
          </cell>
          <cell r="DM427">
            <v>0</v>
          </cell>
          <cell r="DN427">
            <v>0</v>
          </cell>
          <cell r="DO427">
            <v>0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</row>
        <row r="428">
          <cell r="C428" t="str">
            <v>Rocket Solar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</v>
          </cell>
          <cell r="CU428">
            <v>0</v>
          </cell>
          <cell r="CV428">
            <v>0</v>
          </cell>
          <cell r="CW428">
            <v>0</v>
          </cell>
          <cell r="CX428">
            <v>0</v>
          </cell>
          <cell r="CY428">
            <v>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0</v>
          </cell>
          <cell r="DK428">
            <v>0</v>
          </cell>
          <cell r="DL428">
            <v>0</v>
          </cell>
          <cell r="DM428">
            <v>0</v>
          </cell>
          <cell r="DN428">
            <v>0</v>
          </cell>
          <cell r="DO428">
            <v>0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</row>
        <row r="429">
          <cell r="C429" t="str">
            <v>Sigurd Solar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0</v>
          </cell>
          <cell r="CT429">
            <v>0</v>
          </cell>
          <cell r="CU429">
            <v>0</v>
          </cell>
          <cell r="CV429">
            <v>0</v>
          </cell>
          <cell r="CW429">
            <v>0</v>
          </cell>
          <cell r="CX429">
            <v>0</v>
          </cell>
          <cell r="CY429">
            <v>0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0</v>
          </cell>
          <cell r="DK429">
            <v>0</v>
          </cell>
          <cell r="DL429">
            <v>0</v>
          </cell>
          <cell r="DM429">
            <v>0</v>
          </cell>
          <cell r="DN429">
            <v>0</v>
          </cell>
          <cell r="DO429">
            <v>0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</row>
        <row r="430">
          <cell r="C430" t="str">
            <v>Deseret Purchase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</v>
          </cell>
          <cell r="CU430">
            <v>0</v>
          </cell>
          <cell r="CV430">
            <v>0</v>
          </cell>
          <cell r="CW430">
            <v>0</v>
          </cell>
          <cell r="CX430">
            <v>0</v>
          </cell>
          <cell r="CY430">
            <v>0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0</v>
          </cell>
          <cell r="DK430">
            <v>0</v>
          </cell>
          <cell r="DL430">
            <v>0</v>
          </cell>
          <cell r="DM430">
            <v>0</v>
          </cell>
          <cell r="DN430">
            <v>0</v>
          </cell>
          <cell r="DO430">
            <v>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</row>
        <row r="431">
          <cell r="C431" t="str">
            <v>Graphite Solar I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R431">
            <v>0</v>
          </cell>
          <cell r="CS431">
            <v>0</v>
          </cell>
          <cell r="CT431">
            <v>0</v>
          </cell>
          <cell r="CU431">
            <v>0</v>
          </cell>
          <cell r="CV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K431">
            <v>0</v>
          </cell>
          <cell r="DL431">
            <v>0</v>
          </cell>
          <cell r="DM431">
            <v>0</v>
          </cell>
          <cell r="DN431">
            <v>0</v>
          </cell>
          <cell r="DO431">
            <v>0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0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</row>
        <row r="432">
          <cell r="C432" t="str">
            <v>Elektron Solar 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0</v>
          </cell>
          <cell r="CS432">
            <v>0</v>
          </cell>
          <cell r="CT432">
            <v>0</v>
          </cell>
          <cell r="CU432">
            <v>0</v>
          </cell>
          <cell r="CV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K432">
            <v>0</v>
          </cell>
          <cell r="DL432">
            <v>0</v>
          </cell>
          <cell r="DM432">
            <v>0</v>
          </cell>
          <cell r="DN432">
            <v>0</v>
          </cell>
          <cell r="DO432">
            <v>0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0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</row>
        <row r="433">
          <cell r="C433" t="str">
            <v>Elektron Solar 2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R433">
            <v>0</v>
          </cell>
          <cell r="CS433">
            <v>0</v>
          </cell>
          <cell r="CT433">
            <v>0</v>
          </cell>
          <cell r="CU433">
            <v>0</v>
          </cell>
          <cell r="CV433">
            <v>0</v>
          </cell>
          <cell r="CW433">
            <v>0</v>
          </cell>
          <cell r="CX433">
            <v>0</v>
          </cell>
          <cell r="CY433">
            <v>0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0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0</v>
          </cell>
          <cell r="DK433">
            <v>0</v>
          </cell>
          <cell r="DL433">
            <v>0</v>
          </cell>
          <cell r="DM433">
            <v>0</v>
          </cell>
          <cell r="DN433">
            <v>0</v>
          </cell>
          <cell r="DO433">
            <v>0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0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</row>
        <row r="434">
          <cell r="C434" t="str">
            <v>Castle Solar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0</v>
          </cell>
          <cell r="CT434">
            <v>0</v>
          </cell>
          <cell r="CU434">
            <v>0</v>
          </cell>
          <cell r="CV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0</v>
          </cell>
          <cell r="DN434">
            <v>0</v>
          </cell>
          <cell r="DO434">
            <v>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0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</row>
        <row r="435">
          <cell r="C435" t="str">
            <v>Soda Lake Geothermal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0</v>
          </cell>
          <cell r="CS435">
            <v>0</v>
          </cell>
          <cell r="CT435">
            <v>0</v>
          </cell>
          <cell r="CU435">
            <v>0</v>
          </cell>
          <cell r="CV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K435">
            <v>0</v>
          </cell>
          <cell r="DL435">
            <v>0</v>
          </cell>
          <cell r="DM435">
            <v>0</v>
          </cell>
          <cell r="DN435">
            <v>0</v>
          </cell>
          <cell r="DO435">
            <v>0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0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</row>
        <row r="436">
          <cell r="C436" t="str">
            <v>Gemstate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0</v>
          </cell>
          <cell r="CF436">
            <v>0</v>
          </cell>
          <cell r="CG436">
            <v>0</v>
          </cell>
          <cell r="CH436">
            <v>0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R436">
            <v>0</v>
          </cell>
          <cell r="CS436">
            <v>0</v>
          </cell>
          <cell r="CT436">
            <v>0</v>
          </cell>
          <cell r="CU436">
            <v>0</v>
          </cell>
          <cell r="CV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K436">
            <v>0</v>
          </cell>
          <cell r="DL436">
            <v>0</v>
          </cell>
          <cell r="DM436">
            <v>0</v>
          </cell>
          <cell r="DN436">
            <v>0</v>
          </cell>
          <cell r="DO436">
            <v>0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0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</row>
        <row r="437">
          <cell r="C437" t="str">
            <v>Hermiston Purchase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H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R437">
            <v>0</v>
          </cell>
          <cell r="CS437">
            <v>0</v>
          </cell>
          <cell r="CT437">
            <v>0</v>
          </cell>
          <cell r="CU437">
            <v>0</v>
          </cell>
          <cell r="CV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K437">
            <v>0</v>
          </cell>
          <cell r="DL437">
            <v>0</v>
          </cell>
          <cell r="DM437">
            <v>0</v>
          </cell>
          <cell r="DN437">
            <v>0</v>
          </cell>
          <cell r="DO437">
            <v>0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0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0</v>
          </cell>
          <cell r="ED437">
            <v>0</v>
          </cell>
        </row>
        <row r="438">
          <cell r="C438" t="str">
            <v>Hurricane Purchase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  <cell r="CV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0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0</v>
          </cell>
          <cell r="DK438">
            <v>0</v>
          </cell>
          <cell r="DL438">
            <v>0</v>
          </cell>
          <cell r="DM438">
            <v>0</v>
          </cell>
          <cell r="DN438">
            <v>0</v>
          </cell>
          <cell r="DO438">
            <v>0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0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</row>
        <row r="439">
          <cell r="C439" t="str">
            <v>IPP Purchase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0</v>
          </cell>
          <cell r="CV439">
            <v>0</v>
          </cell>
          <cell r="CW439">
            <v>0</v>
          </cell>
          <cell r="CX439">
            <v>0</v>
          </cell>
          <cell r="CY439">
            <v>0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0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0</v>
          </cell>
          <cell r="DK439">
            <v>0</v>
          </cell>
          <cell r="DL439">
            <v>0</v>
          </cell>
          <cell r="DM439">
            <v>0</v>
          </cell>
          <cell r="DN439">
            <v>0</v>
          </cell>
          <cell r="DO439">
            <v>0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0</v>
          </cell>
          <cell r="DW439">
            <v>0</v>
          </cell>
          <cell r="DX439">
            <v>0</v>
          </cell>
          <cell r="DY439">
            <v>0</v>
          </cell>
          <cell r="DZ439">
            <v>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</row>
        <row r="440">
          <cell r="C440" t="str">
            <v>MagCorp Reserves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R440">
            <v>0</v>
          </cell>
          <cell r="CS440">
            <v>0</v>
          </cell>
          <cell r="CT440">
            <v>0</v>
          </cell>
          <cell r="CU440">
            <v>0</v>
          </cell>
          <cell r="CV440">
            <v>0</v>
          </cell>
          <cell r="CW440">
            <v>0</v>
          </cell>
          <cell r="CX440">
            <v>0</v>
          </cell>
          <cell r="CY440">
            <v>0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0</v>
          </cell>
          <cell r="DK440">
            <v>0</v>
          </cell>
          <cell r="DL440">
            <v>0</v>
          </cell>
          <cell r="DM440">
            <v>0</v>
          </cell>
          <cell r="DN440">
            <v>0</v>
          </cell>
          <cell r="DO440">
            <v>0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0</v>
          </cell>
        </row>
        <row r="441">
          <cell r="C441" t="str">
            <v>Nucor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R441">
            <v>0</v>
          </cell>
          <cell r="CS441">
            <v>0</v>
          </cell>
          <cell r="CT441">
            <v>0</v>
          </cell>
          <cell r="CU441">
            <v>0</v>
          </cell>
          <cell r="CV441">
            <v>0</v>
          </cell>
          <cell r="CW441">
            <v>0</v>
          </cell>
          <cell r="CX441">
            <v>0</v>
          </cell>
          <cell r="CY441">
            <v>0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0</v>
          </cell>
          <cell r="DK441">
            <v>0</v>
          </cell>
          <cell r="DL441">
            <v>0</v>
          </cell>
          <cell r="DM441">
            <v>0</v>
          </cell>
          <cell r="DN441">
            <v>0</v>
          </cell>
          <cell r="DO441">
            <v>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0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</row>
        <row r="442">
          <cell r="C442" t="str">
            <v>Old Mill Solar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H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R442">
            <v>0</v>
          </cell>
          <cell r="CS442">
            <v>0</v>
          </cell>
          <cell r="CT442">
            <v>0</v>
          </cell>
          <cell r="CU442">
            <v>0</v>
          </cell>
          <cell r="CV442">
            <v>0</v>
          </cell>
          <cell r="CW442">
            <v>0</v>
          </cell>
          <cell r="CX442">
            <v>0</v>
          </cell>
          <cell r="CY442">
            <v>0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0</v>
          </cell>
          <cell r="DK442">
            <v>0</v>
          </cell>
          <cell r="DL442">
            <v>0</v>
          </cell>
          <cell r="DM442">
            <v>0</v>
          </cell>
          <cell r="DN442">
            <v>0</v>
          </cell>
          <cell r="DO442">
            <v>0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</row>
        <row r="443">
          <cell r="C443" t="str">
            <v>P4 Production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0</v>
          </cell>
          <cell r="CH443">
            <v>0</v>
          </cell>
          <cell r="CI443">
            <v>0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0</v>
          </cell>
          <cell r="CR443">
            <v>0</v>
          </cell>
          <cell r="CS443">
            <v>0</v>
          </cell>
          <cell r="CT443">
            <v>0</v>
          </cell>
          <cell r="CU443">
            <v>0</v>
          </cell>
          <cell r="CV443">
            <v>0</v>
          </cell>
          <cell r="CW443">
            <v>0</v>
          </cell>
          <cell r="CX443">
            <v>0</v>
          </cell>
          <cell r="CY443">
            <v>0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0</v>
          </cell>
          <cell r="DK443">
            <v>0</v>
          </cell>
          <cell r="DL443">
            <v>0</v>
          </cell>
          <cell r="DM443">
            <v>0</v>
          </cell>
          <cell r="DN443">
            <v>0</v>
          </cell>
          <cell r="DO443">
            <v>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</row>
        <row r="444">
          <cell r="C444" t="str">
            <v>Pavant III Solar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0</v>
          </cell>
          <cell r="CT444">
            <v>0</v>
          </cell>
          <cell r="CU444">
            <v>0</v>
          </cell>
          <cell r="CV444">
            <v>0</v>
          </cell>
          <cell r="CW444">
            <v>0</v>
          </cell>
          <cell r="CX444">
            <v>0</v>
          </cell>
          <cell r="CY444">
            <v>0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0</v>
          </cell>
          <cell r="DK444">
            <v>0</v>
          </cell>
          <cell r="DL444">
            <v>0</v>
          </cell>
          <cell r="DM444">
            <v>0</v>
          </cell>
          <cell r="DN444">
            <v>0</v>
          </cell>
          <cell r="DO444">
            <v>0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</row>
        <row r="445">
          <cell r="C445" t="str">
            <v>PGE Cove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</v>
          </cell>
          <cell r="CV445">
            <v>0</v>
          </cell>
          <cell r="CW445">
            <v>0</v>
          </cell>
          <cell r="CX445">
            <v>0</v>
          </cell>
          <cell r="CY445">
            <v>0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0</v>
          </cell>
          <cell r="DK445">
            <v>0</v>
          </cell>
          <cell r="DL445">
            <v>0</v>
          </cell>
          <cell r="DM445">
            <v>0</v>
          </cell>
          <cell r="DN445">
            <v>0</v>
          </cell>
          <cell r="DO445">
            <v>0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</row>
        <row r="446">
          <cell r="C446" t="str">
            <v>Rock River Wind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0</v>
          </cell>
          <cell r="CH446">
            <v>0</v>
          </cell>
          <cell r="CI446">
            <v>0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0</v>
          </cell>
          <cell r="CR446">
            <v>0</v>
          </cell>
          <cell r="CS446">
            <v>0</v>
          </cell>
          <cell r="CT446">
            <v>0</v>
          </cell>
          <cell r="CU446">
            <v>0</v>
          </cell>
          <cell r="CV446">
            <v>0</v>
          </cell>
          <cell r="CW446">
            <v>0</v>
          </cell>
          <cell r="CX446">
            <v>0</v>
          </cell>
          <cell r="CY446">
            <v>0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0</v>
          </cell>
          <cell r="DK446">
            <v>0</v>
          </cell>
          <cell r="DL446">
            <v>0</v>
          </cell>
          <cell r="DM446">
            <v>0</v>
          </cell>
          <cell r="DN446">
            <v>0</v>
          </cell>
          <cell r="DO446">
            <v>0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</row>
        <row r="447">
          <cell r="C447" t="str">
            <v>Small Purchases east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0</v>
          </cell>
          <cell r="CT447">
            <v>0</v>
          </cell>
          <cell r="CU447">
            <v>0</v>
          </cell>
          <cell r="CV447">
            <v>0</v>
          </cell>
          <cell r="CW447">
            <v>0</v>
          </cell>
          <cell r="CX447">
            <v>0</v>
          </cell>
          <cell r="CY447">
            <v>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0</v>
          </cell>
          <cell r="DK447">
            <v>0</v>
          </cell>
          <cell r="DL447">
            <v>0</v>
          </cell>
          <cell r="DM447">
            <v>0</v>
          </cell>
          <cell r="DN447">
            <v>0</v>
          </cell>
          <cell r="DO447">
            <v>0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</row>
        <row r="448">
          <cell r="C448" t="str">
            <v>Small Purchases west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0</v>
          </cell>
          <cell r="CT448">
            <v>0</v>
          </cell>
          <cell r="CU448">
            <v>0</v>
          </cell>
          <cell r="CV448">
            <v>0</v>
          </cell>
          <cell r="CW448">
            <v>0</v>
          </cell>
          <cell r="CX448">
            <v>0</v>
          </cell>
          <cell r="CY448">
            <v>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0</v>
          </cell>
          <cell r="DK448">
            <v>0</v>
          </cell>
          <cell r="DL448">
            <v>0</v>
          </cell>
          <cell r="DM448">
            <v>0</v>
          </cell>
          <cell r="DN448">
            <v>0</v>
          </cell>
          <cell r="DO448">
            <v>0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0</v>
          </cell>
          <cell r="EB448">
            <v>0</v>
          </cell>
          <cell r="EC448">
            <v>0</v>
          </cell>
          <cell r="ED448">
            <v>0</v>
          </cell>
        </row>
        <row r="449">
          <cell r="C449" t="str">
            <v>Three Buttes Wind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</v>
          </cell>
          <cell r="CS449">
            <v>0</v>
          </cell>
          <cell r="CT449">
            <v>0</v>
          </cell>
          <cell r="CU449">
            <v>0</v>
          </cell>
          <cell r="CV449">
            <v>0</v>
          </cell>
          <cell r="CW449">
            <v>0</v>
          </cell>
          <cell r="CX449">
            <v>0</v>
          </cell>
          <cell r="CY449">
            <v>0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0</v>
          </cell>
          <cell r="DK449">
            <v>0</v>
          </cell>
          <cell r="DL449">
            <v>0</v>
          </cell>
          <cell r="DM449">
            <v>0</v>
          </cell>
          <cell r="DN449">
            <v>0</v>
          </cell>
          <cell r="DO449">
            <v>0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</row>
        <row r="450">
          <cell r="C450" t="str">
            <v xml:space="preserve">Top of the World Wind 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0</v>
          </cell>
          <cell r="CR450">
            <v>0</v>
          </cell>
          <cell r="CS450">
            <v>0</v>
          </cell>
          <cell r="CT450">
            <v>0</v>
          </cell>
          <cell r="CU450">
            <v>0</v>
          </cell>
          <cell r="CV450">
            <v>0</v>
          </cell>
          <cell r="CW450">
            <v>0</v>
          </cell>
          <cell r="CX450">
            <v>0</v>
          </cell>
          <cell r="CY450">
            <v>0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0</v>
          </cell>
          <cell r="DN450">
            <v>0</v>
          </cell>
          <cell r="DO450">
            <v>0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</row>
        <row r="451">
          <cell r="C451" t="str">
            <v>Tri-State Purchase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0</v>
          </cell>
          <cell r="CR451">
            <v>0</v>
          </cell>
          <cell r="CS451">
            <v>0</v>
          </cell>
          <cell r="CT451">
            <v>0</v>
          </cell>
          <cell r="CU451">
            <v>0</v>
          </cell>
          <cell r="CV451">
            <v>0</v>
          </cell>
          <cell r="CW451">
            <v>0</v>
          </cell>
          <cell r="CX451">
            <v>0</v>
          </cell>
          <cell r="CY451">
            <v>0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0</v>
          </cell>
          <cell r="DK451">
            <v>0</v>
          </cell>
          <cell r="DL451">
            <v>0</v>
          </cell>
          <cell r="DM451">
            <v>0</v>
          </cell>
          <cell r="DN451">
            <v>0</v>
          </cell>
          <cell r="DO451">
            <v>0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</row>
        <row r="452">
          <cell r="C452" t="str">
            <v>Appaloosa Solar I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P452">
            <v>0</v>
          </cell>
          <cell r="CQ452">
            <v>0</v>
          </cell>
          <cell r="CR452">
            <v>0</v>
          </cell>
          <cell r="CS452">
            <v>0</v>
          </cell>
          <cell r="CT452">
            <v>0</v>
          </cell>
          <cell r="CU452">
            <v>0</v>
          </cell>
          <cell r="CV452">
            <v>0</v>
          </cell>
          <cell r="CW452">
            <v>0</v>
          </cell>
          <cell r="CX452">
            <v>0</v>
          </cell>
          <cell r="CY452">
            <v>0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0</v>
          </cell>
          <cell r="DK452">
            <v>0</v>
          </cell>
          <cell r="DL452">
            <v>0</v>
          </cell>
          <cell r="DM452">
            <v>0</v>
          </cell>
          <cell r="DN452">
            <v>0</v>
          </cell>
          <cell r="DO452">
            <v>0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</row>
        <row r="453">
          <cell r="C453" t="str">
            <v>UAMPS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0</v>
          </cell>
          <cell r="CR453">
            <v>0</v>
          </cell>
          <cell r="CS453">
            <v>0</v>
          </cell>
          <cell r="CT453">
            <v>0</v>
          </cell>
          <cell r="CU453">
            <v>0</v>
          </cell>
          <cell r="CV453">
            <v>0</v>
          </cell>
          <cell r="CW453">
            <v>0</v>
          </cell>
          <cell r="CX453">
            <v>0</v>
          </cell>
          <cell r="CY453">
            <v>0</v>
          </cell>
          <cell r="CZ453">
            <v>0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0</v>
          </cell>
          <cell r="DK453">
            <v>0</v>
          </cell>
          <cell r="DL453">
            <v>0</v>
          </cell>
          <cell r="DM453">
            <v>0</v>
          </cell>
          <cell r="DN453">
            <v>0</v>
          </cell>
          <cell r="DO453">
            <v>0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0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</row>
        <row r="454">
          <cell r="C454" t="str">
            <v>UMPA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G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P454">
            <v>0</v>
          </cell>
          <cell r="CQ454">
            <v>0</v>
          </cell>
          <cell r="CR454">
            <v>0</v>
          </cell>
          <cell r="CS454">
            <v>0</v>
          </cell>
          <cell r="CT454">
            <v>0</v>
          </cell>
          <cell r="CU454">
            <v>0</v>
          </cell>
          <cell r="CV454">
            <v>0</v>
          </cell>
          <cell r="CW454">
            <v>0</v>
          </cell>
          <cell r="CX454">
            <v>0</v>
          </cell>
          <cell r="CY454">
            <v>0</v>
          </cell>
          <cell r="CZ454">
            <v>0</v>
          </cell>
          <cell r="DA454">
            <v>0</v>
          </cell>
          <cell r="DB454">
            <v>0</v>
          </cell>
          <cell r="DC454">
            <v>0</v>
          </cell>
          <cell r="DD454">
            <v>0</v>
          </cell>
          <cell r="DE454">
            <v>0</v>
          </cell>
          <cell r="DF454">
            <v>0</v>
          </cell>
          <cell r="DG454">
            <v>0</v>
          </cell>
          <cell r="DH454">
            <v>0</v>
          </cell>
          <cell r="DI454">
            <v>0</v>
          </cell>
          <cell r="DJ454">
            <v>0</v>
          </cell>
          <cell r="DK454">
            <v>0</v>
          </cell>
          <cell r="DL454">
            <v>0</v>
          </cell>
          <cell r="DM454">
            <v>0</v>
          </cell>
          <cell r="DN454">
            <v>0</v>
          </cell>
          <cell r="DO454">
            <v>0</v>
          </cell>
          <cell r="DP454">
            <v>0</v>
          </cell>
          <cell r="DQ454">
            <v>0</v>
          </cell>
          <cell r="DR454">
            <v>0</v>
          </cell>
          <cell r="DS454">
            <v>0</v>
          </cell>
          <cell r="DT454">
            <v>0</v>
          </cell>
          <cell r="DU454">
            <v>0</v>
          </cell>
          <cell r="DV454">
            <v>0</v>
          </cell>
          <cell r="DW454">
            <v>0</v>
          </cell>
          <cell r="DX454">
            <v>0</v>
          </cell>
          <cell r="DY454">
            <v>0</v>
          </cell>
          <cell r="DZ454">
            <v>0</v>
          </cell>
          <cell r="EA454">
            <v>0</v>
          </cell>
          <cell r="EB454">
            <v>0</v>
          </cell>
          <cell r="EC454">
            <v>0</v>
          </cell>
          <cell r="ED454">
            <v>0</v>
          </cell>
        </row>
        <row r="455">
          <cell r="C455" t="str">
            <v>Wolverine Creek Wind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  <cell r="CF455">
            <v>0</v>
          </cell>
          <cell r="CG455">
            <v>0</v>
          </cell>
          <cell r="CH455">
            <v>0</v>
          </cell>
          <cell r="CI455">
            <v>0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P455">
            <v>0</v>
          </cell>
          <cell r="CQ455">
            <v>0</v>
          </cell>
          <cell r="CR455">
            <v>0</v>
          </cell>
          <cell r="CS455">
            <v>0</v>
          </cell>
          <cell r="CT455">
            <v>0</v>
          </cell>
          <cell r="CU455">
            <v>0</v>
          </cell>
          <cell r="CV455">
            <v>0</v>
          </cell>
          <cell r="CW455">
            <v>0</v>
          </cell>
          <cell r="CX455">
            <v>0</v>
          </cell>
          <cell r="CY455">
            <v>0</v>
          </cell>
          <cell r="CZ455">
            <v>0</v>
          </cell>
          <cell r="DA455">
            <v>0</v>
          </cell>
          <cell r="DB455">
            <v>0</v>
          </cell>
          <cell r="DC455">
            <v>0</v>
          </cell>
          <cell r="DD455">
            <v>0</v>
          </cell>
          <cell r="DE455">
            <v>0</v>
          </cell>
          <cell r="DF455">
            <v>0</v>
          </cell>
          <cell r="DG455">
            <v>0</v>
          </cell>
          <cell r="DH455">
            <v>0</v>
          </cell>
          <cell r="DI455">
            <v>0</v>
          </cell>
          <cell r="DJ455">
            <v>0</v>
          </cell>
          <cell r="DK455">
            <v>0</v>
          </cell>
          <cell r="DL455">
            <v>0</v>
          </cell>
          <cell r="DM455">
            <v>0</v>
          </cell>
          <cell r="DN455">
            <v>0</v>
          </cell>
          <cell r="DO455">
            <v>0</v>
          </cell>
          <cell r="DP455">
            <v>0</v>
          </cell>
          <cell r="DQ455">
            <v>0</v>
          </cell>
          <cell r="DR455">
            <v>0</v>
          </cell>
          <cell r="DS455">
            <v>0</v>
          </cell>
          <cell r="DT455">
            <v>0</v>
          </cell>
          <cell r="DU455">
            <v>0</v>
          </cell>
          <cell r="DV455">
            <v>0</v>
          </cell>
          <cell r="DW455">
            <v>0</v>
          </cell>
          <cell r="DX455">
            <v>0</v>
          </cell>
          <cell r="DY455">
            <v>0</v>
          </cell>
          <cell r="DZ455">
            <v>0</v>
          </cell>
          <cell r="EA455">
            <v>0</v>
          </cell>
          <cell r="EB455">
            <v>0</v>
          </cell>
          <cell r="EC455">
            <v>0</v>
          </cell>
          <cell r="ED455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P457">
            <v>0</v>
          </cell>
          <cell r="CQ457">
            <v>0</v>
          </cell>
          <cell r="CR457">
            <v>0</v>
          </cell>
          <cell r="CS457">
            <v>0</v>
          </cell>
          <cell r="CT457">
            <v>0</v>
          </cell>
          <cell r="CU457">
            <v>0</v>
          </cell>
          <cell r="CV457">
            <v>0</v>
          </cell>
          <cell r="CW457">
            <v>0</v>
          </cell>
          <cell r="CX457">
            <v>0</v>
          </cell>
          <cell r="CY457">
            <v>0</v>
          </cell>
          <cell r="CZ457">
            <v>0</v>
          </cell>
          <cell r="DA457">
            <v>0</v>
          </cell>
          <cell r="DB457">
            <v>0</v>
          </cell>
          <cell r="DC457">
            <v>0</v>
          </cell>
          <cell r="DD457">
            <v>0</v>
          </cell>
          <cell r="DE457">
            <v>0</v>
          </cell>
          <cell r="DF457">
            <v>0</v>
          </cell>
          <cell r="DG457">
            <v>0</v>
          </cell>
          <cell r="DH457">
            <v>0</v>
          </cell>
          <cell r="DI457">
            <v>0</v>
          </cell>
          <cell r="DJ457">
            <v>0</v>
          </cell>
          <cell r="DK457">
            <v>0</v>
          </cell>
          <cell r="DL457">
            <v>0</v>
          </cell>
          <cell r="DM457">
            <v>0</v>
          </cell>
          <cell r="DN457">
            <v>0</v>
          </cell>
          <cell r="DO457">
            <v>0</v>
          </cell>
          <cell r="DP457">
            <v>0</v>
          </cell>
          <cell r="DQ457">
            <v>0</v>
          </cell>
          <cell r="DR457">
            <v>0</v>
          </cell>
          <cell r="DS457">
            <v>0</v>
          </cell>
          <cell r="DT457">
            <v>0</v>
          </cell>
          <cell r="DU457">
            <v>0</v>
          </cell>
          <cell r="DV457">
            <v>0</v>
          </cell>
          <cell r="DW457">
            <v>0</v>
          </cell>
          <cell r="DX457">
            <v>0</v>
          </cell>
          <cell r="DY457">
            <v>0</v>
          </cell>
          <cell r="DZ457">
            <v>0</v>
          </cell>
          <cell r="EA457">
            <v>0</v>
          </cell>
          <cell r="EB457">
            <v>0</v>
          </cell>
          <cell r="EC457">
            <v>0</v>
          </cell>
          <cell r="ED457">
            <v>0</v>
          </cell>
        </row>
        <row r="460">
          <cell r="C460" t="str">
            <v>QF - 434 - UT - Gas</v>
          </cell>
          <cell r="F460">
            <v>3920.88</v>
          </cell>
          <cell r="G460">
            <v>3541.44</v>
          </cell>
          <cell r="H460">
            <v>3920.88</v>
          </cell>
          <cell r="I460">
            <v>3794.4</v>
          </cell>
          <cell r="J460">
            <v>3920.88</v>
          </cell>
          <cell r="K460">
            <v>3794.4</v>
          </cell>
          <cell r="L460">
            <v>3920.88</v>
          </cell>
          <cell r="M460">
            <v>3920.88</v>
          </cell>
          <cell r="N460">
            <v>3794.4</v>
          </cell>
          <cell r="O460">
            <v>3920.88</v>
          </cell>
          <cell r="P460">
            <v>3794.4</v>
          </cell>
          <cell r="Q460">
            <v>3920.88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Y460">
            <v>0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DG460">
            <v>0</v>
          </cell>
          <cell r="DH460">
            <v>0</v>
          </cell>
          <cell r="DI460">
            <v>0</v>
          </cell>
          <cell r="DJ460">
            <v>0</v>
          </cell>
          <cell r="DK460">
            <v>0</v>
          </cell>
          <cell r="DL460">
            <v>0</v>
          </cell>
          <cell r="DM460">
            <v>0</v>
          </cell>
          <cell r="DN460">
            <v>0</v>
          </cell>
          <cell r="DO460">
            <v>0</v>
          </cell>
          <cell r="DP460">
            <v>0</v>
          </cell>
          <cell r="DQ460">
            <v>0</v>
          </cell>
          <cell r="DR460">
            <v>0</v>
          </cell>
          <cell r="DS460">
            <v>0</v>
          </cell>
          <cell r="DT460">
            <v>0</v>
          </cell>
          <cell r="DU460">
            <v>0</v>
          </cell>
          <cell r="DV460">
            <v>0</v>
          </cell>
          <cell r="DW460">
            <v>0</v>
          </cell>
          <cell r="DX460">
            <v>0</v>
          </cell>
          <cell r="DY460">
            <v>0</v>
          </cell>
          <cell r="DZ460">
            <v>0</v>
          </cell>
          <cell r="EA460">
            <v>0</v>
          </cell>
          <cell r="EB460">
            <v>0</v>
          </cell>
          <cell r="EC460">
            <v>0</v>
          </cell>
          <cell r="ED460">
            <v>0</v>
          </cell>
        </row>
        <row r="461">
          <cell r="C461" t="str">
            <v>Curtailment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0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0</v>
          </cell>
          <cell r="CY461">
            <v>0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  <cell r="DF461">
            <v>0</v>
          </cell>
          <cell r="DG461">
            <v>0</v>
          </cell>
          <cell r="DH461">
            <v>0</v>
          </cell>
          <cell r="DI461">
            <v>0</v>
          </cell>
          <cell r="DJ461">
            <v>0</v>
          </cell>
          <cell r="DK461">
            <v>0</v>
          </cell>
          <cell r="DL461">
            <v>0</v>
          </cell>
          <cell r="DM461">
            <v>0</v>
          </cell>
          <cell r="DN461">
            <v>0</v>
          </cell>
          <cell r="DO461">
            <v>0</v>
          </cell>
          <cell r="DP461">
            <v>0</v>
          </cell>
          <cell r="DQ461">
            <v>0</v>
          </cell>
          <cell r="DR461">
            <v>0</v>
          </cell>
          <cell r="DS461">
            <v>0</v>
          </cell>
          <cell r="DT461">
            <v>0</v>
          </cell>
          <cell r="DU461">
            <v>0</v>
          </cell>
          <cell r="DV461">
            <v>0</v>
          </cell>
          <cell r="DW461">
            <v>0</v>
          </cell>
          <cell r="DX461">
            <v>0</v>
          </cell>
          <cell r="DY461">
            <v>0</v>
          </cell>
          <cell r="DZ461">
            <v>0</v>
          </cell>
          <cell r="EA461">
            <v>0</v>
          </cell>
          <cell r="EB461">
            <v>0</v>
          </cell>
          <cell r="EC461">
            <v>0</v>
          </cell>
          <cell r="ED461">
            <v>0</v>
          </cell>
        </row>
        <row r="462">
          <cell r="C462" t="str">
            <v>Net Generation</v>
          </cell>
          <cell r="F462">
            <v>3920.88</v>
          </cell>
          <cell r="G462">
            <v>3541.44</v>
          </cell>
          <cell r="H462">
            <v>3920.88</v>
          </cell>
          <cell r="I462">
            <v>3794.4</v>
          </cell>
          <cell r="J462">
            <v>3920.88</v>
          </cell>
          <cell r="K462">
            <v>3794.4</v>
          </cell>
          <cell r="L462">
            <v>3920.88</v>
          </cell>
          <cell r="M462">
            <v>3920.88</v>
          </cell>
          <cell r="N462">
            <v>3794.4</v>
          </cell>
          <cell r="O462">
            <v>3920.88</v>
          </cell>
          <cell r="P462">
            <v>3794.4</v>
          </cell>
          <cell r="Q462">
            <v>3920.88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  <cell r="CC462">
            <v>0</v>
          </cell>
          <cell r="CD462">
            <v>0</v>
          </cell>
          <cell r="CE462">
            <v>0</v>
          </cell>
          <cell r="CF462">
            <v>0</v>
          </cell>
          <cell r="CG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P462">
            <v>0</v>
          </cell>
          <cell r="CQ462">
            <v>0</v>
          </cell>
          <cell r="CR462">
            <v>0</v>
          </cell>
          <cell r="CS462">
            <v>0</v>
          </cell>
          <cell r="CT462">
            <v>0</v>
          </cell>
          <cell r="CU462">
            <v>0</v>
          </cell>
          <cell r="CV462">
            <v>0</v>
          </cell>
          <cell r="CW462">
            <v>0</v>
          </cell>
          <cell r="CX462">
            <v>0</v>
          </cell>
          <cell r="CY462">
            <v>0</v>
          </cell>
          <cell r="CZ462">
            <v>0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  <cell r="DF462">
            <v>0</v>
          </cell>
          <cell r="DG462">
            <v>0</v>
          </cell>
          <cell r="DH462">
            <v>0</v>
          </cell>
          <cell r="DI462">
            <v>0</v>
          </cell>
          <cell r="DJ462">
            <v>0</v>
          </cell>
          <cell r="DK462">
            <v>0</v>
          </cell>
          <cell r="DL462">
            <v>0</v>
          </cell>
          <cell r="DM462">
            <v>0</v>
          </cell>
          <cell r="DN462">
            <v>0</v>
          </cell>
          <cell r="DO462">
            <v>0</v>
          </cell>
          <cell r="DP462">
            <v>0</v>
          </cell>
          <cell r="DQ462">
            <v>0</v>
          </cell>
          <cell r="DR462">
            <v>0</v>
          </cell>
          <cell r="DS462">
            <v>0</v>
          </cell>
          <cell r="DT462">
            <v>0</v>
          </cell>
          <cell r="DU462">
            <v>0</v>
          </cell>
          <cell r="DV462">
            <v>0</v>
          </cell>
          <cell r="DW462">
            <v>0</v>
          </cell>
          <cell r="DX462">
            <v>0</v>
          </cell>
          <cell r="DY462">
            <v>0</v>
          </cell>
          <cell r="DZ462">
            <v>0</v>
          </cell>
          <cell r="EA462">
            <v>0</v>
          </cell>
          <cell r="EB462">
            <v>0</v>
          </cell>
          <cell r="EC462">
            <v>0</v>
          </cell>
          <cell r="ED462">
            <v>0</v>
          </cell>
        </row>
        <row r="464">
          <cell r="C464" t="str">
            <v>Potential QFs  -  Central Oregon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G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0</v>
          </cell>
          <cell r="CU464">
            <v>0</v>
          </cell>
          <cell r="CV464">
            <v>0</v>
          </cell>
          <cell r="CW464">
            <v>0</v>
          </cell>
          <cell r="CX464">
            <v>0</v>
          </cell>
          <cell r="CY464">
            <v>0</v>
          </cell>
          <cell r="CZ464">
            <v>0</v>
          </cell>
          <cell r="DA464">
            <v>0</v>
          </cell>
          <cell r="DB464">
            <v>0</v>
          </cell>
          <cell r="DC464">
            <v>0</v>
          </cell>
          <cell r="DD464">
            <v>0</v>
          </cell>
          <cell r="DE464">
            <v>0</v>
          </cell>
          <cell r="DF464">
            <v>0</v>
          </cell>
          <cell r="DG464">
            <v>0</v>
          </cell>
          <cell r="DH464">
            <v>0</v>
          </cell>
          <cell r="DI464">
            <v>0</v>
          </cell>
          <cell r="DJ464">
            <v>0</v>
          </cell>
          <cell r="DK464">
            <v>0</v>
          </cell>
          <cell r="DL464">
            <v>0</v>
          </cell>
          <cell r="DM464">
            <v>0</v>
          </cell>
          <cell r="DN464">
            <v>0</v>
          </cell>
          <cell r="DO464">
            <v>0</v>
          </cell>
          <cell r="DP464">
            <v>0</v>
          </cell>
          <cell r="DQ464">
            <v>0</v>
          </cell>
          <cell r="DR464">
            <v>0</v>
          </cell>
          <cell r="DS464">
            <v>0</v>
          </cell>
          <cell r="DT464">
            <v>0</v>
          </cell>
          <cell r="DU464">
            <v>0</v>
          </cell>
          <cell r="DV464">
            <v>0</v>
          </cell>
          <cell r="DW464">
            <v>0</v>
          </cell>
          <cell r="DX464">
            <v>0</v>
          </cell>
          <cell r="DY464">
            <v>0</v>
          </cell>
          <cell r="DZ464">
            <v>0</v>
          </cell>
          <cell r="EA464">
            <v>0</v>
          </cell>
          <cell r="EB464">
            <v>0</v>
          </cell>
          <cell r="EC464">
            <v>0</v>
          </cell>
          <cell r="ED464">
            <v>0</v>
          </cell>
        </row>
        <row r="465">
          <cell r="C465" t="str">
            <v>Potential QFs  -  West Main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0</v>
          </cell>
          <cell r="CC465">
            <v>0</v>
          </cell>
          <cell r="CD465">
            <v>0</v>
          </cell>
          <cell r="CE465">
            <v>0</v>
          </cell>
          <cell r="CF465">
            <v>0</v>
          </cell>
          <cell r="CG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P465">
            <v>0</v>
          </cell>
          <cell r="CQ465">
            <v>0</v>
          </cell>
          <cell r="CR465">
            <v>0</v>
          </cell>
          <cell r="CS465">
            <v>0</v>
          </cell>
          <cell r="CT465">
            <v>0</v>
          </cell>
          <cell r="CU465">
            <v>0</v>
          </cell>
          <cell r="CV465">
            <v>0</v>
          </cell>
          <cell r="CW465">
            <v>0</v>
          </cell>
          <cell r="CX465">
            <v>0</v>
          </cell>
          <cell r="CY465">
            <v>0</v>
          </cell>
          <cell r="CZ465">
            <v>0</v>
          </cell>
          <cell r="DA465">
            <v>0</v>
          </cell>
          <cell r="DB465">
            <v>0</v>
          </cell>
          <cell r="DC465">
            <v>0</v>
          </cell>
          <cell r="DD465">
            <v>0</v>
          </cell>
          <cell r="DE465">
            <v>0</v>
          </cell>
          <cell r="DF465">
            <v>0</v>
          </cell>
          <cell r="DG465">
            <v>0</v>
          </cell>
          <cell r="DH465">
            <v>0</v>
          </cell>
          <cell r="DI465">
            <v>0</v>
          </cell>
          <cell r="DJ465">
            <v>0</v>
          </cell>
          <cell r="DK465">
            <v>0</v>
          </cell>
          <cell r="DL465">
            <v>0</v>
          </cell>
          <cell r="DM465">
            <v>0</v>
          </cell>
          <cell r="DN465">
            <v>0</v>
          </cell>
          <cell r="DO465">
            <v>0</v>
          </cell>
          <cell r="DP465">
            <v>0</v>
          </cell>
          <cell r="DQ465">
            <v>0</v>
          </cell>
          <cell r="DR465">
            <v>0</v>
          </cell>
          <cell r="DS465">
            <v>0</v>
          </cell>
          <cell r="DT465">
            <v>0</v>
          </cell>
          <cell r="DU465">
            <v>0</v>
          </cell>
          <cell r="DV465">
            <v>0</v>
          </cell>
          <cell r="DW465">
            <v>0</v>
          </cell>
          <cell r="DX465">
            <v>0</v>
          </cell>
          <cell r="DY465">
            <v>0</v>
          </cell>
          <cell r="DZ465">
            <v>0</v>
          </cell>
          <cell r="EA465">
            <v>0</v>
          </cell>
          <cell r="EB465">
            <v>0</v>
          </cell>
          <cell r="EC465">
            <v>0</v>
          </cell>
          <cell r="ED465">
            <v>0</v>
          </cell>
        </row>
        <row r="466">
          <cell r="C466" t="str">
            <v>Potential QFs  -  Walla Walla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  <cell r="CC466">
            <v>0</v>
          </cell>
          <cell r="CD466">
            <v>0</v>
          </cell>
          <cell r="CE466">
            <v>0</v>
          </cell>
          <cell r="CF466">
            <v>0</v>
          </cell>
          <cell r="CG466">
            <v>0</v>
          </cell>
          <cell r="CH466">
            <v>0</v>
          </cell>
          <cell r="CI466">
            <v>0</v>
          </cell>
          <cell r="CJ466">
            <v>0</v>
          </cell>
          <cell r="CK466">
            <v>0</v>
          </cell>
          <cell r="CL466">
            <v>0</v>
          </cell>
          <cell r="CM466">
            <v>0</v>
          </cell>
          <cell r="CN466">
            <v>0</v>
          </cell>
          <cell r="CO466">
            <v>0</v>
          </cell>
          <cell r="CP466">
            <v>0</v>
          </cell>
          <cell r="CQ466">
            <v>0</v>
          </cell>
          <cell r="CR466">
            <v>0</v>
          </cell>
          <cell r="CS466">
            <v>0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0</v>
          </cell>
          <cell r="CY466">
            <v>0</v>
          </cell>
          <cell r="CZ466">
            <v>0</v>
          </cell>
          <cell r="DA466">
            <v>0</v>
          </cell>
          <cell r="DB466">
            <v>0</v>
          </cell>
          <cell r="DC466">
            <v>0</v>
          </cell>
          <cell r="DD466">
            <v>0</v>
          </cell>
          <cell r="DE466">
            <v>0</v>
          </cell>
          <cell r="DF466">
            <v>0</v>
          </cell>
          <cell r="DG466">
            <v>0</v>
          </cell>
          <cell r="DH466">
            <v>0</v>
          </cell>
          <cell r="DI466">
            <v>0</v>
          </cell>
          <cell r="DJ466">
            <v>0</v>
          </cell>
          <cell r="DK466">
            <v>0</v>
          </cell>
          <cell r="DL466">
            <v>0</v>
          </cell>
          <cell r="DM466">
            <v>0</v>
          </cell>
          <cell r="DN466">
            <v>0</v>
          </cell>
          <cell r="DO466">
            <v>0</v>
          </cell>
          <cell r="DP466">
            <v>0</v>
          </cell>
          <cell r="DQ466">
            <v>0</v>
          </cell>
          <cell r="DR466">
            <v>0</v>
          </cell>
          <cell r="DS466">
            <v>0</v>
          </cell>
          <cell r="DT466">
            <v>0</v>
          </cell>
          <cell r="DU466">
            <v>0</v>
          </cell>
          <cell r="DV466">
            <v>0</v>
          </cell>
          <cell r="DW466">
            <v>0</v>
          </cell>
          <cell r="DX466">
            <v>0</v>
          </cell>
          <cell r="DY466">
            <v>0</v>
          </cell>
          <cell r="DZ466">
            <v>0</v>
          </cell>
          <cell r="EA466">
            <v>0</v>
          </cell>
          <cell r="EB466">
            <v>0</v>
          </cell>
          <cell r="EC466">
            <v>0</v>
          </cell>
          <cell r="ED466">
            <v>0</v>
          </cell>
        </row>
        <row r="467">
          <cell r="C467" t="str">
            <v>Potential QFs  -  Yakima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</v>
          </cell>
          <cell r="CC467">
            <v>0</v>
          </cell>
          <cell r="CD467">
            <v>0</v>
          </cell>
          <cell r="CE467">
            <v>0</v>
          </cell>
          <cell r="CF467">
            <v>0</v>
          </cell>
          <cell r="CG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  <cell r="CM467">
            <v>0</v>
          </cell>
          <cell r="CN467">
            <v>0</v>
          </cell>
          <cell r="CO467">
            <v>0</v>
          </cell>
          <cell r="CP467">
            <v>0</v>
          </cell>
          <cell r="CQ467">
            <v>0</v>
          </cell>
          <cell r="CR467">
            <v>0</v>
          </cell>
          <cell r="CS467">
            <v>0</v>
          </cell>
          <cell r="CT467">
            <v>0</v>
          </cell>
          <cell r="CU467">
            <v>0</v>
          </cell>
          <cell r="CV467">
            <v>0</v>
          </cell>
          <cell r="CW467">
            <v>0</v>
          </cell>
          <cell r="CX467">
            <v>0</v>
          </cell>
          <cell r="CY467">
            <v>0</v>
          </cell>
          <cell r="CZ467">
            <v>0</v>
          </cell>
          <cell r="DA467">
            <v>0</v>
          </cell>
          <cell r="DB467">
            <v>0</v>
          </cell>
          <cell r="DC467">
            <v>0</v>
          </cell>
          <cell r="DD467">
            <v>0</v>
          </cell>
          <cell r="DE467">
            <v>0</v>
          </cell>
          <cell r="DF467">
            <v>0</v>
          </cell>
          <cell r="DG467">
            <v>0</v>
          </cell>
          <cell r="DH467">
            <v>0</v>
          </cell>
          <cell r="DI467">
            <v>0</v>
          </cell>
          <cell r="DJ467">
            <v>0</v>
          </cell>
          <cell r="DK467">
            <v>0</v>
          </cell>
          <cell r="DL467">
            <v>0</v>
          </cell>
          <cell r="DM467">
            <v>0</v>
          </cell>
          <cell r="DN467">
            <v>0</v>
          </cell>
          <cell r="DO467">
            <v>0</v>
          </cell>
          <cell r="DP467">
            <v>0</v>
          </cell>
          <cell r="DQ467">
            <v>0</v>
          </cell>
          <cell r="DR467">
            <v>0</v>
          </cell>
          <cell r="DS467">
            <v>0</v>
          </cell>
          <cell r="DT467">
            <v>0</v>
          </cell>
          <cell r="DU467">
            <v>0</v>
          </cell>
          <cell r="DV467">
            <v>0</v>
          </cell>
          <cell r="DW467">
            <v>0</v>
          </cell>
          <cell r="DX467">
            <v>0</v>
          </cell>
          <cell r="DY467">
            <v>0</v>
          </cell>
          <cell r="DZ467">
            <v>0</v>
          </cell>
          <cell r="EA467">
            <v>0</v>
          </cell>
          <cell r="EB467">
            <v>0</v>
          </cell>
          <cell r="EC467">
            <v>0</v>
          </cell>
          <cell r="ED467">
            <v>0</v>
          </cell>
        </row>
        <row r="468">
          <cell r="C468" t="str">
            <v>Potential QFs  -  Clover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B468">
            <v>0</v>
          </cell>
          <cell r="CC468">
            <v>0</v>
          </cell>
          <cell r="CD468">
            <v>0</v>
          </cell>
          <cell r="CE468">
            <v>0</v>
          </cell>
          <cell r="CF468">
            <v>0</v>
          </cell>
          <cell r="CG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  <cell r="CM468">
            <v>0</v>
          </cell>
          <cell r="CN468">
            <v>0</v>
          </cell>
          <cell r="CO468">
            <v>0</v>
          </cell>
          <cell r="CP468">
            <v>0</v>
          </cell>
          <cell r="CQ468">
            <v>0</v>
          </cell>
          <cell r="CR468">
            <v>0</v>
          </cell>
          <cell r="CS468">
            <v>0</v>
          </cell>
          <cell r="CT468">
            <v>0</v>
          </cell>
          <cell r="CU468">
            <v>0</v>
          </cell>
          <cell r="CV468">
            <v>0</v>
          </cell>
          <cell r="CW468">
            <v>0</v>
          </cell>
          <cell r="CX468">
            <v>0</v>
          </cell>
          <cell r="CY468">
            <v>0</v>
          </cell>
          <cell r="CZ468">
            <v>0</v>
          </cell>
          <cell r="DA468">
            <v>0</v>
          </cell>
          <cell r="DB468">
            <v>0</v>
          </cell>
          <cell r="DC468">
            <v>0</v>
          </cell>
          <cell r="DD468">
            <v>0</v>
          </cell>
          <cell r="DE468">
            <v>0</v>
          </cell>
          <cell r="DF468">
            <v>0</v>
          </cell>
          <cell r="DG468">
            <v>0</v>
          </cell>
          <cell r="DH468">
            <v>0</v>
          </cell>
          <cell r="DI468">
            <v>0</v>
          </cell>
          <cell r="DJ468">
            <v>0</v>
          </cell>
          <cell r="DK468">
            <v>0</v>
          </cell>
          <cell r="DL468">
            <v>0</v>
          </cell>
          <cell r="DM468">
            <v>0</v>
          </cell>
          <cell r="DN468">
            <v>0</v>
          </cell>
          <cell r="DO468">
            <v>0</v>
          </cell>
          <cell r="DP468">
            <v>0</v>
          </cell>
          <cell r="DQ468">
            <v>0</v>
          </cell>
          <cell r="DR468">
            <v>0</v>
          </cell>
          <cell r="DS468">
            <v>0</v>
          </cell>
          <cell r="DT468">
            <v>0</v>
          </cell>
          <cell r="DU468">
            <v>0</v>
          </cell>
          <cell r="DV468">
            <v>0</v>
          </cell>
          <cell r="DW468">
            <v>0</v>
          </cell>
          <cell r="DX468">
            <v>0</v>
          </cell>
          <cell r="DY468">
            <v>0</v>
          </cell>
          <cell r="DZ468">
            <v>0</v>
          </cell>
          <cell r="EA468">
            <v>0</v>
          </cell>
          <cell r="EB468">
            <v>0</v>
          </cell>
          <cell r="EC468">
            <v>0</v>
          </cell>
          <cell r="ED468">
            <v>0</v>
          </cell>
        </row>
        <row r="469">
          <cell r="C469" t="str">
            <v>Potential QFs  -  Goshen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B469">
            <v>0</v>
          </cell>
          <cell r="CC469">
            <v>0</v>
          </cell>
          <cell r="CD469">
            <v>0</v>
          </cell>
          <cell r="CE469">
            <v>0</v>
          </cell>
          <cell r="CF469">
            <v>0</v>
          </cell>
          <cell r="CG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P469">
            <v>0</v>
          </cell>
          <cell r="CQ469">
            <v>0</v>
          </cell>
          <cell r="CR469">
            <v>0</v>
          </cell>
          <cell r="CS469">
            <v>0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Y469">
            <v>0</v>
          </cell>
          <cell r="CZ469">
            <v>0</v>
          </cell>
          <cell r="DA469">
            <v>0</v>
          </cell>
          <cell r="DB469">
            <v>0</v>
          </cell>
          <cell r="DC469">
            <v>0</v>
          </cell>
          <cell r="DD469">
            <v>0</v>
          </cell>
          <cell r="DE469">
            <v>0</v>
          </cell>
          <cell r="DF469">
            <v>0</v>
          </cell>
          <cell r="DG469">
            <v>0</v>
          </cell>
          <cell r="DH469">
            <v>0</v>
          </cell>
          <cell r="DI469">
            <v>0</v>
          </cell>
          <cell r="DJ469">
            <v>0</v>
          </cell>
          <cell r="DK469">
            <v>0</v>
          </cell>
          <cell r="DL469">
            <v>0</v>
          </cell>
          <cell r="DM469">
            <v>0</v>
          </cell>
          <cell r="DN469">
            <v>0</v>
          </cell>
          <cell r="DO469">
            <v>0</v>
          </cell>
          <cell r="DP469">
            <v>0</v>
          </cell>
          <cell r="DQ469">
            <v>0</v>
          </cell>
          <cell r="DR469">
            <v>0</v>
          </cell>
          <cell r="DS469">
            <v>0</v>
          </cell>
          <cell r="DT469">
            <v>0</v>
          </cell>
          <cell r="DU469">
            <v>0</v>
          </cell>
          <cell r="DV469">
            <v>0</v>
          </cell>
          <cell r="DW469">
            <v>0</v>
          </cell>
          <cell r="DX469">
            <v>0</v>
          </cell>
          <cell r="DY469">
            <v>0</v>
          </cell>
          <cell r="DZ469">
            <v>0</v>
          </cell>
          <cell r="EA469">
            <v>0</v>
          </cell>
          <cell r="EB469">
            <v>0</v>
          </cell>
          <cell r="EC469">
            <v>0</v>
          </cell>
          <cell r="ED469">
            <v>0</v>
          </cell>
        </row>
        <row r="470">
          <cell r="C470" t="str">
            <v>Potential QFs  -  Utah North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O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B470">
            <v>0</v>
          </cell>
          <cell r="CC470">
            <v>0</v>
          </cell>
          <cell r="CD470">
            <v>0</v>
          </cell>
          <cell r="CE470">
            <v>0</v>
          </cell>
          <cell r="CF470">
            <v>0</v>
          </cell>
          <cell r="CG470">
            <v>0</v>
          </cell>
          <cell r="CH470">
            <v>0</v>
          </cell>
          <cell r="CI470">
            <v>0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0</v>
          </cell>
          <cell r="CY470">
            <v>0</v>
          </cell>
          <cell r="CZ470">
            <v>0</v>
          </cell>
          <cell r="DA470">
            <v>0</v>
          </cell>
          <cell r="DB470">
            <v>0</v>
          </cell>
          <cell r="DC470">
            <v>0</v>
          </cell>
          <cell r="DD470">
            <v>0</v>
          </cell>
          <cell r="DE470">
            <v>0</v>
          </cell>
          <cell r="DF470">
            <v>0</v>
          </cell>
          <cell r="DG470">
            <v>0</v>
          </cell>
          <cell r="DH470">
            <v>0</v>
          </cell>
          <cell r="DI470">
            <v>0</v>
          </cell>
          <cell r="DJ470">
            <v>0</v>
          </cell>
          <cell r="DK470">
            <v>0</v>
          </cell>
          <cell r="DL470">
            <v>0</v>
          </cell>
          <cell r="DM470">
            <v>0</v>
          </cell>
          <cell r="DN470">
            <v>0</v>
          </cell>
          <cell r="DO470">
            <v>0</v>
          </cell>
          <cell r="DP470">
            <v>0</v>
          </cell>
          <cell r="DQ470">
            <v>0</v>
          </cell>
          <cell r="DR470">
            <v>0</v>
          </cell>
          <cell r="DS470">
            <v>0</v>
          </cell>
          <cell r="DT470">
            <v>0</v>
          </cell>
          <cell r="DU470">
            <v>0</v>
          </cell>
          <cell r="DV470">
            <v>0</v>
          </cell>
          <cell r="DW470">
            <v>0</v>
          </cell>
          <cell r="DX470">
            <v>0</v>
          </cell>
          <cell r="DY470">
            <v>0</v>
          </cell>
          <cell r="DZ470">
            <v>0</v>
          </cell>
          <cell r="EA470">
            <v>0</v>
          </cell>
          <cell r="EB470">
            <v>0</v>
          </cell>
          <cell r="EC470">
            <v>0</v>
          </cell>
          <cell r="ED470">
            <v>0</v>
          </cell>
        </row>
        <row r="471">
          <cell r="C471" t="str">
            <v>Potential QFs  -  Utah North 2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B471">
            <v>0</v>
          </cell>
          <cell r="CC471">
            <v>0</v>
          </cell>
          <cell r="CD471">
            <v>0</v>
          </cell>
          <cell r="CE471">
            <v>0</v>
          </cell>
          <cell r="CF471">
            <v>0</v>
          </cell>
          <cell r="CG471">
            <v>0</v>
          </cell>
          <cell r="CH471">
            <v>0</v>
          </cell>
          <cell r="CI471">
            <v>0</v>
          </cell>
          <cell r="CJ471">
            <v>0</v>
          </cell>
          <cell r="CK471">
            <v>0</v>
          </cell>
          <cell r="CL471">
            <v>0</v>
          </cell>
          <cell r="CM471">
            <v>0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  <cell r="DF471">
            <v>0</v>
          </cell>
          <cell r="DG471">
            <v>0</v>
          </cell>
          <cell r="DH471">
            <v>0</v>
          </cell>
          <cell r="DI471">
            <v>0</v>
          </cell>
          <cell r="DJ471">
            <v>0</v>
          </cell>
          <cell r="DK471">
            <v>0</v>
          </cell>
          <cell r="DL471">
            <v>0</v>
          </cell>
          <cell r="DM471">
            <v>0</v>
          </cell>
          <cell r="DN471">
            <v>0</v>
          </cell>
          <cell r="DO471">
            <v>0</v>
          </cell>
          <cell r="DP471">
            <v>0</v>
          </cell>
          <cell r="DQ471">
            <v>0</v>
          </cell>
          <cell r="DR471">
            <v>0</v>
          </cell>
          <cell r="DS471">
            <v>0</v>
          </cell>
          <cell r="DT471">
            <v>0</v>
          </cell>
          <cell r="DU471">
            <v>0</v>
          </cell>
          <cell r="DV471">
            <v>0</v>
          </cell>
          <cell r="DW471">
            <v>0</v>
          </cell>
          <cell r="DX471">
            <v>0</v>
          </cell>
          <cell r="DY471">
            <v>0</v>
          </cell>
          <cell r="DZ471">
            <v>0</v>
          </cell>
          <cell r="EA471">
            <v>0</v>
          </cell>
          <cell r="EB471">
            <v>0</v>
          </cell>
          <cell r="EC471">
            <v>0</v>
          </cell>
          <cell r="ED471">
            <v>0</v>
          </cell>
        </row>
        <row r="472">
          <cell r="C472" t="str">
            <v>Potential QFs  -  Utah South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B472">
            <v>0</v>
          </cell>
          <cell r="CC472">
            <v>0</v>
          </cell>
          <cell r="CD472">
            <v>0</v>
          </cell>
          <cell r="CE472">
            <v>0</v>
          </cell>
          <cell r="CF472">
            <v>0</v>
          </cell>
          <cell r="CG472">
            <v>0</v>
          </cell>
          <cell r="CH472">
            <v>0</v>
          </cell>
          <cell r="CI472">
            <v>0</v>
          </cell>
          <cell r="CJ472">
            <v>0</v>
          </cell>
          <cell r="CK472">
            <v>0</v>
          </cell>
          <cell r="CL472">
            <v>0</v>
          </cell>
          <cell r="CM472">
            <v>0</v>
          </cell>
          <cell r="CN472">
            <v>0</v>
          </cell>
          <cell r="CO472">
            <v>0</v>
          </cell>
          <cell r="CP472">
            <v>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</v>
          </cell>
          <cell r="CX472">
            <v>0</v>
          </cell>
          <cell r="CY472">
            <v>0</v>
          </cell>
          <cell r="CZ472">
            <v>0</v>
          </cell>
          <cell r="DA472">
            <v>0</v>
          </cell>
          <cell r="DB472">
            <v>0</v>
          </cell>
          <cell r="DC472">
            <v>0</v>
          </cell>
          <cell r="DD472">
            <v>0</v>
          </cell>
          <cell r="DE472">
            <v>0</v>
          </cell>
          <cell r="DF472">
            <v>0</v>
          </cell>
          <cell r="DG472">
            <v>0</v>
          </cell>
          <cell r="DH472">
            <v>0</v>
          </cell>
          <cell r="DI472">
            <v>0</v>
          </cell>
          <cell r="DJ472">
            <v>0</v>
          </cell>
          <cell r="DK472">
            <v>0</v>
          </cell>
          <cell r="DL472">
            <v>0</v>
          </cell>
          <cell r="DM472">
            <v>0</v>
          </cell>
          <cell r="DN472">
            <v>0</v>
          </cell>
          <cell r="DO472">
            <v>0</v>
          </cell>
          <cell r="DP472">
            <v>0</v>
          </cell>
          <cell r="DQ472">
            <v>0</v>
          </cell>
          <cell r="DR472">
            <v>0</v>
          </cell>
          <cell r="DS472">
            <v>0</v>
          </cell>
          <cell r="DT472">
            <v>0</v>
          </cell>
          <cell r="DU472">
            <v>0</v>
          </cell>
          <cell r="DV472">
            <v>0</v>
          </cell>
          <cell r="DW472">
            <v>0</v>
          </cell>
          <cell r="DX472">
            <v>0</v>
          </cell>
          <cell r="DY472">
            <v>0</v>
          </cell>
          <cell r="DZ472">
            <v>0</v>
          </cell>
          <cell r="EA472">
            <v>0</v>
          </cell>
          <cell r="EB472">
            <v>0</v>
          </cell>
          <cell r="EC472">
            <v>0</v>
          </cell>
          <cell r="ED472">
            <v>0</v>
          </cell>
        </row>
        <row r="473">
          <cell r="C473" t="str">
            <v>Potential QFs  -  Trona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O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B473">
            <v>0</v>
          </cell>
          <cell r="CC473">
            <v>0</v>
          </cell>
          <cell r="CD473">
            <v>0</v>
          </cell>
          <cell r="CE473">
            <v>0</v>
          </cell>
          <cell r="CF473">
            <v>0</v>
          </cell>
          <cell r="CG473">
            <v>0</v>
          </cell>
          <cell r="CH473">
            <v>0</v>
          </cell>
          <cell r="CI473">
            <v>0</v>
          </cell>
          <cell r="CJ473">
            <v>0</v>
          </cell>
          <cell r="CK473">
            <v>0</v>
          </cell>
          <cell r="CL473">
            <v>0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Y473">
            <v>0</v>
          </cell>
          <cell r="CZ473">
            <v>0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DG473">
            <v>0</v>
          </cell>
          <cell r="DH473">
            <v>0</v>
          </cell>
          <cell r="DI473">
            <v>0</v>
          </cell>
          <cell r="DJ473">
            <v>0</v>
          </cell>
          <cell r="DK473">
            <v>0</v>
          </cell>
          <cell r="DL473">
            <v>0</v>
          </cell>
          <cell r="DM473">
            <v>0</v>
          </cell>
          <cell r="DN473">
            <v>0</v>
          </cell>
          <cell r="DO473">
            <v>0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0</v>
          </cell>
          <cell r="DZ473">
            <v>0</v>
          </cell>
          <cell r="EA473">
            <v>0</v>
          </cell>
          <cell r="EB473">
            <v>0</v>
          </cell>
          <cell r="EC473">
            <v>0</v>
          </cell>
          <cell r="ED473">
            <v>0</v>
          </cell>
        </row>
        <row r="474">
          <cell r="C474" t="str">
            <v>Potential QFs  -  Wyoming Central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O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B474">
            <v>0</v>
          </cell>
          <cell r="CC474">
            <v>0</v>
          </cell>
          <cell r="CD474">
            <v>0</v>
          </cell>
          <cell r="CE474">
            <v>0</v>
          </cell>
          <cell r="CF474">
            <v>0</v>
          </cell>
          <cell r="CG474">
            <v>0</v>
          </cell>
          <cell r="CH474">
            <v>0</v>
          </cell>
          <cell r="CI474">
            <v>0</v>
          </cell>
          <cell r="CJ474">
            <v>0</v>
          </cell>
          <cell r="CK474">
            <v>0</v>
          </cell>
          <cell r="CL474">
            <v>0</v>
          </cell>
          <cell r="CM474">
            <v>0</v>
          </cell>
          <cell r="CN474">
            <v>0</v>
          </cell>
          <cell r="CO474">
            <v>0</v>
          </cell>
          <cell r="CP474">
            <v>0</v>
          </cell>
          <cell r="CQ474">
            <v>0</v>
          </cell>
          <cell r="CR474">
            <v>0</v>
          </cell>
          <cell r="CS474">
            <v>0</v>
          </cell>
          <cell r="CT474">
            <v>0</v>
          </cell>
          <cell r="CU474">
            <v>0</v>
          </cell>
          <cell r="CV474">
            <v>0</v>
          </cell>
          <cell r="CW474">
            <v>0</v>
          </cell>
          <cell r="CX474">
            <v>0</v>
          </cell>
          <cell r="CY474">
            <v>0</v>
          </cell>
          <cell r="CZ474">
            <v>0</v>
          </cell>
          <cell r="DA474">
            <v>0</v>
          </cell>
          <cell r="DB474">
            <v>0</v>
          </cell>
          <cell r="DC474">
            <v>0</v>
          </cell>
          <cell r="DD474">
            <v>0</v>
          </cell>
          <cell r="DE474">
            <v>0</v>
          </cell>
          <cell r="DF474">
            <v>0</v>
          </cell>
          <cell r="DG474">
            <v>0</v>
          </cell>
          <cell r="DH474">
            <v>0</v>
          </cell>
          <cell r="DI474">
            <v>0</v>
          </cell>
          <cell r="DJ474">
            <v>0</v>
          </cell>
          <cell r="DK474">
            <v>0</v>
          </cell>
          <cell r="DL474">
            <v>0</v>
          </cell>
          <cell r="DM474">
            <v>0</v>
          </cell>
          <cell r="DN474">
            <v>0</v>
          </cell>
          <cell r="DO474">
            <v>0</v>
          </cell>
          <cell r="DP474">
            <v>0</v>
          </cell>
          <cell r="DQ474">
            <v>0</v>
          </cell>
          <cell r="DR474">
            <v>0</v>
          </cell>
          <cell r="DS474">
            <v>0</v>
          </cell>
          <cell r="DT474">
            <v>0</v>
          </cell>
          <cell r="DU474">
            <v>0</v>
          </cell>
          <cell r="DV474">
            <v>0</v>
          </cell>
          <cell r="DW474">
            <v>0</v>
          </cell>
          <cell r="DX474">
            <v>0</v>
          </cell>
          <cell r="DY474">
            <v>0</v>
          </cell>
          <cell r="DZ474">
            <v>0</v>
          </cell>
          <cell r="EA474">
            <v>0</v>
          </cell>
          <cell r="EB474">
            <v>0</v>
          </cell>
          <cell r="EC474">
            <v>0</v>
          </cell>
          <cell r="ED474">
            <v>0</v>
          </cell>
        </row>
        <row r="477">
          <cell r="C477" t="str">
            <v>QF California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O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</v>
          </cell>
          <cell r="CE477">
            <v>0</v>
          </cell>
          <cell r="CF477">
            <v>0</v>
          </cell>
          <cell r="CG477">
            <v>0</v>
          </cell>
          <cell r="CH477">
            <v>0</v>
          </cell>
          <cell r="CI477">
            <v>0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DG477">
            <v>0</v>
          </cell>
          <cell r="DH477">
            <v>0</v>
          </cell>
          <cell r="DI477">
            <v>0</v>
          </cell>
          <cell r="DJ477">
            <v>0</v>
          </cell>
          <cell r="DK477">
            <v>0</v>
          </cell>
          <cell r="DL477">
            <v>0</v>
          </cell>
          <cell r="DM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T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DZ477">
            <v>0</v>
          </cell>
          <cell r="EA477">
            <v>0</v>
          </cell>
          <cell r="EB477">
            <v>0</v>
          </cell>
          <cell r="EC477">
            <v>0</v>
          </cell>
          <cell r="ED477">
            <v>0</v>
          </cell>
        </row>
        <row r="478">
          <cell r="C478" t="str">
            <v>QF Idaho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0</v>
          </cell>
          <cell r="CC478">
            <v>0</v>
          </cell>
          <cell r="CD478">
            <v>0</v>
          </cell>
          <cell r="CE478">
            <v>0</v>
          </cell>
          <cell r="CF478">
            <v>0</v>
          </cell>
          <cell r="CG478">
            <v>0</v>
          </cell>
          <cell r="CH478">
            <v>0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Y478">
            <v>0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  <cell r="DF478">
            <v>0</v>
          </cell>
          <cell r="DG478">
            <v>0</v>
          </cell>
          <cell r="DH478">
            <v>0</v>
          </cell>
          <cell r="DI478">
            <v>0</v>
          </cell>
          <cell r="DJ478">
            <v>0</v>
          </cell>
          <cell r="DK478">
            <v>0</v>
          </cell>
          <cell r="DL478">
            <v>0</v>
          </cell>
          <cell r="DM478">
            <v>0</v>
          </cell>
          <cell r="DN478">
            <v>0</v>
          </cell>
          <cell r="DO478">
            <v>0</v>
          </cell>
          <cell r="DP478">
            <v>0</v>
          </cell>
          <cell r="DQ478">
            <v>0</v>
          </cell>
          <cell r="DR478">
            <v>0</v>
          </cell>
          <cell r="DS478">
            <v>0</v>
          </cell>
          <cell r="DT478">
            <v>0</v>
          </cell>
          <cell r="DU478">
            <v>0</v>
          </cell>
          <cell r="DV478">
            <v>0</v>
          </cell>
          <cell r="DW478">
            <v>0</v>
          </cell>
          <cell r="DX478">
            <v>0</v>
          </cell>
          <cell r="DY478">
            <v>0</v>
          </cell>
          <cell r="DZ478">
            <v>0</v>
          </cell>
          <cell r="EA478">
            <v>0</v>
          </cell>
          <cell r="EB478">
            <v>0</v>
          </cell>
          <cell r="EC478">
            <v>0</v>
          </cell>
          <cell r="ED478">
            <v>0</v>
          </cell>
        </row>
        <row r="479">
          <cell r="C479" t="str">
            <v>QF Oregon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B479">
            <v>0</v>
          </cell>
          <cell r="CC479">
            <v>0</v>
          </cell>
          <cell r="CD479">
            <v>0</v>
          </cell>
          <cell r="CE479">
            <v>0</v>
          </cell>
          <cell r="CF479">
            <v>0</v>
          </cell>
          <cell r="CG479">
            <v>0</v>
          </cell>
          <cell r="CH479">
            <v>0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P479">
            <v>0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</v>
          </cell>
          <cell r="CX479">
            <v>0</v>
          </cell>
          <cell r="CY479">
            <v>0</v>
          </cell>
          <cell r="CZ479">
            <v>0</v>
          </cell>
          <cell r="DA479">
            <v>0</v>
          </cell>
          <cell r="DB479">
            <v>0</v>
          </cell>
          <cell r="DC479">
            <v>0</v>
          </cell>
          <cell r="DD479">
            <v>0</v>
          </cell>
          <cell r="DE479">
            <v>0</v>
          </cell>
          <cell r="DF479">
            <v>0</v>
          </cell>
          <cell r="DG479">
            <v>0</v>
          </cell>
          <cell r="DH479">
            <v>0</v>
          </cell>
          <cell r="DI479">
            <v>0</v>
          </cell>
          <cell r="DJ479">
            <v>0</v>
          </cell>
          <cell r="DK479">
            <v>0</v>
          </cell>
          <cell r="DL479">
            <v>0</v>
          </cell>
          <cell r="DM479">
            <v>0</v>
          </cell>
          <cell r="DN479">
            <v>0</v>
          </cell>
          <cell r="DO479">
            <v>0</v>
          </cell>
          <cell r="DP479">
            <v>0</v>
          </cell>
          <cell r="DQ479">
            <v>0</v>
          </cell>
          <cell r="DR479">
            <v>0</v>
          </cell>
          <cell r="DS479">
            <v>0</v>
          </cell>
          <cell r="DT479">
            <v>0</v>
          </cell>
          <cell r="DU479">
            <v>0</v>
          </cell>
          <cell r="DV479">
            <v>0</v>
          </cell>
          <cell r="DW479">
            <v>0</v>
          </cell>
          <cell r="DX479">
            <v>0</v>
          </cell>
          <cell r="DY479">
            <v>0</v>
          </cell>
          <cell r="DZ479">
            <v>0</v>
          </cell>
          <cell r="EA479">
            <v>0</v>
          </cell>
          <cell r="EB479">
            <v>0</v>
          </cell>
          <cell r="EC479">
            <v>0</v>
          </cell>
          <cell r="ED479">
            <v>0</v>
          </cell>
        </row>
        <row r="480">
          <cell r="C480" t="str">
            <v>QF Oregon 2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DG480">
            <v>0</v>
          </cell>
          <cell r="DH480">
            <v>0</v>
          </cell>
          <cell r="DI480">
            <v>0</v>
          </cell>
          <cell r="DJ480">
            <v>0</v>
          </cell>
          <cell r="DK480">
            <v>0</v>
          </cell>
          <cell r="DL480">
            <v>0</v>
          </cell>
          <cell r="DM480">
            <v>0</v>
          </cell>
          <cell r="DN480">
            <v>0</v>
          </cell>
          <cell r="DO480">
            <v>0</v>
          </cell>
          <cell r="DP480">
            <v>0</v>
          </cell>
          <cell r="DQ480">
            <v>0</v>
          </cell>
          <cell r="DR480">
            <v>0</v>
          </cell>
          <cell r="DS480">
            <v>0</v>
          </cell>
          <cell r="DT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DZ480">
            <v>0</v>
          </cell>
          <cell r="EA480">
            <v>0</v>
          </cell>
          <cell r="EB480">
            <v>0</v>
          </cell>
          <cell r="EC480">
            <v>0</v>
          </cell>
          <cell r="ED480">
            <v>0</v>
          </cell>
        </row>
        <row r="481">
          <cell r="C481" t="str">
            <v>QF Utah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DG481">
            <v>0</v>
          </cell>
          <cell r="DH481">
            <v>0</v>
          </cell>
          <cell r="DI481">
            <v>0</v>
          </cell>
          <cell r="DJ481">
            <v>0</v>
          </cell>
          <cell r="DK481">
            <v>0</v>
          </cell>
          <cell r="DL481">
            <v>0</v>
          </cell>
          <cell r="DM481">
            <v>0</v>
          </cell>
          <cell r="DN481">
            <v>0</v>
          </cell>
          <cell r="DO481">
            <v>0</v>
          </cell>
          <cell r="DP481">
            <v>0</v>
          </cell>
          <cell r="DQ481">
            <v>0</v>
          </cell>
          <cell r="DR481">
            <v>0</v>
          </cell>
          <cell r="DS481">
            <v>0</v>
          </cell>
          <cell r="DT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  <cell r="DZ481">
            <v>0</v>
          </cell>
          <cell r="EA481">
            <v>0</v>
          </cell>
          <cell r="EB481">
            <v>0</v>
          </cell>
          <cell r="EC481">
            <v>0</v>
          </cell>
          <cell r="ED481">
            <v>0</v>
          </cell>
        </row>
        <row r="482">
          <cell r="C482" t="str">
            <v>QF Washington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DG482">
            <v>0</v>
          </cell>
          <cell r="DH482">
            <v>0</v>
          </cell>
          <cell r="DI482">
            <v>0</v>
          </cell>
          <cell r="DJ482">
            <v>0</v>
          </cell>
          <cell r="DK482">
            <v>0</v>
          </cell>
          <cell r="DL482">
            <v>0</v>
          </cell>
          <cell r="DM482">
            <v>0</v>
          </cell>
          <cell r="DN482">
            <v>0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T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DZ482">
            <v>0</v>
          </cell>
          <cell r="EA482">
            <v>0</v>
          </cell>
          <cell r="EB482">
            <v>0</v>
          </cell>
          <cell r="EC482">
            <v>0</v>
          </cell>
          <cell r="ED482">
            <v>0</v>
          </cell>
        </row>
        <row r="483">
          <cell r="C483" t="str">
            <v>QF Wyoming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B483">
            <v>0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CM483">
            <v>0</v>
          </cell>
          <cell r="CN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DG483">
            <v>0</v>
          </cell>
          <cell r="DH483">
            <v>0</v>
          </cell>
          <cell r="DI483">
            <v>0</v>
          </cell>
          <cell r="DJ483">
            <v>0</v>
          </cell>
          <cell r="DK483">
            <v>0</v>
          </cell>
          <cell r="DL483">
            <v>0</v>
          </cell>
          <cell r="DM483">
            <v>0</v>
          </cell>
          <cell r="DN483">
            <v>0</v>
          </cell>
          <cell r="DO483">
            <v>0</v>
          </cell>
          <cell r="DP483">
            <v>0</v>
          </cell>
          <cell r="DQ483">
            <v>0</v>
          </cell>
          <cell r="DR483">
            <v>0</v>
          </cell>
          <cell r="DS483">
            <v>0</v>
          </cell>
          <cell r="DT483">
            <v>0</v>
          </cell>
          <cell r="DU483">
            <v>0</v>
          </cell>
          <cell r="DV483">
            <v>0</v>
          </cell>
          <cell r="DW483">
            <v>0</v>
          </cell>
          <cell r="DX483">
            <v>0</v>
          </cell>
          <cell r="DY483">
            <v>0</v>
          </cell>
          <cell r="DZ483">
            <v>0</v>
          </cell>
          <cell r="EA483">
            <v>0</v>
          </cell>
          <cell r="EB483">
            <v>0</v>
          </cell>
          <cell r="EC483">
            <v>0</v>
          </cell>
          <cell r="ED483">
            <v>0</v>
          </cell>
        </row>
        <row r="485">
          <cell r="C485" t="str">
            <v>Biomass QF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K485">
            <v>0</v>
          </cell>
          <cell r="CL485">
            <v>0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DG485">
            <v>0</v>
          </cell>
          <cell r="DH485">
            <v>0</v>
          </cell>
          <cell r="DI485">
            <v>0</v>
          </cell>
          <cell r="DJ485">
            <v>0</v>
          </cell>
          <cell r="DK485">
            <v>0</v>
          </cell>
          <cell r="DL485">
            <v>0</v>
          </cell>
          <cell r="DM485">
            <v>0</v>
          </cell>
          <cell r="DN485">
            <v>0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T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DZ485">
            <v>0</v>
          </cell>
          <cell r="EA485">
            <v>0</v>
          </cell>
          <cell r="EB485">
            <v>0</v>
          </cell>
          <cell r="EC485">
            <v>0</v>
          </cell>
          <cell r="ED485">
            <v>0</v>
          </cell>
        </row>
        <row r="486">
          <cell r="C486" t="str">
            <v>Black Cap II Solar QF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  <cell r="DF486">
            <v>0</v>
          </cell>
          <cell r="DG486">
            <v>0</v>
          </cell>
          <cell r="DH486">
            <v>0</v>
          </cell>
          <cell r="DI486">
            <v>0</v>
          </cell>
          <cell r="DJ486">
            <v>0</v>
          </cell>
          <cell r="DK486">
            <v>0</v>
          </cell>
          <cell r="DL486">
            <v>0</v>
          </cell>
          <cell r="DM486">
            <v>0</v>
          </cell>
          <cell r="DN486">
            <v>0</v>
          </cell>
          <cell r="DO486">
            <v>0</v>
          </cell>
          <cell r="DP486">
            <v>0</v>
          </cell>
          <cell r="DQ486">
            <v>0</v>
          </cell>
          <cell r="DR486">
            <v>0</v>
          </cell>
          <cell r="DS486">
            <v>0</v>
          </cell>
          <cell r="DT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DZ486">
            <v>0</v>
          </cell>
          <cell r="EA486">
            <v>0</v>
          </cell>
          <cell r="EB486">
            <v>0</v>
          </cell>
          <cell r="EC486">
            <v>0</v>
          </cell>
          <cell r="ED486">
            <v>0</v>
          </cell>
        </row>
        <row r="487">
          <cell r="C487" t="str">
            <v>Champlin Blue Mtn Wind QF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O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</v>
          </cell>
          <cell r="CE487">
            <v>0</v>
          </cell>
          <cell r="CF487">
            <v>0</v>
          </cell>
          <cell r="CG487">
            <v>0</v>
          </cell>
          <cell r="CH487">
            <v>0</v>
          </cell>
          <cell r="CI487">
            <v>0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0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  <cell r="DF487">
            <v>0</v>
          </cell>
          <cell r="DG487">
            <v>0</v>
          </cell>
          <cell r="DH487">
            <v>0</v>
          </cell>
          <cell r="DI487">
            <v>0</v>
          </cell>
          <cell r="DJ487">
            <v>0</v>
          </cell>
          <cell r="DK487">
            <v>0</v>
          </cell>
          <cell r="DL487">
            <v>0</v>
          </cell>
          <cell r="DM487">
            <v>0</v>
          </cell>
          <cell r="DN487">
            <v>0</v>
          </cell>
          <cell r="DO487">
            <v>0</v>
          </cell>
          <cell r="DP487">
            <v>0</v>
          </cell>
          <cell r="DQ487">
            <v>0</v>
          </cell>
          <cell r="DR487">
            <v>0</v>
          </cell>
          <cell r="DS487">
            <v>0</v>
          </cell>
          <cell r="DT487">
            <v>0</v>
          </cell>
          <cell r="DU487">
            <v>0</v>
          </cell>
          <cell r="DV487">
            <v>0</v>
          </cell>
          <cell r="DW487">
            <v>0</v>
          </cell>
          <cell r="DX487">
            <v>0</v>
          </cell>
          <cell r="DY487">
            <v>0</v>
          </cell>
          <cell r="DZ487">
            <v>0</v>
          </cell>
          <cell r="EA487">
            <v>0</v>
          </cell>
          <cell r="EB487">
            <v>0</v>
          </cell>
          <cell r="EC487">
            <v>0</v>
          </cell>
          <cell r="ED487">
            <v>0</v>
          </cell>
        </row>
        <row r="488">
          <cell r="C488" t="str">
            <v>Chevron Wind QF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  <cell r="DF488">
            <v>0</v>
          </cell>
          <cell r="DG488">
            <v>0</v>
          </cell>
          <cell r="DH488">
            <v>0</v>
          </cell>
          <cell r="DI488">
            <v>0</v>
          </cell>
          <cell r="DJ488">
            <v>0</v>
          </cell>
          <cell r="DK488">
            <v>0</v>
          </cell>
          <cell r="DL488">
            <v>0</v>
          </cell>
          <cell r="DM488">
            <v>0</v>
          </cell>
          <cell r="DN488">
            <v>0</v>
          </cell>
          <cell r="DO488">
            <v>0</v>
          </cell>
          <cell r="DP488">
            <v>0</v>
          </cell>
          <cell r="DQ488">
            <v>0</v>
          </cell>
          <cell r="DR488">
            <v>0</v>
          </cell>
          <cell r="DS488">
            <v>0</v>
          </cell>
          <cell r="DT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DZ488">
            <v>0</v>
          </cell>
          <cell r="EA488">
            <v>0</v>
          </cell>
          <cell r="EB488">
            <v>0</v>
          </cell>
          <cell r="EC488">
            <v>0</v>
          </cell>
          <cell r="ED488">
            <v>0</v>
          </cell>
        </row>
        <row r="489">
          <cell r="C489" t="str">
            <v xml:space="preserve">Douglas County Forest Products QF   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>
            <v>0</v>
          </cell>
          <cell r="CF489">
            <v>0</v>
          </cell>
          <cell r="CG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0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  <cell r="DF489">
            <v>0</v>
          </cell>
          <cell r="DG489">
            <v>0</v>
          </cell>
          <cell r="DH489">
            <v>0</v>
          </cell>
          <cell r="DI489">
            <v>0</v>
          </cell>
          <cell r="DJ489">
            <v>0</v>
          </cell>
          <cell r="DK489">
            <v>0</v>
          </cell>
          <cell r="DL489">
            <v>0</v>
          </cell>
          <cell r="DM489">
            <v>0</v>
          </cell>
          <cell r="DN489">
            <v>0</v>
          </cell>
          <cell r="DO489">
            <v>0</v>
          </cell>
          <cell r="DP489">
            <v>0</v>
          </cell>
          <cell r="DQ489">
            <v>0</v>
          </cell>
          <cell r="DR489">
            <v>0</v>
          </cell>
          <cell r="DS489">
            <v>0</v>
          </cell>
          <cell r="DT489">
            <v>0</v>
          </cell>
          <cell r="DU489">
            <v>0</v>
          </cell>
          <cell r="DV489">
            <v>0</v>
          </cell>
          <cell r="DW489">
            <v>0</v>
          </cell>
          <cell r="DX489">
            <v>0</v>
          </cell>
          <cell r="DY489">
            <v>0</v>
          </cell>
          <cell r="DZ489">
            <v>0</v>
          </cell>
          <cell r="EA489">
            <v>0</v>
          </cell>
          <cell r="EB489">
            <v>0</v>
          </cell>
          <cell r="EC489">
            <v>0</v>
          </cell>
          <cell r="ED489">
            <v>0</v>
          </cell>
        </row>
        <row r="490">
          <cell r="C490" t="str">
            <v>Evergreen BioPower QF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DG490">
            <v>0</v>
          </cell>
          <cell r="DH490">
            <v>0</v>
          </cell>
          <cell r="DI490">
            <v>0</v>
          </cell>
          <cell r="DJ490">
            <v>0</v>
          </cell>
          <cell r="DK490">
            <v>0</v>
          </cell>
          <cell r="DL490">
            <v>0</v>
          </cell>
          <cell r="DM490">
            <v>0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T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DZ490">
            <v>0</v>
          </cell>
          <cell r="EA490">
            <v>0</v>
          </cell>
          <cell r="EB490">
            <v>0</v>
          </cell>
          <cell r="EC490">
            <v>0</v>
          </cell>
          <cell r="ED490">
            <v>0</v>
          </cell>
        </row>
        <row r="491">
          <cell r="C491" t="str">
            <v>Everpower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0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DG491">
            <v>0</v>
          </cell>
          <cell r="DH491">
            <v>0</v>
          </cell>
          <cell r="DI491">
            <v>0</v>
          </cell>
          <cell r="DJ491">
            <v>0</v>
          </cell>
          <cell r="DK491">
            <v>0</v>
          </cell>
          <cell r="DL491">
            <v>0</v>
          </cell>
          <cell r="DM491">
            <v>0</v>
          </cell>
          <cell r="DN491">
            <v>0</v>
          </cell>
          <cell r="DO491">
            <v>0</v>
          </cell>
          <cell r="DP491">
            <v>0</v>
          </cell>
          <cell r="DQ491">
            <v>0</v>
          </cell>
          <cell r="DR491">
            <v>0</v>
          </cell>
          <cell r="DS491">
            <v>0</v>
          </cell>
          <cell r="DT491">
            <v>0</v>
          </cell>
          <cell r="DU491">
            <v>0</v>
          </cell>
          <cell r="DV491">
            <v>0</v>
          </cell>
          <cell r="DW491">
            <v>0</v>
          </cell>
          <cell r="DX491">
            <v>0</v>
          </cell>
          <cell r="DY491">
            <v>0</v>
          </cell>
          <cell r="DZ491">
            <v>0</v>
          </cell>
          <cell r="EA491">
            <v>0</v>
          </cell>
          <cell r="EB491">
            <v>0</v>
          </cell>
          <cell r="EC491">
            <v>0</v>
          </cell>
          <cell r="ED491">
            <v>0</v>
          </cell>
        </row>
        <row r="492">
          <cell r="C492" t="str">
            <v>First Wind QF Projects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B492">
            <v>0</v>
          </cell>
          <cell r="CC492">
            <v>0</v>
          </cell>
          <cell r="CD492">
            <v>0</v>
          </cell>
          <cell r="CE492">
            <v>0</v>
          </cell>
          <cell r="CF492">
            <v>0</v>
          </cell>
          <cell r="CG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Y492">
            <v>0</v>
          </cell>
          <cell r="CZ492">
            <v>0</v>
          </cell>
          <cell r="DA492">
            <v>0</v>
          </cell>
          <cell r="DB492">
            <v>0</v>
          </cell>
          <cell r="DC492">
            <v>0</v>
          </cell>
          <cell r="DD492">
            <v>0</v>
          </cell>
          <cell r="DE492">
            <v>0</v>
          </cell>
          <cell r="DF492">
            <v>0</v>
          </cell>
          <cell r="DG492">
            <v>0</v>
          </cell>
          <cell r="DH492">
            <v>0</v>
          </cell>
          <cell r="DI492">
            <v>0</v>
          </cell>
          <cell r="DJ492">
            <v>0</v>
          </cell>
          <cell r="DK492">
            <v>0</v>
          </cell>
          <cell r="DL492">
            <v>0</v>
          </cell>
          <cell r="DM492">
            <v>0</v>
          </cell>
          <cell r="DN492">
            <v>0</v>
          </cell>
          <cell r="DO492">
            <v>0</v>
          </cell>
          <cell r="DP492">
            <v>0</v>
          </cell>
          <cell r="DQ492">
            <v>0</v>
          </cell>
          <cell r="DR492">
            <v>0</v>
          </cell>
          <cell r="DS492">
            <v>0</v>
          </cell>
          <cell r="DT492">
            <v>0</v>
          </cell>
          <cell r="DU492">
            <v>0</v>
          </cell>
          <cell r="DV492">
            <v>0</v>
          </cell>
          <cell r="DW492">
            <v>0</v>
          </cell>
          <cell r="DX492">
            <v>0</v>
          </cell>
          <cell r="DY492">
            <v>0</v>
          </cell>
          <cell r="DZ492">
            <v>0</v>
          </cell>
          <cell r="EA492">
            <v>0</v>
          </cell>
          <cell r="EB492">
            <v>0</v>
          </cell>
          <cell r="EC492">
            <v>0</v>
          </cell>
          <cell r="ED492">
            <v>0</v>
          </cell>
        </row>
        <row r="493">
          <cell r="C493" t="str">
            <v>Five Pine Wind QF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B493">
            <v>0</v>
          </cell>
          <cell r="CC493">
            <v>0</v>
          </cell>
          <cell r="CD493">
            <v>0</v>
          </cell>
          <cell r="CE493">
            <v>0</v>
          </cell>
          <cell r="CF493">
            <v>0</v>
          </cell>
          <cell r="CG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0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  <cell r="DG493">
            <v>0</v>
          </cell>
          <cell r="DH493">
            <v>0</v>
          </cell>
          <cell r="DI493">
            <v>0</v>
          </cell>
          <cell r="DJ493">
            <v>0</v>
          </cell>
          <cell r="DK493">
            <v>0</v>
          </cell>
          <cell r="DL493">
            <v>0</v>
          </cell>
          <cell r="DM493">
            <v>0</v>
          </cell>
          <cell r="DN493">
            <v>0</v>
          </cell>
          <cell r="DO493">
            <v>0</v>
          </cell>
          <cell r="DP493">
            <v>0</v>
          </cell>
          <cell r="DQ493">
            <v>0</v>
          </cell>
          <cell r="DR493">
            <v>0</v>
          </cell>
          <cell r="DS493">
            <v>0</v>
          </cell>
          <cell r="DT493">
            <v>0</v>
          </cell>
          <cell r="DU493">
            <v>0</v>
          </cell>
          <cell r="DV493">
            <v>0</v>
          </cell>
          <cell r="DW493">
            <v>0</v>
          </cell>
          <cell r="DX493">
            <v>0</v>
          </cell>
          <cell r="DY493">
            <v>0</v>
          </cell>
          <cell r="DZ493">
            <v>0</v>
          </cell>
          <cell r="EA493">
            <v>0</v>
          </cell>
          <cell r="EB493">
            <v>0</v>
          </cell>
          <cell r="EC493">
            <v>0</v>
          </cell>
          <cell r="ED493">
            <v>0</v>
          </cell>
        </row>
        <row r="494">
          <cell r="C494" t="str">
            <v>Foote Creek II &amp; III Wind QF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B494">
            <v>0</v>
          </cell>
          <cell r="CC494">
            <v>0</v>
          </cell>
          <cell r="CD494">
            <v>0</v>
          </cell>
          <cell r="CE494">
            <v>0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0</v>
          </cell>
          <cell r="DA494">
            <v>0</v>
          </cell>
          <cell r="DB494">
            <v>0</v>
          </cell>
          <cell r="DC494">
            <v>0</v>
          </cell>
          <cell r="DD494">
            <v>0</v>
          </cell>
          <cell r="DE494">
            <v>0</v>
          </cell>
          <cell r="DF494">
            <v>0</v>
          </cell>
          <cell r="DG494">
            <v>0</v>
          </cell>
          <cell r="DH494">
            <v>0</v>
          </cell>
          <cell r="DI494">
            <v>0</v>
          </cell>
          <cell r="DJ494">
            <v>0</v>
          </cell>
          <cell r="DK494">
            <v>0</v>
          </cell>
          <cell r="DL494">
            <v>0</v>
          </cell>
          <cell r="DM494">
            <v>0</v>
          </cell>
          <cell r="DN494">
            <v>0</v>
          </cell>
          <cell r="DO494">
            <v>0</v>
          </cell>
          <cell r="DP494">
            <v>0</v>
          </cell>
          <cell r="DQ494">
            <v>0</v>
          </cell>
          <cell r="DR494">
            <v>0</v>
          </cell>
          <cell r="DS494">
            <v>0</v>
          </cell>
          <cell r="DT494">
            <v>0</v>
          </cell>
          <cell r="DU494">
            <v>0</v>
          </cell>
          <cell r="DV494">
            <v>0</v>
          </cell>
          <cell r="DW494">
            <v>0</v>
          </cell>
          <cell r="DX494">
            <v>0</v>
          </cell>
          <cell r="DY494">
            <v>0</v>
          </cell>
          <cell r="DZ494">
            <v>0</v>
          </cell>
          <cell r="EA494">
            <v>0</v>
          </cell>
          <cell r="EB494">
            <v>0</v>
          </cell>
          <cell r="EC494">
            <v>0</v>
          </cell>
          <cell r="ED494">
            <v>0</v>
          </cell>
        </row>
        <row r="495">
          <cell r="C495" t="str">
            <v>Kennecott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B495">
            <v>0</v>
          </cell>
          <cell r="CC495">
            <v>0</v>
          </cell>
          <cell r="CD495">
            <v>0</v>
          </cell>
          <cell r="CE495">
            <v>0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</v>
          </cell>
          <cell r="DA495">
            <v>0</v>
          </cell>
          <cell r="DB495">
            <v>0</v>
          </cell>
          <cell r="DC495">
            <v>0</v>
          </cell>
          <cell r="DD495">
            <v>0</v>
          </cell>
          <cell r="DE495">
            <v>0</v>
          </cell>
          <cell r="DF495">
            <v>0</v>
          </cell>
          <cell r="DG495">
            <v>0</v>
          </cell>
          <cell r="DH495">
            <v>0</v>
          </cell>
          <cell r="DI495">
            <v>0</v>
          </cell>
          <cell r="DJ495">
            <v>0</v>
          </cell>
          <cell r="DK495">
            <v>0</v>
          </cell>
          <cell r="DL495">
            <v>0</v>
          </cell>
          <cell r="DM495">
            <v>0</v>
          </cell>
          <cell r="DN495">
            <v>0</v>
          </cell>
          <cell r="DO495">
            <v>0</v>
          </cell>
          <cell r="DP495">
            <v>0</v>
          </cell>
          <cell r="DQ495">
            <v>0</v>
          </cell>
          <cell r="DR495">
            <v>0</v>
          </cell>
          <cell r="DS495">
            <v>0</v>
          </cell>
          <cell r="DT495">
            <v>0</v>
          </cell>
          <cell r="DU495">
            <v>0</v>
          </cell>
          <cell r="DV495">
            <v>0</v>
          </cell>
          <cell r="DW495">
            <v>0</v>
          </cell>
          <cell r="DX495">
            <v>0</v>
          </cell>
          <cell r="DY495">
            <v>0</v>
          </cell>
          <cell r="DZ495">
            <v>0</v>
          </cell>
          <cell r="EA495">
            <v>0</v>
          </cell>
          <cell r="EB495">
            <v>0</v>
          </cell>
          <cell r="EC495">
            <v>0</v>
          </cell>
          <cell r="ED495">
            <v>0</v>
          </cell>
        </row>
        <row r="496">
          <cell r="C496" t="str">
            <v>Latigo Wind Park QF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B496">
            <v>0</v>
          </cell>
          <cell r="CC496">
            <v>0</v>
          </cell>
          <cell r="CD496">
            <v>0</v>
          </cell>
          <cell r="CE496">
            <v>0</v>
          </cell>
          <cell r="CF496">
            <v>0</v>
          </cell>
          <cell r="CG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</v>
          </cell>
          <cell r="DA496">
            <v>0</v>
          </cell>
          <cell r="DB496">
            <v>0</v>
          </cell>
          <cell r="DC496">
            <v>0</v>
          </cell>
          <cell r="DD496">
            <v>0</v>
          </cell>
          <cell r="DE496">
            <v>0</v>
          </cell>
          <cell r="DF496">
            <v>0</v>
          </cell>
          <cell r="DG496">
            <v>0</v>
          </cell>
          <cell r="DH496">
            <v>0</v>
          </cell>
          <cell r="DI496">
            <v>0</v>
          </cell>
          <cell r="DJ496">
            <v>0</v>
          </cell>
          <cell r="DK496">
            <v>0</v>
          </cell>
          <cell r="DL496">
            <v>0</v>
          </cell>
          <cell r="DM496">
            <v>0</v>
          </cell>
          <cell r="DN496">
            <v>0</v>
          </cell>
          <cell r="DO496">
            <v>0</v>
          </cell>
          <cell r="DP496">
            <v>0</v>
          </cell>
          <cell r="DQ496">
            <v>0</v>
          </cell>
          <cell r="DR496">
            <v>0</v>
          </cell>
          <cell r="DS496">
            <v>0</v>
          </cell>
          <cell r="DT496">
            <v>0</v>
          </cell>
          <cell r="DU496">
            <v>0</v>
          </cell>
          <cell r="DV496">
            <v>0</v>
          </cell>
          <cell r="DW496">
            <v>0</v>
          </cell>
          <cell r="DX496">
            <v>0</v>
          </cell>
          <cell r="DY496">
            <v>0</v>
          </cell>
          <cell r="DZ496">
            <v>0</v>
          </cell>
          <cell r="EA496">
            <v>0</v>
          </cell>
          <cell r="EB496">
            <v>0</v>
          </cell>
          <cell r="EC496">
            <v>0</v>
          </cell>
          <cell r="ED496">
            <v>0</v>
          </cell>
        </row>
        <row r="497">
          <cell r="C497" t="str">
            <v>Sage I &amp; II Solar QF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B497">
            <v>0</v>
          </cell>
          <cell r="CC497">
            <v>0</v>
          </cell>
          <cell r="CD497">
            <v>0</v>
          </cell>
          <cell r="CE497">
            <v>0</v>
          </cell>
          <cell r="CF497">
            <v>0</v>
          </cell>
          <cell r="CG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0</v>
          </cell>
          <cell r="DA497">
            <v>0</v>
          </cell>
          <cell r="DB497">
            <v>0</v>
          </cell>
          <cell r="DC497">
            <v>0</v>
          </cell>
          <cell r="DD497">
            <v>0</v>
          </cell>
          <cell r="DE497">
            <v>0</v>
          </cell>
          <cell r="DF497">
            <v>0</v>
          </cell>
          <cell r="DG497">
            <v>0</v>
          </cell>
          <cell r="DH497">
            <v>0</v>
          </cell>
          <cell r="DI497">
            <v>0</v>
          </cell>
          <cell r="DJ497">
            <v>0</v>
          </cell>
          <cell r="DK497">
            <v>0</v>
          </cell>
          <cell r="DL497">
            <v>0</v>
          </cell>
          <cell r="DM497">
            <v>0</v>
          </cell>
          <cell r="DN497">
            <v>0</v>
          </cell>
          <cell r="DO497">
            <v>0</v>
          </cell>
          <cell r="DP497">
            <v>0</v>
          </cell>
          <cell r="DQ497">
            <v>0</v>
          </cell>
          <cell r="DR497">
            <v>0</v>
          </cell>
          <cell r="DS497">
            <v>0</v>
          </cell>
          <cell r="DT497">
            <v>0</v>
          </cell>
          <cell r="DU497">
            <v>0</v>
          </cell>
          <cell r="DV497">
            <v>0</v>
          </cell>
          <cell r="DW497">
            <v>0</v>
          </cell>
          <cell r="DX497">
            <v>0</v>
          </cell>
          <cell r="DY497">
            <v>0</v>
          </cell>
          <cell r="DZ497">
            <v>0</v>
          </cell>
          <cell r="EA497">
            <v>0</v>
          </cell>
          <cell r="EB497">
            <v>0</v>
          </cell>
          <cell r="EC497">
            <v>0</v>
          </cell>
          <cell r="ED497">
            <v>0</v>
          </cell>
        </row>
        <row r="498">
          <cell r="C498" t="str">
            <v>Sage III Solar QF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B498">
            <v>0</v>
          </cell>
          <cell r="CC498">
            <v>0</v>
          </cell>
          <cell r="CD498">
            <v>0</v>
          </cell>
          <cell r="CE498">
            <v>0</v>
          </cell>
          <cell r="CF498">
            <v>0</v>
          </cell>
          <cell r="CG498">
            <v>0</v>
          </cell>
          <cell r="CH498">
            <v>0</v>
          </cell>
          <cell r="CI498">
            <v>0</v>
          </cell>
          <cell r="CJ498">
            <v>0</v>
          </cell>
          <cell r="CK498">
            <v>0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0</v>
          </cell>
          <cell r="DA498">
            <v>0</v>
          </cell>
          <cell r="DB498">
            <v>0</v>
          </cell>
          <cell r="DC498">
            <v>0</v>
          </cell>
          <cell r="DD498">
            <v>0</v>
          </cell>
          <cell r="DE498">
            <v>0</v>
          </cell>
          <cell r="DF498">
            <v>0</v>
          </cell>
          <cell r="DG498">
            <v>0</v>
          </cell>
          <cell r="DH498">
            <v>0</v>
          </cell>
          <cell r="DI498">
            <v>0</v>
          </cell>
          <cell r="DJ498">
            <v>0</v>
          </cell>
          <cell r="DK498">
            <v>0</v>
          </cell>
          <cell r="DL498">
            <v>0</v>
          </cell>
          <cell r="DM498">
            <v>0</v>
          </cell>
          <cell r="DN498">
            <v>0</v>
          </cell>
          <cell r="DO498">
            <v>0</v>
          </cell>
          <cell r="DP498">
            <v>0</v>
          </cell>
          <cell r="DQ498">
            <v>0</v>
          </cell>
          <cell r="DR498">
            <v>0</v>
          </cell>
          <cell r="DS498">
            <v>0</v>
          </cell>
          <cell r="DT498">
            <v>0</v>
          </cell>
          <cell r="DU498">
            <v>0</v>
          </cell>
          <cell r="DV498">
            <v>0</v>
          </cell>
          <cell r="DW498">
            <v>0</v>
          </cell>
          <cell r="DX498">
            <v>0</v>
          </cell>
          <cell r="DY498">
            <v>0</v>
          </cell>
          <cell r="DZ498">
            <v>0</v>
          </cell>
          <cell r="EA498">
            <v>0</v>
          </cell>
          <cell r="EB498">
            <v>0</v>
          </cell>
          <cell r="EC498">
            <v>0</v>
          </cell>
          <cell r="ED498">
            <v>0</v>
          </cell>
        </row>
        <row r="499">
          <cell r="C499" t="str">
            <v>Boswell Wind QF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B499">
            <v>0</v>
          </cell>
          <cell r="CC499">
            <v>0</v>
          </cell>
          <cell r="CD499">
            <v>0</v>
          </cell>
          <cell r="CE499">
            <v>0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G499">
            <v>0</v>
          </cell>
          <cell r="DH499">
            <v>0</v>
          </cell>
          <cell r="DI499">
            <v>0</v>
          </cell>
          <cell r="DJ499">
            <v>0</v>
          </cell>
          <cell r="DK499">
            <v>0</v>
          </cell>
          <cell r="DL499">
            <v>0</v>
          </cell>
          <cell r="DM499">
            <v>0</v>
          </cell>
          <cell r="DN499">
            <v>0</v>
          </cell>
          <cell r="DO499">
            <v>0</v>
          </cell>
          <cell r="DP499">
            <v>0</v>
          </cell>
          <cell r="DQ499">
            <v>0</v>
          </cell>
          <cell r="DR499">
            <v>0</v>
          </cell>
          <cell r="DS499">
            <v>0</v>
          </cell>
          <cell r="DT499">
            <v>0</v>
          </cell>
          <cell r="DU499">
            <v>0</v>
          </cell>
          <cell r="DV499">
            <v>0</v>
          </cell>
          <cell r="DW499">
            <v>0</v>
          </cell>
          <cell r="DX499">
            <v>0</v>
          </cell>
          <cell r="DY499">
            <v>0</v>
          </cell>
          <cell r="DZ499">
            <v>0</v>
          </cell>
          <cell r="EA499">
            <v>0</v>
          </cell>
          <cell r="EB499">
            <v>0</v>
          </cell>
          <cell r="EC499">
            <v>0</v>
          </cell>
          <cell r="ED499">
            <v>0</v>
          </cell>
        </row>
        <row r="500">
          <cell r="C500" t="str">
            <v>Monticello Wind QF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</v>
          </cell>
          <cell r="CC500">
            <v>0</v>
          </cell>
          <cell r="CD500">
            <v>0</v>
          </cell>
          <cell r="CE500">
            <v>0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  <cell r="CJ500">
            <v>0</v>
          </cell>
          <cell r="CK500">
            <v>0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</v>
          </cell>
          <cell r="DA500">
            <v>0</v>
          </cell>
          <cell r="DB500">
            <v>0</v>
          </cell>
          <cell r="DC500">
            <v>0</v>
          </cell>
          <cell r="DD500">
            <v>0</v>
          </cell>
          <cell r="DE500">
            <v>0</v>
          </cell>
          <cell r="DF500">
            <v>0</v>
          </cell>
          <cell r="DG500">
            <v>0</v>
          </cell>
          <cell r="DH500">
            <v>0</v>
          </cell>
          <cell r="DI500">
            <v>0</v>
          </cell>
          <cell r="DJ500">
            <v>0</v>
          </cell>
          <cell r="DK500">
            <v>0</v>
          </cell>
          <cell r="DL500">
            <v>0</v>
          </cell>
          <cell r="DM500">
            <v>0</v>
          </cell>
          <cell r="DN500">
            <v>0</v>
          </cell>
          <cell r="DO500">
            <v>0</v>
          </cell>
          <cell r="DP500">
            <v>0</v>
          </cell>
          <cell r="DQ500">
            <v>0</v>
          </cell>
          <cell r="DR500">
            <v>0</v>
          </cell>
          <cell r="DS500">
            <v>0</v>
          </cell>
          <cell r="DT500">
            <v>0</v>
          </cell>
          <cell r="DU500">
            <v>0</v>
          </cell>
          <cell r="DV500">
            <v>0</v>
          </cell>
          <cell r="DW500">
            <v>0</v>
          </cell>
          <cell r="DX500">
            <v>0</v>
          </cell>
          <cell r="DY500">
            <v>0</v>
          </cell>
          <cell r="DZ500">
            <v>0</v>
          </cell>
          <cell r="EA500">
            <v>0</v>
          </cell>
          <cell r="EB500">
            <v>0</v>
          </cell>
          <cell r="EC500">
            <v>0</v>
          </cell>
          <cell r="ED500">
            <v>0</v>
          </cell>
        </row>
        <row r="501">
          <cell r="C501" t="str">
            <v>Mountain Wind 1 QF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B501">
            <v>0</v>
          </cell>
          <cell r="CC501">
            <v>0</v>
          </cell>
          <cell r="CD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DG501">
            <v>0</v>
          </cell>
          <cell r="DH501">
            <v>0</v>
          </cell>
          <cell r="DI501">
            <v>0</v>
          </cell>
          <cell r="DJ501">
            <v>0</v>
          </cell>
          <cell r="DK501">
            <v>0</v>
          </cell>
          <cell r="DL501">
            <v>0</v>
          </cell>
          <cell r="DM501">
            <v>0</v>
          </cell>
          <cell r="DN501">
            <v>0</v>
          </cell>
          <cell r="DO501">
            <v>0</v>
          </cell>
          <cell r="DP501">
            <v>0</v>
          </cell>
          <cell r="DQ501">
            <v>0</v>
          </cell>
          <cell r="DR501">
            <v>0</v>
          </cell>
          <cell r="DS501">
            <v>0</v>
          </cell>
          <cell r="DT501">
            <v>0</v>
          </cell>
          <cell r="DU501">
            <v>0</v>
          </cell>
          <cell r="DV501">
            <v>0</v>
          </cell>
          <cell r="DW501">
            <v>0</v>
          </cell>
          <cell r="DX501">
            <v>0</v>
          </cell>
          <cell r="DY501">
            <v>0</v>
          </cell>
          <cell r="DZ501">
            <v>0</v>
          </cell>
          <cell r="EA501">
            <v>0</v>
          </cell>
          <cell r="EB501">
            <v>0</v>
          </cell>
          <cell r="EC501">
            <v>0</v>
          </cell>
          <cell r="ED501">
            <v>0</v>
          </cell>
        </row>
        <row r="502">
          <cell r="C502" t="str">
            <v>Mountain Wind 2 QF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0</v>
          </cell>
          <cell r="CD502">
            <v>0</v>
          </cell>
          <cell r="CE502">
            <v>0</v>
          </cell>
          <cell r="CF502">
            <v>0</v>
          </cell>
          <cell r="CG502">
            <v>0</v>
          </cell>
          <cell r="CH502">
            <v>0</v>
          </cell>
          <cell r="CI502">
            <v>0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  <cell r="DI502">
            <v>0</v>
          </cell>
          <cell r="DJ502">
            <v>0</v>
          </cell>
          <cell r="DK502">
            <v>0</v>
          </cell>
          <cell r="DL502">
            <v>0</v>
          </cell>
          <cell r="DM502">
            <v>0</v>
          </cell>
          <cell r="DN502">
            <v>0</v>
          </cell>
          <cell r="DO502">
            <v>0</v>
          </cell>
          <cell r="DP502">
            <v>0</v>
          </cell>
          <cell r="DQ502">
            <v>0</v>
          </cell>
          <cell r="DR502">
            <v>0</v>
          </cell>
          <cell r="DS502">
            <v>0</v>
          </cell>
          <cell r="DT502">
            <v>0</v>
          </cell>
          <cell r="DU502">
            <v>0</v>
          </cell>
          <cell r="DV502">
            <v>0</v>
          </cell>
          <cell r="DW502">
            <v>0</v>
          </cell>
          <cell r="DX502">
            <v>0</v>
          </cell>
          <cell r="DY502">
            <v>0</v>
          </cell>
          <cell r="DZ502">
            <v>0</v>
          </cell>
          <cell r="EA502">
            <v>0</v>
          </cell>
          <cell r="EB502">
            <v>0</v>
          </cell>
          <cell r="EC502">
            <v>0</v>
          </cell>
          <cell r="ED502">
            <v>0</v>
          </cell>
        </row>
        <row r="503">
          <cell r="C503" t="str">
            <v>North Point Wind QF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0</v>
          </cell>
          <cell r="CD503">
            <v>0</v>
          </cell>
          <cell r="CE503">
            <v>0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DG503">
            <v>0</v>
          </cell>
          <cell r="DH503">
            <v>0</v>
          </cell>
          <cell r="DI503">
            <v>0</v>
          </cell>
          <cell r="DJ503">
            <v>0</v>
          </cell>
          <cell r="DK503">
            <v>0</v>
          </cell>
          <cell r="DL503">
            <v>0</v>
          </cell>
          <cell r="DM503">
            <v>0</v>
          </cell>
          <cell r="DN503">
            <v>0</v>
          </cell>
          <cell r="DO503">
            <v>0</v>
          </cell>
          <cell r="DP503">
            <v>0</v>
          </cell>
          <cell r="DQ503">
            <v>0</v>
          </cell>
          <cell r="DR503">
            <v>0</v>
          </cell>
          <cell r="DS503">
            <v>0</v>
          </cell>
          <cell r="DT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DZ503">
            <v>0</v>
          </cell>
          <cell r="EA503">
            <v>0</v>
          </cell>
          <cell r="EB503">
            <v>0</v>
          </cell>
          <cell r="EC503">
            <v>0</v>
          </cell>
          <cell r="ED503">
            <v>0</v>
          </cell>
        </row>
        <row r="504">
          <cell r="C504" t="str">
            <v>Ochoco Solar QF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0</v>
          </cell>
          <cell r="CE504">
            <v>0</v>
          </cell>
          <cell r="CF504">
            <v>0</v>
          </cell>
          <cell r="CG504">
            <v>0</v>
          </cell>
          <cell r="CH504">
            <v>0</v>
          </cell>
          <cell r="CI504">
            <v>0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DG504">
            <v>0</v>
          </cell>
          <cell r="DH504">
            <v>0</v>
          </cell>
          <cell r="DI504">
            <v>0</v>
          </cell>
          <cell r="DJ504">
            <v>0</v>
          </cell>
          <cell r="DK504">
            <v>0</v>
          </cell>
          <cell r="DL504">
            <v>0</v>
          </cell>
          <cell r="DM504">
            <v>0</v>
          </cell>
          <cell r="DN504">
            <v>0</v>
          </cell>
          <cell r="DO504">
            <v>0</v>
          </cell>
          <cell r="DP504">
            <v>0</v>
          </cell>
          <cell r="DQ504">
            <v>0</v>
          </cell>
          <cell r="DR504">
            <v>0</v>
          </cell>
          <cell r="DS504">
            <v>0</v>
          </cell>
          <cell r="DT504">
            <v>0</v>
          </cell>
          <cell r="DU504">
            <v>0</v>
          </cell>
          <cell r="DV504">
            <v>0</v>
          </cell>
          <cell r="DW504">
            <v>0</v>
          </cell>
          <cell r="DX504">
            <v>0</v>
          </cell>
          <cell r="DY504">
            <v>0</v>
          </cell>
          <cell r="DZ504">
            <v>0</v>
          </cell>
          <cell r="EA504">
            <v>0</v>
          </cell>
          <cell r="EB504">
            <v>0</v>
          </cell>
          <cell r="EC504">
            <v>0</v>
          </cell>
          <cell r="ED504">
            <v>0</v>
          </cell>
        </row>
        <row r="505">
          <cell r="C505" t="str">
            <v>Orchard Wind Farm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</v>
          </cell>
          <cell r="CC505">
            <v>0</v>
          </cell>
          <cell r="CD505">
            <v>0</v>
          </cell>
          <cell r="CE505">
            <v>0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DG505">
            <v>0</v>
          </cell>
          <cell r="DH505">
            <v>0</v>
          </cell>
          <cell r="DI505">
            <v>0</v>
          </cell>
          <cell r="DJ505">
            <v>0</v>
          </cell>
          <cell r="DK505">
            <v>0</v>
          </cell>
          <cell r="DL505">
            <v>0</v>
          </cell>
          <cell r="DM505">
            <v>0</v>
          </cell>
          <cell r="DN505">
            <v>0</v>
          </cell>
          <cell r="DO505">
            <v>0</v>
          </cell>
          <cell r="DP505">
            <v>0</v>
          </cell>
          <cell r="DQ505">
            <v>0</v>
          </cell>
          <cell r="DR505">
            <v>0</v>
          </cell>
          <cell r="DS505">
            <v>0</v>
          </cell>
          <cell r="DT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0</v>
          </cell>
          <cell r="DZ505">
            <v>0</v>
          </cell>
          <cell r="EA505">
            <v>0</v>
          </cell>
          <cell r="EB505">
            <v>0</v>
          </cell>
          <cell r="EC505">
            <v>0</v>
          </cell>
          <cell r="ED505">
            <v>0</v>
          </cell>
        </row>
        <row r="506">
          <cell r="C506" t="str">
            <v>Oregon Sch 37 QFs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G506">
            <v>0</v>
          </cell>
          <cell r="DH506">
            <v>0</v>
          </cell>
          <cell r="DI506">
            <v>0</v>
          </cell>
          <cell r="DJ506">
            <v>0</v>
          </cell>
          <cell r="DK506">
            <v>0</v>
          </cell>
          <cell r="DL506">
            <v>0</v>
          </cell>
          <cell r="DM506">
            <v>0</v>
          </cell>
          <cell r="DN506">
            <v>0</v>
          </cell>
          <cell r="DO506">
            <v>0</v>
          </cell>
          <cell r="DP506">
            <v>0</v>
          </cell>
          <cell r="DQ506">
            <v>0</v>
          </cell>
          <cell r="DR506">
            <v>0</v>
          </cell>
          <cell r="DS506">
            <v>0</v>
          </cell>
          <cell r="DT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  <cell r="EA506">
            <v>0</v>
          </cell>
          <cell r="EB506">
            <v>0</v>
          </cell>
          <cell r="EC506">
            <v>0</v>
          </cell>
          <cell r="ED506">
            <v>0</v>
          </cell>
        </row>
        <row r="507">
          <cell r="C507" t="str">
            <v>Oregon Wind Farm QF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</v>
          </cell>
          <cell r="CC507">
            <v>0</v>
          </cell>
          <cell r="CD507">
            <v>0</v>
          </cell>
          <cell r="CE507">
            <v>0</v>
          </cell>
          <cell r="CF507">
            <v>0</v>
          </cell>
          <cell r="CG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DG507">
            <v>0</v>
          </cell>
          <cell r="DH507">
            <v>0</v>
          </cell>
          <cell r="DI507">
            <v>0</v>
          </cell>
          <cell r="DJ507">
            <v>0</v>
          </cell>
          <cell r="DK507">
            <v>0</v>
          </cell>
          <cell r="DL507">
            <v>0</v>
          </cell>
          <cell r="DM507">
            <v>0</v>
          </cell>
          <cell r="DN507">
            <v>0</v>
          </cell>
          <cell r="DO507">
            <v>0</v>
          </cell>
          <cell r="DP507">
            <v>0</v>
          </cell>
          <cell r="DQ507">
            <v>0</v>
          </cell>
          <cell r="DR507">
            <v>0</v>
          </cell>
          <cell r="DS507">
            <v>0</v>
          </cell>
          <cell r="DT507">
            <v>0</v>
          </cell>
          <cell r="DU507">
            <v>0</v>
          </cell>
          <cell r="DV507">
            <v>0</v>
          </cell>
          <cell r="DW507">
            <v>0</v>
          </cell>
          <cell r="DX507">
            <v>0</v>
          </cell>
          <cell r="DY507">
            <v>0</v>
          </cell>
          <cell r="DZ507">
            <v>0</v>
          </cell>
          <cell r="EA507">
            <v>0</v>
          </cell>
          <cell r="EB507">
            <v>0</v>
          </cell>
          <cell r="EC507">
            <v>0</v>
          </cell>
          <cell r="ED507">
            <v>0</v>
          </cell>
        </row>
        <row r="508"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0</v>
          </cell>
          <cell r="DG508">
            <v>0</v>
          </cell>
          <cell r="DH508">
            <v>0</v>
          </cell>
          <cell r="DI508">
            <v>0</v>
          </cell>
          <cell r="DJ508">
            <v>0</v>
          </cell>
          <cell r="DK508">
            <v>0</v>
          </cell>
          <cell r="DL508">
            <v>0</v>
          </cell>
          <cell r="DM508">
            <v>0</v>
          </cell>
          <cell r="DN508">
            <v>0</v>
          </cell>
          <cell r="DO508">
            <v>0</v>
          </cell>
          <cell r="DP508">
            <v>0</v>
          </cell>
          <cell r="DQ508">
            <v>0</v>
          </cell>
          <cell r="DR508">
            <v>0</v>
          </cell>
          <cell r="DS508">
            <v>0</v>
          </cell>
          <cell r="DT508">
            <v>0</v>
          </cell>
          <cell r="DU508">
            <v>0</v>
          </cell>
          <cell r="DV508">
            <v>0</v>
          </cell>
          <cell r="DW508">
            <v>0</v>
          </cell>
          <cell r="DX508">
            <v>0</v>
          </cell>
          <cell r="DY508">
            <v>0</v>
          </cell>
          <cell r="DZ508">
            <v>0</v>
          </cell>
          <cell r="EA508">
            <v>0</v>
          </cell>
          <cell r="EB508">
            <v>0</v>
          </cell>
          <cell r="EC508">
            <v>0</v>
          </cell>
          <cell r="ED508">
            <v>0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0</v>
          </cell>
          <cell r="CH509">
            <v>0</v>
          </cell>
          <cell r="CI509">
            <v>0</v>
          </cell>
          <cell r="CJ509">
            <v>0</v>
          </cell>
          <cell r="CK509">
            <v>0</v>
          </cell>
          <cell r="CL509">
            <v>0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0</v>
          </cell>
          <cell r="DG509">
            <v>0</v>
          </cell>
          <cell r="DH509">
            <v>0</v>
          </cell>
          <cell r="DI509">
            <v>0</v>
          </cell>
          <cell r="DJ509">
            <v>0</v>
          </cell>
          <cell r="DK509">
            <v>0</v>
          </cell>
          <cell r="DL509">
            <v>0</v>
          </cell>
          <cell r="DM509">
            <v>0</v>
          </cell>
          <cell r="DN509">
            <v>0</v>
          </cell>
          <cell r="DO509">
            <v>0</v>
          </cell>
          <cell r="DP509">
            <v>0</v>
          </cell>
          <cell r="DQ509">
            <v>0</v>
          </cell>
          <cell r="DR509">
            <v>0</v>
          </cell>
          <cell r="DS509">
            <v>0</v>
          </cell>
          <cell r="DT509">
            <v>0</v>
          </cell>
          <cell r="DU509">
            <v>0</v>
          </cell>
          <cell r="DV509">
            <v>0</v>
          </cell>
          <cell r="DW509">
            <v>0</v>
          </cell>
          <cell r="DX509">
            <v>0</v>
          </cell>
          <cell r="DY509">
            <v>0</v>
          </cell>
          <cell r="DZ509">
            <v>0</v>
          </cell>
          <cell r="EA509">
            <v>0</v>
          </cell>
          <cell r="EB509">
            <v>0</v>
          </cell>
          <cell r="EC509">
            <v>0</v>
          </cell>
          <cell r="ED509">
            <v>0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0</v>
          </cell>
          <cell r="CH510">
            <v>0</v>
          </cell>
          <cell r="CI510">
            <v>0</v>
          </cell>
          <cell r="CJ510">
            <v>0</v>
          </cell>
          <cell r="CK510">
            <v>0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0</v>
          </cell>
          <cell r="DA510">
            <v>0</v>
          </cell>
          <cell r="DB510">
            <v>0</v>
          </cell>
          <cell r="DC510">
            <v>0</v>
          </cell>
          <cell r="DD510">
            <v>0</v>
          </cell>
          <cell r="DE510">
            <v>0</v>
          </cell>
          <cell r="DF510">
            <v>0</v>
          </cell>
          <cell r="DG510">
            <v>0</v>
          </cell>
          <cell r="DH510">
            <v>0</v>
          </cell>
          <cell r="DI510">
            <v>0</v>
          </cell>
          <cell r="DJ510">
            <v>0</v>
          </cell>
          <cell r="DK510">
            <v>0</v>
          </cell>
          <cell r="DL510">
            <v>0</v>
          </cell>
          <cell r="DM510">
            <v>0</v>
          </cell>
          <cell r="DN510">
            <v>0</v>
          </cell>
          <cell r="DO510">
            <v>0</v>
          </cell>
          <cell r="DP510">
            <v>0</v>
          </cell>
          <cell r="DQ510">
            <v>0</v>
          </cell>
          <cell r="DR510">
            <v>0</v>
          </cell>
          <cell r="DS510">
            <v>0</v>
          </cell>
          <cell r="DT510">
            <v>0</v>
          </cell>
          <cell r="DU510">
            <v>0</v>
          </cell>
          <cell r="DV510">
            <v>0</v>
          </cell>
          <cell r="DW510">
            <v>0</v>
          </cell>
          <cell r="DX510">
            <v>0</v>
          </cell>
          <cell r="DY510">
            <v>0</v>
          </cell>
          <cell r="DZ510">
            <v>0</v>
          </cell>
          <cell r="EA510">
            <v>0</v>
          </cell>
          <cell r="EB510">
            <v>0</v>
          </cell>
          <cell r="EC510">
            <v>0</v>
          </cell>
          <cell r="ED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0</v>
          </cell>
          <cell r="CH511">
            <v>0</v>
          </cell>
          <cell r="CI511">
            <v>0</v>
          </cell>
          <cell r="CJ511">
            <v>0</v>
          </cell>
          <cell r="CK511">
            <v>0</v>
          </cell>
          <cell r="CL511">
            <v>0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0</v>
          </cell>
          <cell r="DA511">
            <v>0</v>
          </cell>
          <cell r="DB511">
            <v>0</v>
          </cell>
          <cell r="DC511">
            <v>0</v>
          </cell>
          <cell r="DD511">
            <v>0</v>
          </cell>
          <cell r="DE511">
            <v>0</v>
          </cell>
          <cell r="DF511">
            <v>0</v>
          </cell>
          <cell r="DG511">
            <v>0</v>
          </cell>
          <cell r="DH511">
            <v>0</v>
          </cell>
          <cell r="DI511">
            <v>0</v>
          </cell>
          <cell r="DJ511">
            <v>0</v>
          </cell>
          <cell r="DK511">
            <v>0</v>
          </cell>
          <cell r="DL511">
            <v>0</v>
          </cell>
          <cell r="DM511">
            <v>0</v>
          </cell>
          <cell r="DN511">
            <v>0</v>
          </cell>
          <cell r="DO511">
            <v>0</v>
          </cell>
          <cell r="DP511">
            <v>0</v>
          </cell>
          <cell r="DQ511">
            <v>0</v>
          </cell>
          <cell r="DR511">
            <v>0</v>
          </cell>
          <cell r="DS511">
            <v>0</v>
          </cell>
          <cell r="DT511">
            <v>0</v>
          </cell>
          <cell r="DU511">
            <v>0</v>
          </cell>
          <cell r="DV511">
            <v>0</v>
          </cell>
          <cell r="DW511">
            <v>0</v>
          </cell>
          <cell r="DX511">
            <v>0</v>
          </cell>
          <cell r="DY511">
            <v>0</v>
          </cell>
          <cell r="DZ511">
            <v>0</v>
          </cell>
          <cell r="EA511">
            <v>0</v>
          </cell>
          <cell r="EB511">
            <v>0</v>
          </cell>
          <cell r="EC511">
            <v>0</v>
          </cell>
          <cell r="ED511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>
            <v>0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  <cell r="DG512">
            <v>0</v>
          </cell>
          <cell r="DH512">
            <v>0</v>
          </cell>
          <cell r="DI512">
            <v>0</v>
          </cell>
          <cell r="DJ512">
            <v>0</v>
          </cell>
          <cell r="DK512">
            <v>0</v>
          </cell>
          <cell r="DL512">
            <v>0</v>
          </cell>
          <cell r="DM512">
            <v>0</v>
          </cell>
          <cell r="DN512">
            <v>0</v>
          </cell>
          <cell r="DO512">
            <v>0</v>
          </cell>
          <cell r="DP512">
            <v>0</v>
          </cell>
          <cell r="DQ512">
            <v>0</v>
          </cell>
          <cell r="DR512">
            <v>0</v>
          </cell>
          <cell r="DS512">
            <v>0</v>
          </cell>
          <cell r="DT512">
            <v>0</v>
          </cell>
          <cell r="DU512">
            <v>0</v>
          </cell>
          <cell r="DV512">
            <v>0</v>
          </cell>
          <cell r="DW512">
            <v>0</v>
          </cell>
          <cell r="DX512">
            <v>0</v>
          </cell>
          <cell r="DY512">
            <v>0</v>
          </cell>
          <cell r="DZ512">
            <v>0</v>
          </cell>
          <cell r="EA512">
            <v>0</v>
          </cell>
          <cell r="EB512">
            <v>0</v>
          </cell>
          <cell r="EC512">
            <v>0</v>
          </cell>
          <cell r="ED512">
            <v>0</v>
          </cell>
        </row>
        <row r="513"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  <cell r="CG513">
            <v>0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0</v>
          </cell>
          <cell r="DA513">
            <v>0</v>
          </cell>
          <cell r="DB513">
            <v>0</v>
          </cell>
          <cell r="DC513">
            <v>0</v>
          </cell>
          <cell r="DD513">
            <v>0</v>
          </cell>
          <cell r="DE513">
            <v>0</v>
          </cell>
          <cell r="DF513">
            <v>0</v>
          </cell>
          <cell r="DG513">
            <v>0</v>
          </cell>
          <cell r="DH513">
            <v>0</v>
          </cell>
          <cell r="DI513">
            <v>0</v>
          </cell>
          <cell r="DJ513">
            <v>0</v>
          </cell>
          <cell r="DK513">
            <v>0</v>
          </cell>
          <cell r="DL513">
            <v>0</v>
          </cell>
          <cell r="DM513">
            <v>0</v>
          </cell>
          <cell r="DN513">
            <v>0</v>
          </cell>
          <cell r="DO513">
            <v>0</v>
          </cell>
          <cell r="DP513">
            <v>0</v>
          </cell>
          <cell r="DQ513">
            <v>0</v>
          </cell>
          <cell r="DR513">
            <v>0</v>
          </cell>
          <cell r="DS513">
            <v>0</v>
          </cell>
          <cell r="DT513">
            <v>0</v>
          </cell>
          <cell r="DU513">
            <v>0</v>
          </cell>
          <cell r="DV513">
            <v>0</v>
          </cell>
          <cell r="DW513">
            <v>0</v>
          </cell>
          <cell r="DX513">
            <v>0</v>
          </cell>
          <cell r="DY513">
            <v>0</v>
          </cell>
          <cell r="DZ513">
            <v>0</v>
          </cell>
          <cell r="EA513">
            <v>0</v>
          </cell>
          <cell r="EB513">
            <v>0</v>
          </cell>
          <cell r="EC513">
            <v>0</v>
          </cell>
          <cell r="ED513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0</v>
          </cell>
          <cell r="CH514">
            <v>0</v>
          </cell>
          <cell r="CI514">
            <v>0</v>
          </cell>
          <cell r="CJ514">
            <v>0</v>
          </cell>
          <cell r="CK514">
            <v>0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0</v>
          </cell>
          <cell r="DA514">
            <v>0</v>
          </cell>
          <cell r="DB514">
            <v>0</v>
          </cell>
          <cell r="DC514">
            <v>0</v>
          </cell>
          <cell r="DD514">
            <v>0</v>
          </cell>
          <cell r="DE514">
            <v>0</v>
          </cell>
          <cell r="DF514">
            <v>0</v>
          </cell>
          <cell r="DG514">
            <v>0</v>
          </cell>
          <cell r="DH514">
            <v>0</v>
          </cell>
          <cell r="DI514">
            <v>0</v>
          </cell>
          <cell r="DJ514">
            <v>0</v>
          </cell>
          <cell r="DK514">
            <v>0</v>
          </cell>
          <cell r="DL514">
            <v>0</v>
          </cell>
          <cell r="DM514">
            <v>0</v>
          </cell>
          <cell r="DN514">
            <v>0</v>
          </cell>
          <cell r="DO514">
            <v>0</v>
          </cell>
          <cell r="DP514">
            <v>0</v>
          </cell>
          <cell r="DQ514">
            <v>0</v>
          </cell>
          <cell r="DR514">
            <v>0</v>
          </cell>
          <cell r="DS514">
            <v>0</v>
          </cell>
          <cell r="DT514">
            <v>0</v>
          </cell>
          <cell r="DU514">
            <v>0</v>
          </cell>
          <cell r="DV514">
            <v>0</v>
          </cell>
          <cell r="DW514">
            <v>0</v>
          </cell>
          <cell r="DX514">
            <v>0</v>
          </cell>
          <cell r="DY514">
            <v>0</v>
          </cell>
          <cell r="DZ514">
            <v>0</v>
          </cell>
          <cell r="EA514">
            <v>0</v>
          </cell>
          <cell r="EB514">
            <v>0</v>
          </cell>
          <cell r="EC514">
            <v>0</v>
          </cell>
          <cell r="ED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0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  <cell r="DG515">
            <v>0</v>
          </cell>
          <cell r="DH515">
            <v>0</v>
          </cell>
          <cell r="DI515">
            <v>0</v>
          </cell>
          <cell r="DJ515">
            <v>0</v>
          </cell>
          <cell r="DK515">
            <v>0</v>
          </cell>
          <cell r="DL515">
            <v>0</v>
          </cell>
          <cell r="DM515">
            <v>0</v>
          </cell>
          <cell r="DN515">
            <v>0</v>
          </cell>
          <cell r="DO515">
            <v>0</v>
          </cell>
          <cell r="DP515">
            <v>0</v>
          </cell>
          <cell r="DQ515">
            <v>0</v>
          </cell>
          <cell r="DR515">
            <v>0</v>
          </cell>
          <cell r="DS515">
            <v>0</v>
          </cell>
          <cell r="DT515">
            <v>0</v>
          </cell>
          <cell r="DU515">
            <v>0</v>
          </cell>
          <cell r="DV515">
            <v>0</v>
          </cell>
          <cell r="DW515">
            <v>0</v>
          </cell>
          <cell r="DX515">
            <v>0</v>
          </cell>
          <cell r="DY515">
            <v>0</v>
          </cell>
          <cell r="DZ515">
            <v>0</v>
          </cell>
          <cell r="EA515">
            <v>0</v>
          </cell>
          <cell r="EB515">
            <v>0</v>
          </cell>
          <cell r="EC515">
            <v>0</v>
          </cell>
          <cell r="ED515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</v>
          </cell>
          <cell r="DA516">
            <v>0</v>
          </cell>
          <cell r="DB516">
            <v>0</v>
          </cell>
          <cell r="DC516">
            <v>0</v>
          </cell>
          <cell r="DD516">
            <v>0</v>
          </cell>
          <cell r="DE516">
            <v>0</v>
          </cell>
          <cell r="DF516">
            <v>0</v>
          </cell>
          <cell r="DG516">
            <v>0</v>
          </cell>
          <cell r="DH516">
            <v>0</v>
          </cell>
          <cell r="DI516">
            <v>0</v>
          </cell>
          <cell r="DJ516">
            <v>0</v>
          </cell>
          <cell r="DK516">
            <v>0</v>
          </cell>
          <cell r="DL516">
            <v>0</v>
          </cell>
          <cell r="DM516">
            <v>0</v>
          </cell>
          <cell r="DN516">
            <v>0</v>
          </cell>
          <cell r="DO516">
            <v>0</v>
          </cell>
          <cell r="DP516">
            <v>0</v>
          </cell>
          <cell r="DQ516">
            <v>0</v>
          </cell>
          <cell r="DR516">
            <v>0</v>
          </cell>
          <cell r="DS516">
            <v>0</v>
          </cell>
          <cell r="DT516">
            <v>0</v>
          </cell>
          <cell r="DU516">
            <v>0</v>
          </cell>
          <cell r="DV516">
            <v>0</v>
          </cell>
          <cell r="DW516">
            <v>0</v>
          </cell>
          <cell r="DX516">
            <v>0</v>
          </cell>
          <cell r="DY516">
            <v>0</v>
          </cell>
          <cell r="DZ516">
            <v>0</v>
          </cell>
          <cell r="EA516">
            <v>0</v>
          </cell>
          <cell r="EB516">
            <v>0</v>
          </cell>
          <cell r="EC516">
            <v>0</v>
          </cell>
          <cell r="ED516">
            <v>0</v>
          </cell>
        </row>
        <row r="517"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  <cell r="CF517">
            <v>0</v>
          </cell>
          <cell r="CG517">
            <v>0</v>
          </cell>
          <cell r="CH517">
            <v>0</v>
          </cell>
          <cell r="CI517">
            <v>0</v>
          </cell>
          <cell r="CJ517">
            <v>0</v>
          </cell>
          <cell r="CK517">
            <v>0</v>
          </cell>
          <cell r="CL517">
            <v>0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0</v>
          </cell>
          <cell r="DA517">
            <v>0</v>
          </cell>
          <cell r="DB517">
            <v>0</v>
          </cell>
          <cell r="DC517">
            <v>0</v>
          </cell>
          <cell r="DD517">
            <v>0</v>
          </cell>
          <cell r="DE517">
            <v>0</v>
          </cell>
          <cell r="DF517">
            <v>0</v>
          </cell>
          <cell r="DG517">
            <v>0</v>
          </cell>
          <cell r="DH517">
            <v>0</v>
          </cell>
          <cell r="DI517">
            <v>0</v>
          </cell>
          <cell r="DJ517">
            <v>0</v>
          </cell>
          <cell r="DK517">
            <v>0</v>
          </cell>
          <cell r="DL517">
            <v>0</v>
          </cell>
          <cell r="DM517">
            <v>0</v>
          </cell>
          <cell r="DN517">
            <v>0</v>
          </cell>
          <cell r="DO517">
            <v>0</v>
          </cell>
          <cell r="DP517">
            <v>0</v>
          </cell>
          <cell r="DQ517">
            <v>0</v>
          </cell>
          <cell r="DR517">
            <v>0</v>
          </cell>
          <cell r="DS517">
            <v>0</v>
          </cell>
          <cell r="DT517">
            <v>0</v>
          </cell>
          <cell r="DU517">
            <v>0</v>
          </cell>
          <cell r="DV517">
            <v>0</v>
          </cell>
          <cell r="DW517">
            <v>0</v>
          </cell>
          <cell r="DX517">
            <v>0</v>
          </cell>
          <cell r="DY517">
            <v>0</v>
          </cell>
          <cell r="DZ517">
            <v>0</v>
          </cell>
          <cell r="EA517">
            <v>0</v>
          </cell>
          <cell r="EB517">
            <v>0</v>
          </cell>
          <cell r="EC517">
            <v>0</v>
          </cell>
          <cell r="ED517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0</v>
          </cell>
          <cell r="BU518">
            <v>0</v>
          </cell>
          <cell r="BV518">
            <v>0</v>
          </cell>
          <cell r="BW518">
            <v>0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0</v>
          </cell>
          <cell r="DA518">
            <v>0</v>
          </cell>
          <cell r="DB518">
            <v>0</v>
          </cell>
          <cell r="DC518">
            <v>0</v>
          </cell>
          <cell r="DD518">
            <v>0</v>
          </cell>
          <cell r="DE518">
            <v>0</v>
          </cell>
          <cell r="DF518">
            <v>0</v>
          </cell>
          <cell r="DG518">
            <v>0</v>
          </cell>
          <cell r="DH518">
            <v>0</v>
          </cell>
          <cell r="DI518">
            <v>0</v>
          </cell>
          <cell r="DJ518">
            <v>0</v>
          </cell>
          <cell r="DK518">
            <v>0</v>
          </cell>
          <cell r="DL518">
            <v>0</v>
          </cell>
          <cell r="DM518">
            <v>0</v>
          </cell>
          <cell r="DN518">
            <v>0</v>
          </cell>
          <cell r="DO518">
            <v>0</v>
          </cell>
          <cell r="DP518">
            <v>0</v>
          </cell>
          <cell r="DQ518">
            <v>0</v>
          </cell>
          <cell r="DR518">
            <v>0</v>
          </cell>
          <cell r="DS518">
            <v>0</v>
          </cell>
          <cell r="DT518">
            <v>0</v>
          </cell>
          <cell r="DU518">
            <v>0</v>
          </cell>
          <cell r="DV518">
            <v>0</v>
          </cell>
          <cell r="DW518">
            <v>0</v>
          </cell>
          <cell r="DX518">
            <v>0</v>
          </cell>
          <cell r="DY518">
            <v>0</v>
          </cell>
          <cell r="DZ518">
            <v>0</v>
          </cell>
          <cell r="EA518">
            <v>0</v>
          </cell>
          <cell r="EB518">
            <v>0</v>
          </cell>
          <cell r="EC518">
            <v>0</v>
          </cell>
          <cell r="ED518">
            <v>0</v>
          </cell>
        </row>
        <row r="519"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E519">
            <v>0</v>
          </cell>
          <cell r="BF519">
            <v>0</v>
          </cell>
          <cell r="BG519">
            <v>0</v>
          </cell>
          <cell r="BH519">
            <v>0</v>
          </cell>
          <cell r="BI519">
            <v>0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  <cell r="BO519">
            <v>0</v>
          </cell>
          <cell r="BP519">
            <v>0</v>
          </cell>
          <cell r="BQ519">
            <v>0</v>
          </cell>
          <cell r="BR519">
            <v>0</v>
          </cell>
          <cell r="BS519">
            <v>0</v>
          </cell>
          <cell r="BT519">
            <v>0</v>
          </cell>
          <cell r="BU519">
            <v>0</v>
          </cell>
          <cell r="BV519">
            <v>0</v>
          </cell>
          <cell r="BW519">
            <v>0</v>
          </cell>
          <cell r="BX519">
            <v>0</v>
          </cell>
          <cell r="BY519">
            <v>0</v>
          </cell>
          <cell r="BZ519">
            <v>0</v>
          </cell>
          <cell r="CA519">
            <v>0</v>
          </cell>
          <cell r="CB519">
            <v>0</v>
          </cell>
          <cell r="CC519">
            <v>0</v>
          </cell>
          <cell r="CD519">
            <v>0</v>
          </cell>
          <cell r="CE519">
            <v>0</v>
          </cell>
          <cell r="CF519">
            <v>0</v>
          </cell>
          <cell r="CG519">
            <v>0</v>
          </cell>
          <cell r="CH519">
            <v>0</v>
          </cell>
          <cell r="CI519">
            <v>0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P519">
            <v>0</v>
          </cell>
          <cell r="CQ519">
            <v>0</v>
          </cell>
          <cell r="CR519">
            <v>0</v>
          </cell>
          <cell r="CS519">
            <v>0</v>
          </cell>
          <cell r="CT519">
            <v>0</v>
          </cell>
          <cell r="CU519">
            <v>0</v>
          </cell>
          <cell r="CV519">
            <v>0</v>
          </cell>
          <cell r="CW519">
            <v>0</v>
          </cell>
          <cell r="CX519">
            <v>0</v>
          </cell>
          <cell r="CY519">
            <v>0</v>
          </cell>
          <cell r="CZ519">
            <v>0</v>
          </cell>
          <cell r="DA519">
            <v>0</v>
          </cell>
          <cell r="DB519">
            <v>0</v>
          </cell>
          <cell r="DC519">
            <v>0</v>
          </cell>
          <cell r="DD519">
            <v>0</v>
          </cell>
          <cell r="DE519">
            <v>0</v>
          </cell>
          <cell r="DF519">
            <v>0</v>
          </cell>
          <cell r="DG519">
            <v>0</v>
          </cell>
          <cell r="DH519">
            <v>0</v>
          </cell>
          <cell r="DI519">
            <v>0</v>
          </cell>
          <cell r="DJ519">
            <v>0</v>
          </cell>
          <cell r="DK519">
            <v>0</v>
          </cell>
          <cell r="DL519">
            <v>0</v>
          </cell>
          <cell r="DM519">
            <v>0</v>
          </cell>
          <cell r="DN519">
            <v>0</v>
          </cell>
          <cell r="DO519">
            <v>0</v>
          </cell>
          <cell r="DP519">
            <v>0</v>
          </cell>
          <cell r="DQ519">
            <v>0</v>
          </cell>
          <cell r="DR519">
            <v>0</v>
          </cell>
          <cell r="DS519">
            <v>0</v>
          </cell>
          <cell r="DT519">
            <v>0</v>
          </cell>
          <cell r="DU519">
            <v>0</v>
          </cell>
          <cell r="DV519">
            <v>0</v>
          </cell>
          <cell r="DW519">
            <v>0</v>
          </cell>
          <cell r="DX519">
            <v>0</v>
          </cell>
          <cell r="DY519">
            <v>0</v>
          </cell>
          <cell r="DZ519">
            <v>0</v>
          </cell>
          <cell r="EA519">
            <v>0</v>
          </cell>
          <cell r="EB519">
            <v>0</v>
          </cell>
          <cell r="EC519">
            <v>0</v>
          </cell>
          <cell r="ED519">
            <v>0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  <cell r="BS520">
            <v>0</v>
          </cell>
          <cell r="BT520">
            <v>0</v>
          </cell>
          <cell r="BU520">
            <v>0</v>
          </cell>
          <cell r="BV520">
            <v>0</v>
          </cell>
          <cell r="BW520">
            <v>0</v>
          </cell>
          <cell r="BX520">
            <v>0</v>
          </cell>
          <cell r="BY520">
            <v>0</v>
          </cell>
          <cell r="BZ520">
            <v>0</v>
          </cell>
          <cell r="CA520">
            <v>0</v>
          </cell>
          <cell r="CB520">
            <v>0</v>
          </cell>
          <cell r="CC520">
            <v>0</v>
          </cell>
          <cell r="CD520">
            <v>0</v>
          </cell>
          <cell r="CE520">
            <v>0</v>
          </cell>
          <cell r="CF520">
            <v>0</v>
          </cell>
          <cell r="CG520">
            <v>0</v>
          </cell>
          <cell r="CH520">
            <v>0</v>
          </cell>
          <cell r="CI520">
            <v>0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P520">
            <v>0</v>
          </cell>
          <cell r="CQ520">
            <v>0</v>
          </cell>
          <cell r="CR520">
            <v>0</v>
          </cell>
          <cell r="CS520">
            <v>0</v>
          </cell>
          <cell r="CT520">
            <v>0</v>
          </cell>
          <cell r="CU520">
            <v>0</v>
          </cell>
          <cell r="CV520">
            <v>0</v>
          </cell>
          <cell r="CW520">
            <v>0</v>
          </cell>
          <cell r="CX520">
            <v>0</v>
          </cell>
          <cell r="CY520">
            <v>0</v>
          </cell>
          <cell r="CZ520">
            <v>0</v>
          </cell>
          <cell r="DA520">
            <v>0</v>
          </cell>
          <cell r="DB520">
            <v>0</v>
          </cell>
          <cell r="DC520">
            <v>0</v>
          </cell>
          <cell r="DD520">
            <v>0</v>
          </cell>
          <cell r="DE520">
            <v>0</v>
          </cell>
          <cell r="DF520">
            <v>0</v>
          </cell>
          <cell r="DG520">
            <v>0</v>
          </cell>
          <cell r="DH520">
            <v>0</v>
          </cell>
          <cell r="DI520">
            <v>0</v>
          </cell>
          <cell r="DJ520">
            <v>0</v>
          </cell>
          <cell r="DK520">
            <v>0</v>
          </cell>
          <cell r="DL520">
            <v>0</v>
          </cell>
          <cell r="DM520">
            <v>0</v>
          </cell>
          <cell r="DN520">
            <v>0</v>
          </cell>
          <cell r="DO520">
            <v>0</v>
          </cell>
          <cell r="DP520">
            <v>0</v>
          </cell>
          <cell r="DQ520">
            <v>0</v>
          </cell>
          <cell r="DR520">
            <v>0</v>
          </cell>
          <cell r="DS520">
            <v>0</v>
          </cell>
          <cell r="DT520">
            <v>0</v>
          </cell>
          <cell r="DU520">
            <v>0</v>
          </cell>
          <cell r="DV520">
            <v>0</v>
          </cell>
          <cell r="DW520">
            <v>0</v>
          </cell>
          <cell r="DX520">
            <v>0</v>
          </cell>
          <cell r="DY520">
            <v>0</v>
          </cell>
          <cell r="DZ520">
            <v>0</v>
          </cell>
          <cell r="EA520">
            <v>0</v>
          </cell>
          <cell r="EB520">
            <v>0</v>
          </cell>
          <cell r="EC520">
            <v>0</v>
          </cell>
          <cell r="ED520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  <cell r="BP521">
            <v>0</v>
          </cell>
          <cell r="BQ521">
            <v>0</v>
          </cell>
          <cell r="BR521">
            <v>0</v>
          </cell>
          <cell r="BS521">
            <v>0</v>
          </cell>
          <cell r="BT521">
            <v>0</v>
          </cell>
          <cell r="BU521">
            <v>0</v>
          </cell>
          <cell r="BV521">
            <v>0</v>
          </cell>
          <cell r="BW521">
            <v>0</v>
          </cell>
          <cell r="BX521">
            <v>0</v>
          </cell>
          <cell r="BY521">
            <v>0</v>
          </cell>
          <cell r="BZ521">
            <v>0</v>
          </cell>
          <cell r="CA521">
            <v>0</v>
          </cell>
          <cell r="CB521">
            <v>0</v>
          </cell>
          <cell r="CC521">
            <v>0</v>
          </cell>
          <cell r="CD521">
            <v>0</v>
          </cell>
          <cell r="CE521">
            <v>0</v>
          </cell>
          <cell r="CF521">
            <v>0</v>
          </cell>
          <cell r="CG521">
            <v>0</v>
          </cell>
          <cell r="CH521">
            <v>0</v>
          </cell>
          <cell r="CI521">
            <v>0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P521">
            <v>0</v>
          </cell>
          <cell r="CQ521">
            <v>0</v>
          </cell>
          <cell r="CR521">
            <v>0</v>
          </cell>
          <cell r="CS521">
            <v>0</v>
          </cell>
          <cell r="CT521">
            <v>0</v>
          </cell>
          <cell r="CU521">
            <v>0</v>
          </cell>
          <cell r="CV521">
            <v>0</v>
          </cell>
          <cell r="CW521">
            <v>0</v>
          </cell>
          <cell r="CX521">
            <v>0</v>
          </cell>
          <cell r="CY521">
            <v>0</v>
          </cell>
          <cell r="CZ521">
            <v>0</v>
          </cell>
          <cell r="DA521">
            <v>0</v>
          </cell>
          <cell r="DB521">
            <v>0</v>
          </cell>
          <cell r="DC521">
            <v>0</v>
          </cell>
          <cell r="DD521">
            <v>0</v>
          </cell>
          <cell r="DE521">
            <v>0</v>
          </cell>
          <cell r="DF521">
            <v>0</v>
          </cell>
          <cell r="DG521">
            <v>0</v>
          </cell>
          <cell r="DH521">
            <v>0</v>
          </cell>
          <cell r="DI521">
            <v>0</v>
          </cell>
          <cell r="DJ521">
            <v>0</v>
          </cell>
          <cell r="DK521">
            <v>0</v>
          </cell>
          <cell r="DL521">
            <v>0</v>
          </cell>
          <cell r="DM521">
            <v>0</v>
          </cell>
          <cell r="DN521">
            <v>0</v>
          </cell>
          <cell r="DO521">
            <v>0</v>
          </cell>
          <cell r="DP521">
            <v>0</v>
          </cell>
          <cell r="DQ521">
            <v>0</v>
          </cell>
          <cell r="DR521">
            <v>0</v>
          </cell>
          <cell r="DS521">
            <v>0</v>
          </cell>
          <cell r="DT521">
            <v>0</v>
          </cell>
          <cell r="DU521">
            <v>0</v>
          </cell>
          <cell r="DV521">
            <v>0</v>
          </cell>
          <cell r="DW521">
            <v>0</v>
          </cell>
          <cell r="DX521">
            <v>0</v>
          </cell>
          <cell r="DY521">
            <v>0</v>
          </cell>
          <cell r="DZ521">
            <v>0</v>
          </cell>
          <cell r="EA521">
            <v>0</v>
          </cell>
          <cell r="EB521">
            <v>0</v>
          </cell>
          <cell r="EC521">
            <v>0</v>
          </cell>
          <cell r="ED521">
            <v>0</v>
          </cell>
        </row>
        <row r="522"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  <cell r="AX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E522">
            <v>0</v>
          </cell>
          <cell r="BF522">
            <v>0</v>
          </cell>
          <cell r="BG522">
            <v>0</v>
          </cell>
          <cell r="BH522">
            <v>0</v>
          </cell>
          <cell r="BI522">
            <v>0</v>
          </cell>
          <cell r="BJ522">
            <v>0</v>
          </cell>
          <cell r="BK522">
            <v>0</v>
          </cell>
          <cell r="BL522">
            <v>0</v>
          </cell>
          <cell r="BM522">
            <v>0</v>
          </cell>
          <cell r="BN522">
            <v>0</v>
          </cell>
          <cell r="BO522">
            <v>0</v>
          </cell>
          <cell r="BP522">
            <v>0</v>
          </cell>
          <cell r="BQ522">
            <v>0</v>
          </cell>
          <cell r="BR522">
            <v>0</v>
          </cell>
          <cell r="BS522">
            <v>0</v>
          </cell>
          <cell r="BT522">
            <v>0</v>
          </cell>
          <cell r="BU522">
            <v>0</v>
          </cell>
          <cell r="BV522">
            <v>0</v>
          </cell>
          <cell r="BW522">
            <v>0</v>
          </cell>
          <cell r="BX522">
            <v>0</v>
          </cell>
          <cell r="BY522">
            <v>0</v>
          </cell>
          <cell r="BZ522">
            <v>0</v>
          </cell>
          <cell r="CA522">
            <v>0</v>
          </cell>
          <cell r="CB522">
            <v>0</v>
          </cell>
          <cell r="CC522">
            <v>0</v>
          </cell>
          <cell r="CD522">
            <v>0</v>
          </cell>
          <cell r="CE522">
            <v>0</v>
          </cell>
          <cell r="CF522">
            <v>0</v>
          </cell>
          <cell r="CG522">
            <v>0</v>
          </cell>
          <cell r="CH522">
            <v>0</v>
          </cell>
          <cell r="CI522">
            <v>0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P522">
            <v>0</v>
          </cell>
          <cell r="CQ522">
            <v>0</v>
          </cell>
          <cell r="CR522">
            <v>0</v>
          </cell>
          <cell r="CS522">
            <v>0</v>
          </cell>
          <cell r="CT522">
            <v>0</v>
          </cell>
          <cell r="CU522">
            <v>0</v>
          </cell>
          <cell r="CV522">
            <v>0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B522">
            <v>0</v>
          </cell>
          <cell r="DC522">
            <v>0</v>
          </cell>
          <cell r="DD522">
            <v>0</v>
          </cell>
          <cell r="DE522">
            <v>0</v>
          </cell>
          <cell r="DF522">
            <v>0</v>
          </cell>
          <cell r="DG522">
            <v>0</v>
          </cell>
          <cell r="DH522">
            <v>0</v>
          </cell>
          <cell r="DI522">
            <v>0</v>
          </cell>
          <cell r="DJ522">
            <v>0</v>
          </cell>
          <cell r="DK522">
            <v>0</v>
          </cell>
          <cell r="DL522">
            <v>0</v>
          </cell>
          <cell r="DM522">
            <v>0</v>
          </cell>
          <cell r="DN522">
            <v>0</v>
          </cell>
          <cell r="DO522">
            <v>0</v>
          </cell>
          <cell r="DP522">
            <v>0</v>
          </cell>
          <cell r="DQ522">
            <v>0</v>
          </cell>
          <cell r="DR522">
            <v>0</v>
          </cell>
          <cell r="DS522">
            <v>0</v>
          </cell>
          <cell r="DT522">
            <v>0</v>
          </cell>
          <cell r="DU522">
            <v>0</v>
          </cell>
          <cell r="DV522">
            <v>0</v>
          </cell>
          <cell r="DW522">
            <v>0</v>
          </cell>
          <cell r="DX522">
            <v>0</v>
          </cell>
          <cell r="DY522">
            <v>0</v>
          </cell>
          <cell r="DZ522">
            <v>0</v>
          </cell>
          <cell r="EA522">
            <v>0</v>
          </cell>
          <cell r="EB522">
            <v>0</v>
          </cell>
          <cell r="EC522">
            <v>0</v>
          </cell>
          <cell r="ED522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  <cell r="AX523">
            <v>0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E523">
            <v>0</v>
          </cell>
          <cell r="BF523">
            <v>0</v>
          </cell>
          <cell r="BG523">
            <v>0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0</v>
          </cell>
          <cell r="BP523">
            <v>0</v>
          </cell>
          <cell r="BQ523">
            <v>0</v>
          </cell>
          <cell r="BR523">
            <v>0</v>
          </cell>
          <cell r="BS523">
            <v>0</v>
          </cell>
          <cell r="BT523">
            <v>0</v>
          </cell>
          <cell r="BU523">
            <v>0</v>
          </cell>
          <cell r="BV523">
            <v>0</v>
          </cell>
          <cell r="BW523">
            <v>0</v>
          </cell>
          <cell r="BX523">
            <v>0</v>
          </cell>
          <cell r="BY523">
            <v>0</v>
          </cell>
          <cell r="BZ523">
            <v>0</v>
          </cell>
          <cell r="CA523">
            <v>0</v>
          </cell>
          <cell r="CB523">
            <v>0</v>
          </cell>
          <cell r="CC523">
            <v>0</v>
          </cell>
          <cell r="CD523">
            <v>0</v>
          </cell>
          <cell r="CE523">
            <v>0</v>
          </cell>
          <cell r="CF523">
            <v>0</v>
          </cell>
          <cell r="CG523">
            <v>0</v>
          </cell>
          <cell r="CH523">
            <v>0</v>
          </cell>
          <cell r="CI523">
            <v>0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P523">
            <v>0</v>
          </cell>
          <cell r="CQ523">
            <v>0</v>
          </cell>
          <cell r="CR523">
            <v>0</v>
          </cell>
          <cell r="CS523">
            <v>0</v>
          </cell>
          <cell r="CT523">
            <v>0</v>
          </cell>
          <cell r="CU523">
            <v>0</v>
          </cell>
          <cell r="CV523">
            <v>0</v>
          </cell>
          <cell r="CW523">
            <v>0</v>
          </cell>
          <cell r="CX523">
            <v>0</v>
          </cell>
          <cell r="CY523">
            <v>0</v>
          </cell>
          <cell r="CZ523">
            <v>0</v>
          </cell>
          <cell r="DA523">
            <v>0</v>
          </cell>
          <cell r="DB523">
            <v>0</v>
          </cell>
          <cell r="DC523">
            <v>0</v>
          </cell>
          <cell r="DD523">
            <v>0</v>
          </cell>
          <cell r="DE523">
            <v>0</v>
          </cell>
          <cell r="DF523">
            <v>0</v>
          </cell>
          <cell r="DG523">
            <v>0</v>
          </cell>
          <cell r="DH523">
            <v>0</v>
          </cell>
          <cell r="DI523">
            <v>0</v>
          </cell>
          <cell r="DJ523">
            <v>0</v>
          </cell>
          <cell r="DK523">
            <v>0</v>
          </cell>
          <cell r="DL523">
            <v>0</v>
          </cell>
          <cell r="DM523">
            <v>0</v>
          </cell>
          <cell r="DN523">
            <v>0</v>
          </cell>
          <cell r="DO523">
            <v>0</v>
          </cell>
          <cell r="DP523">
            <v>0</v>
          </cell>
          <cell r="DQ523">
            <v>0</v>
          </cell>
          <cell r="DR523">
            <v>0</v>
          </cell>
          <cell r="DS523">
            <v>0</v>
          </cell>
          <cell r="DT523">
            <v>0</v>
          </cell>
          <cell r="DU523">
            <v>0</v>
          </cell>
          <cell r="DV523">
            <v>0</v>
          </cell>
          <cell r="DW523">
            <v>0</v>
          </cell>
          <cell r="DX523">
            <v>0</v>
          </cell>
          <cell r="DY523">
            <v>0</v>
          </cell>
          <cell r="DZ523">
            <v>0</v>
          </cell>
          <cell r="EA523">
            <v>0</v>
          </cell>
          <cell r="EB523">
            <v>0</v>
          </cell>
          <cell r="EC523">
            <v>0</v>
          </cell>
          <cell r="ED523">
            <v>0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E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B524">
            <v>0</v>
          </cell>
          <cell r="CC524">
            <v>0</v>
          </cell>
          <cell r="CD524">
            <v>0</v>
          </cell>
          <cell r="CE524">
            <v>0</v>
          </cell>
          <cell r="CF524">
            <v>0</v>
          </cell>
          <cell r="CG524">
            <v>0</v>
          </cell>
          <cell r="CH524">
            <v>0</v>
          </cell>
          <cell r="CI524">
            <v>0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P524">
            <v>0</v>
          </cell>
          <cell r="CQ524">
            <v>0</v>
          </cell>
          <cell r="CR524">
            <v>0</v>
          </cell>
          <cell r="CS524">
            <v>0</v>
          </cell>
          <cell r="CT524">
            <v>0</v>
          </cell>
          <cell r="CU524">
            <v>0</v>
          </cell>
          <cell r="CV524">
            <v>0</v>
          </cell>
          <cell r="CW524">
            <v>0</v>
          </cell>
          <cell r="CX524">
            <v>0</v>
          </cell>
          <cell r="CY524">
            <v>0</v>
          </cell>
          <cell r="CZ524">
            <v>0</v>
          </cell>
          <cell r="DA524">
            <v>0</v>
          </cell>
          <cell r="DB524">
            <v>0</v>
          </cell>
          <cell r="DC524">
            <v>0</v>
          </cell>
          <cell r="DD524">
            <v>0</v>
          </cell>
          <cell r="DE524">
            <v>0</v>
          </cell>
          <cell r="DF524">
            <v>0</v>
          </cell>
          <cell r="DG524">
            <v>0</v>
          </cell>
          <cell r="DH524">
            <v>0</v>
          </cell>
          <cell r="DI524">
            <v>0</v>
          </cell>
          <cell r="DJ524">
            <v>0</v>
          </cell>
          <cell r="DK524">
            <v>0</v>
          </cell>
          <cell r="DL524">
            <v>0</v>
          </cell>
          <cell r="DM524">
            <v>0</v>
          </cell>
          <cell r="DN524">
            <v>0</v>
          </cell>
          <cell r="DO524">
            <v>0</v>
          </cell>
          <cell r="DP524">
            <v>0</v>
          </cell>
          <cell r="DQ524">
            <v>0</v>
          </cell>
          <cell r="DR524">
            <v>0</v>
          </cell>
          <cell r="DS524">
            <v>0</v>
          </cell>
          <cell r="DT524">
            <v>0</v>
          </cell>
          <cell r="DU524">
            <v>0</v>
          </cell>
          <cell r="DV524">
            <v>0</v>
          </cell>
          <cell r="DW524">
            <v>0</v>
          </cell>
          <cell r="DX524">
            <v>0</v>
          </cell>
          <cell r="DY524">
            <v>0</v>
          </cell>
          <cell r="DZ524">
            <v>0</v>
          </cell>
          <cell r="EA524">
            <v>0</v>
          </cell>
          <cell r="EB524">
            <v>0</v>
          </cell>
          <cell r="EC524">
            <v>0</v>
          </cell>
          <cell r="ED524">
            <v>0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E525">
            <v>0</v>
          </cell>
          <cell r="BF525">
            <v>0</v>
          </cell>
          <cell r="BG525">
            <v>0</v>
          </cell>
          <cell r="BH525">
            <v>0</v>
          </cell>
          <cell r="BI525">
            <v>0</v>
          </cell>
          <cell r="BJ525">
            <v>0</v>
          </cell>
          <cell r="BK525">
            <v>0</v>
          </cell>
          <cell r="BL525">
            <v>0</v>
          </cell>
          <cell r="BM525">
            <v>0</v>
          </cell>
          <cell r="BN525">
            <v>0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0</v>
          </cell>
          <cell r="BU525">
            <v>0</v>
          </cell>
          <cell r="BV525">
            <v>0</v>
          </cell>
          <cell r="BW525">
            <v>0</v>
          </cell>
          <cell r="BX525">
            <v>0</v>
          </cell>
          <cell r="BY525">
            <v>0</v>
          </cell>
          <cell r="BZ525">
            <v>0</v>
          </cell>
          <cell r="CA525">
            <v>0</v>
          </cell>
          <cell r="CB525">
            <v>0</v>
          </cell>
          <cell r="CC525">
            <v>0</v>
          </cell>
          <cell r="CD525">
            <v>0</v>
          </cell>
          <cell r="CE525">
            <v>0</v>
          </cell>
          <cell r="CF525">
            <v>0</v>
          </cell>
          <cell r="CG525">
            <v>0</v>
          </cell>
          <cell r="CH525">
            <v>0</v>
          </cell>
          <cell r="CI525">
            <v>0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P525">
            <v>0</v>
          </cell>
          <cell r="CQ525">
            <v>0</v>
          </cell>
          <cell r="CR525">
            <v>0</v>
          </cell>
          <cell r="CS525">
            <v>0</v>
          </cell>
          <cell r="CT525">
            <v>0</v>
          </cell>
          <cell r="CU525">
            <v>0</v>
          </cell>
          <cell r="CV525">
            <v>0</v>
          </cell>
          <cell r="CW525">
            <v>0</v>
          </cell>
          <cell r="CX525">
            <v>0</v>
          </cell>
          <cell r="CY525">
            <v>0</v>
          </cell>
          <cell r="CZ525">
            <v>0</v>
          </cell>
          <cell r="DA525">
            <v>0</v>
          </cell>
          <cell r="DB525">
            <v>0</v>
          </cell>
          <cell r="DC525">
            <v>0</v>
          </cell>
          <cell r="DD525">
            <v>0</v>
          </cell>
          <cell r="DE525">
            <v>0</v>
          </cell>
          <cell r="DF525">
            <v>0</v>
          </cell>
          <cell r="DG525">
            <v>0</v>
          </cell>
          <cell r="DH525">
            <v>0</v>
          </cell>
          <cell r="DI525">
            <v>0</v>
          </cell>
          <cell r="DJ525">
            <v>0</v>
          </cell>
          <cell r="DK525">
            <v>0</v>
          </cell>
          <cell r="DL525">
            <v>0</v>
          </cell>
          <cell r="DM525">
            <v>0</v>
          </cell>
          <cell r="DN525">
            <v>0</v>
          </cell>
          <cell r="DO525">
            <v>0</v>
          </cell>
          <cell r="DP525">
            <v>0</v>
          </cell>
          <cell r="DQ525">
            <v>0</v>
          </cell>
          <cell r="DR525">
            <v>0</v>
          </cell>
          <cell r="DS525">
            <v>0</v>
          </cell>
          <cell r="DT525">
            <v>0</v>
          </cell>
          <cell r="DU525">
            <v>0</v>
          </cell>
          <cell r="DV525">
            <v>0</v>
          </cell>
          <cell r="DW525">
            <v>0</v>
          </cell>
          <cell r="DX525">
            <v>0</v>
          </cell>
          <cell r="DY525">
            <v>0</v>
          </cell>
          <cell r="DZ525">
            <v>0</v>
          </cell>
          <cell r="EA525">
            <v>0</v>
          </cell>
          <cell r="EB525">
            <v>0</v>
          </cell>
          <cell r="EC525">
            <v>0</v>
          </cell>
          <cell r="ED525">
            <v>0</v>
          </cell>
        </row>
        <row r="527">
          <cell r="F527">
            <v>3920.8800000000047</v>
          </cell>
          <cell r="G527">
            <v>3541.4400000000023</v>
          </cell>
          <cell r="H527">
            <v>3920.8800000000047</v>
          </cell>
          <cell r="I527">
            <v>3794.3999999999069</v>
          </cell>
          <cell r="J527">
            <v>3920.8800000000047</v>
          </cell>
          <cell r="K527">
            <v>3794.4000000000233</v>
          </cell>
          <cell r="L527">
            <v>3920.8800000000047</v>
          </cell>
          <cell r="M527">
            <v>3920.8799999999464</v>
          </cell>
          <cell r="N527">
            <v>3794.3999999999069</v>
          </cell>
          <cell r="O527">
            <v>3920.8800000000629</v>
          </cell>
          <cell r="P527">
            <v>3794.4000000000233</v>
          </cell>
          <cell r="Q527">
            <v>3920.8800000000047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E527">
            <v>0</v>
          </cell>
          <cell r="BF527">
            <v>0</v>
          </cell>
          <cell r="BG527">
            <v>0</v>
          </cell>
          <cell r="BH527">
            <v>0</v>
          </cell>
          <cell r="BI527">
            <v>0</v>
          </cell>
          <cell r="BJ527">
            <v>0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0</v>
          </cell>
          <cell r="BP527">
            <v>0</v>
          </cell>
          <cell r="BQ527">
            <v>0</v>
          </cell>
          <cell r="BR527">
            <v>0</v>
          </cell>
          <cell r="BS527">
            <v>0</v>
          </cell>
          <cell r="BT527">
            <v>0</v>
          </cell>
          <cell r="BU527">
            <v>0</v>
          </cell>
          <cell r="BV527">
            <v>0</v>
          </cell>
          <cell r="BW527">
            <v>0</v>
          </cell>
          <cell r="BX527">
            <v>0</v>
          </cell>
          <cell r="BY527">
            <v>0</v>
          </cell>
          <cell r="BZ527">
            <v>0</v>
          </cell>
          <cell r="CA527">
            <v>0</v>
          </cell>
          <cell r="CB527">
            <v>0</v>
          </cell>
          <cell r="CC527">
            <v>0</v>
          </cell>
          <cell r="CD527">
            <v>0</v>
          </cell>
          <cell r="CE527">
            <v>0</v>
          </cell>
          <cell r="CF527">
            <v>0</v>
          </cell>
          <cell r="CG527">
            <v>0</v>
          </cell>
          <cell r="CH527">
            <v>0</v>
          </cell>
          <cell r="CI527">
            <v>0</v>
          </cell>
          <cell r="CJ527">
            <v>0</v>
          </cell>
          <cell r="CK527">
            <v>0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0</v>
          </cell>
          <cell r="CU527">
            <v>0</v>
          </cell>
          <cell r="CV527">
            <v>0</v>
          </cell>
          <cell r="CW527">
            <v>0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  <cell r="DG527">
            <v>0</v>
          </cell>
          <cell r="DH527">
            <v>0</v>
          </cell>
          <cell r="DI527">
            <v>0</v>
          </cell>
          <cell r="DJ527">
            <v>0</v>
          </cell>
          <cell r="DK527">
            <v>0</v>
          </cell>
          <cell r="DL527">
            <v>0</v>
          </cell>
          <cell r="DM527">
            <v>0</v>
          </cell>
          <cell r="DN527">
            <v>0</v>
          </cell>
          <cell r="DO527">
            <v>0</v>
          </cell>
          <cell r="DP527">
            <v>0</v>
          </cell>
          <cell r="DQ527">
            <v>0</v>
          </cell>
          <cell r="DR527">
            <v>0</v>
          </cell>
          <cell r="DS527">
            <v>0</v>
          </cell>
          <cell r="DT527">
            <v>0</v>
          </cell>
          <cell r="DU527">
            <v>0</v>
          </cell>
          <cell r="DV527">
            <v>0</v>
          </cell>
          <cell r="DW527">
            <v>0</v>
          </cell>
          <cell r="DX527">
            <v>0</v>
          </cell>
          <cell r="DY527">
            <v>0</v>
          </cell>
          <cell r="DZ527">
            <v>0</v>
          </cell>
          <cell r="EA527">
            <v>0</v>
          </cell>
          <cell r="EB527">
            <v>0</v>
          </cell>
          <cell r="EC527">
            <v>0</v>
          </cell>
          <cell r="ED527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0</v>
          </cell>
          <cell r="BU530">
            <v>0</v>
          </cell>
          <cell r="BV530">
            <v>0</v>
          </cell>
          <cell r="BW530">
            <v>0</v>
          </cell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B530">
            <v>0</v>
          </cell>
          <cell r="CC530">
            <v>0</v>
          </cell>
          <cell r="CD530">
            <v>0</v>
          </cell>
          <cell r="CE530">
            <v>0</v>
          </cell>
          <cell r="CF530">
            <v>0</v>
          </cell>
          <cell r="CG530">
            <v>0</v>
          </cell>
          <cell r="CH530">
            <v>0</v>
          </cell>
          <cell r="CI530">
            <v>0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P530">
            <v>0</v>
          </cell>
          <cell r="CQ530">
            <v>0</v>
          </cell>
          <cell r="CR530">
            <v>0</v>
          </cell>
          <cell r="CS530">
            <v>0</v>
          </cell>
          <cell r="CT530">
            <v>0</v>
          </cell>
          <cell r="CU530">
            <v>0</v>
          </cell>
          <cell r="CV530">
            <v>0</v>
          </cell>
          <cell r="CW530">
            <v>0</v>
          </cell>
          <cell r="CX530">
            <v>0</v>
          </cell>
          <cell r="CY530">
            <v>0</v>
          </cell>
          <cell r="CZ530">
            <v>0</v>
          </cell>
          <cell r="DA530">
            <v>0</v>
          </cell>
          <cell r="DB530">
            <v>0</v>
          </cell>
          <cell r="DC530">
            <v>0</v>
          </cell>
          <cell r="DD530">
            <v>0</v>
          </cell>
          <cell r="DE530">
            <v>0</v>
          </cell>
          <cell r="DF530">
            <v>0</v>
          </cell>
          <cell r="DG530">
            <v>0</v>
          </cell>
          <cell r="DH530">
            <v>0</v>
          </cell>
          <cell r="DI530">
            <v>0</v>
          </cell>
          <cell r="DJ530">
            <v>0</v>
          </cell>
          <cell r="DK530">
            <v>0</v>
          </cell>
          <cell r="DL530">
            <v>0</v>
          </cell>
          <cell r="DM530">
            <v>0</v>
          </cell>
          <cell r="DN530">
            <v>0</v>
          </cell>
          <cell r="DO530">
            <v>0</v>
          </cell>
          <cell r="DP530">
            <v>0</v>
          </cell>
          <cell r="DQ530">
            <v>0</v>
          </cell>
          <cell r="DR530">
            <v>0</v>
          </cell>
          <cell r="DS530">
            <v>0</v>
          </cell>
          <cell r="DT530">
            <v>0</v>
          </cell>
          <cell r="DU530">
            <v>0</v>
          </cell>
          <cell r="DV530">
            <v>0</v>
          </cell>
          <cell r="DW530">
            <v>0</v>
          </cell>
          <cell r="DX530">
            <v>0</v>
          </cell>
          <cell r="DY530">
            <v>0</v>
          </cell>
          <cell r="DZ530">
            <v>0</v>
          </cell>
          <cell r="EA530">
            <v>0</v>
          </cell>
          <cell r="EB530">
            <v>0</v>
          </cell>
          <cell r="EC530">
            <v>0</v>
          </cell>
          <cell r="ED530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E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0</v>
          </cell>
          <cell r="BU531">
            <v>0</v>
          </cell>
          <cell r="BV531">
            <v>0</v>
          </cell>
          <cell r="BW531">
            <v>0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B531">
            <v>0</v>
          </cell>
          <cell r="CC531">
            <v>0</v>
          </cell>
          <cell r="CD531">
            <v>0</v>
          </cell>
          <cell r="CE531">
            <v>0</v>
          </cell>
          <cell r="CF531">
            <v>0</v>
          </cell>
          <cell r="CG531">
            <v>0</v>
          </cell>
          <cell r="CH531">
            <v>0</v>
          </cell>
          <cell r="CI531">
            <v>0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P531">
            <v>0</v>
          </cell>
          <cell r="CQ531">
            <v>0</v>
          </cell>
          <cell r="CR531">
            <v>0</v>
          </cell>
          <cell r="CS531">
            <v>0</v>
          </cell>
          <cell r="CT531">
            <v>0</v>
          </cell>
          <cell r="CU531">
            <v>0</v>
          </cell>
          <cell r="CV531">
            <v>0</v>
          </cell>
          <cell r="CW531">
            <v>0</v>
          </cell>
          <cell r="CX531">
            <v>0</v>
          </cell>
          <cell r="CY531">
            <v>0</v>
          </cell>
          <cell r="CZ531">
            <v>0</v>
          </cell>
          <cell r="DA531">
            <v>0</v>
          </cell>
          <cell r="DB531">
            <v>0</v>
          </cell>
          <cell r="DC531">
            <v>0</v>
          </cell>
          <cell r="DD531">
            <v>0</v>
          </cell>
          <cell r="DE531">
            <v>0</v>
          </cell>
          <cell r="DF531">
            <v>0</v>
          </cell>
          <cell r="DG531">
            <v>0</v>
          </cell>
          <cell r="DH531">
            <v>0</v>
          </cell>
          <cell r="DI531">
            <v>0</v>
          </cell>
          <cell r="DJ531">
            <v>0</v>
          </cell>
          <cell r="DK531">
            <v>0</v>
          </cell>
          <cell r="DL531">
            <v>0</v>
          </cell>
          <cell r="DM531">
            <v>0</v>
          </cell>
          <cell r="DN531">
            <v>0</v>
          </cell>
          <cell r="DO531">
            <v>0</v>
          </cell>
          <cell r="DP531">
            <v>0</v>
          </cell>
          <cell r="DQ531">
            <v>0</v>
          </cell>
          <cell r="DR531">
            <v>0</v>
          </cell>
          <cell r="DS531">
            <v>0</v>
          </cell>
          <cell r="DT531">
            <v>0</v>
          </cell>
          <cell r="DU531">
            <v>0</v>
          </cell>
          <cell r="DV531">
            <v>0</v>
          </cell>
          <cell r="DW531">
            <v>0</v>
          </cell>
          <cell r="DX531">
            <v>0</v>
          </cell>
          <cell r="DY531">
            <v>0</v>
          </cell>
          <cell r="DZ531">
            <v>0</v>
          </cell>
          <cell r="EA531">
            <v>0</v>
          </cell>
          <cell r="EB531">
            <v>0</v>
          </cell>
          <cell r="EC531">
            <v>0</v>
          </cell>
          <cell r="ED531">
            <v>0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0</v>
          </cell>
          <cell r="BU532">
            <v>0</v>
          </cell>
          <cell r="BV532">
            <v>0</v>
          </cell>
          <cell r="BW532">
            <v>0</v>
          </cell>
          <cell r="BX532">
            <v>0</v>
          </cell>
          <cell r="BY532">
            <v>0</v>
          </cell>
          <cell r="BZ532">
            <v>0</v>
          </cell>
          <cell r="CA532">
            <v>0</v>
          </cell>
          <cell r="CB532">
            <v>0</v>
          </cell>
          <cell r="CC532">
            <v>0</v>
          </cell>
          <cell r="CD532">
            <v>0</v>
          </cell>
          <cell r="CE532">
            <v>0</v>
          </cell>
          <cell r="CF532">
            <v>0</v>
          </cell>
          <cell r="CG532">
            <v>0</v>
          </cell>
          <cell r="CH532">
            <v>0</v>
          </cell>
          <cell r="CI532">
            <v>0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P532">
            <v>0</v>
          </cell>
          <cell r="CQ532">
            <v>0</v>
          </cell>
          <cell r="CR532">
            <v>0</v>
          </cell>
          <cell r="CS532">
            <v>0</v>
          </cell>
          <cell r="CT532">
            <v>0</v>
          </cell>
          <cell r="CU532">
            <v>0</v>
          </cell>
          <cell r="CV532">
            <v>0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B532">
            <v>0</v>
          </cell>
          <cell r="DC532">
            <v>0</v>
          </cell>
          <cell r="DD532">
            <v>0</v>
          </cell>
          <cell r="DE532">
            <v>0</v>
          </cell>
          <cell r="DF532">
            <v>0</v>
          </cell>
          <cell r="DG532">
            <v>0</v>
          </cell>
          <cell r="DH532">
            <v>0</v>
          </cell>
          <cell r="DI532">
            <v>0</v>
          </cell>
          <cell r="DJ532">
            <v>0</v>
          </cell>
          <cell r="DK532">
            <v>0</v>
          </cell>
          <cell r="DL532">
            <v>0</v>
          </cell>
          <cell r="DM532">
            <v>0</v>
          </cell>
          <cell r="DN532">
            <v>0</v>
          </cell>
          <cell r="DO532">
            <v>0</v>
          </cell>
          <cell r="DP532">
            <v>0</v>
          </cell>
          <cell r="DQ532">
            <v>0</v>
          </cell>
          <cell r="DR532">
            <v>0</v>
          </cell>
          <cell r="DS532">
            <v>0</v>
          </cell>
          <cell r="DT532">
            <v>0</v>
          </cell>
          <cell r="DU532">
            <v>0</v>
          </cell>
          <cell r="DV532">
            <v>0</v>
          </cell>
          <cell r="DW532">
            <v>0</v>
          </cell>
          <cell r="DX532">
            <v>0</v>
          </cell>
          <cell r="DY532">
            <v>0</v>
          </cell>
          <cell r="DZ532">
            <v>0</v>
          </cell>
          <cell r="EA532">
            <v>0</v>
          </cell>
          <cell r="EB532">
            <v>0</v>
          </cell>
          <cell r="EC532">
            <v>0</v>
          </cell>
          <cell r="ED532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0</v>
          </cell>
          <cell r="BU533">
            <v>0</v>
          </cell>
          <cell r="BV533">
            <v>0</v>
          </cell>
          <cell r="BW533">
            <v>0</v>
          </cell>
          <cell r="BX533">
            <v>0</v>
          </cell>
          <cell r="BY533">
            <v>0</v>
          </cell>
          <cell r="BZ533">
            <v>0</v>
          </cell>
          <cell r="CA533">
            <v>0</v>
          </cell>
          <cell r="CB533">
            <v>0</v>
          </cell>
          <cell r="CC533">
            <v>0</v>
          </cell>
          <cell r="CD533">
            <v>0</v>
          </cell>
          <cell r="CE533">
            <v>0</v>
          </cell>
          <cell r="CF533">
            <v>0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P533">
            <v>0</v>
          </cell>
          <cell r="CQ533">
            <v>0</v>
          </cell>
          <cell r="CR533">
            <v>0</v>
          </cell>
          <cell r="CS533">
            <v>0</v>
          </cell>
          <cell r="CT533">
            <v>0</v>
          </cell>
          <cell r="CU533">
            <v>0</v>
          </cell>
          <cell r="CV533">
            <v>0</v>
          </cell>
          <cell r="CW533">
            <v>0</v>
          </cell>
          <cell r="CX533">
            <v>0</v>
          </cell>
          <cell r="CY533">
            <v>0</v>
          </cell>
          <cell r="CZ533">
            <v>0</v>
          </cell>
          <cell r="DA533">
            <v>0</v>
          </cell>
          <cell r="DB533">
            <v>0</v>
          </cell>
          <cell r="DC533">
            <v>0</v>
          </cell>
          <cell r="DD533">
            <v>0</v>
          </cell>
          <cell r="DE533">
            <v>0</v>
          </cell>
          <cell r="DF533">
            <v>0</v>
          </cell>
          <cell r="DG533">
            <v>0</v>
          </cell>
          <cell r="DH533">
            <v>0</v>
          </cell>
          <cell r="DI533">
            <v>0</v>
          </cell>
          <cell r="DJ533">
            <v>0</v>
          </cell>
          <cell r="DK533">
            <v>0</v>
          </cell>
          <cell r="DL533">
            <v>0</v>
          </cell>
          <cell r="DM533">
            <v>0</v>
          </cell>
          <cell r="DN533">
            <v>0</v>
          </cell>
          <cell r="DO533">
            <v>0</v>
          </cell>
          <cell r="DP533">
            <v>0</v>
          </cell>
          <cell r="DQ533">
            <v>0</v>
          </cell>
          <cell r="DR533">
            <v>0</v>
          </cell>
          <cell r="DS533">
            <v>0</v>
          </cell>
          <cell r="DT533">
            <v>0</v>
          </cell>
          <cell r="DU533">
            <v>0</v>
          </cell>
          <cell r="DV533">
            <v>0</v>
          </cell>
          <cell r="DW533">
            <v>0</v>
          </cell>
          <cell r="DX533">
            <v>0</v>
          </cell>
          <cell r="DY533">
            <v>0</v>
          </cell>
          <cell r="DZ533">
            <v>0</v>
          </cell>
          <cell r="EA533">
            <v>0</v>
          </cell>
          <cell r="EB533">
            <v>0</v>
          </cell>
          <cell r="EC533">
            <v>0</v>
          </cell>
          <cell r="ED533">
            <v>0</v>
          </cell>
        </row>
        <row r="535"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0</v>
          </cell>
          <cell r="CD535">
            <v>0</v>
          </cell>
          <cell r="CE535">
            <v>0</v>
          </cell>
          <cell r="CF535">
            <v>0</v>
          </cell>
          <cell r="CG535">
            <v>0</v>
          </cell>
          <cell r="CH535">
            <v>0</v>
          </cell>
          <cell r="CI535">
            <v>0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P535">
            <v>0</v>
          </cell>
          <cell r="CQ535">
            <v>0</v>
          </cell>
          <cell r="CR535">
            <v>0</v>
          </cell>
          <cell r="CS535">
            <v>0</v>
          </cell>
          <cell r="CT535">
            <v>0</v>
          </cell>
          <cell r="CU535">
            <v>0</v>
          </cell>
          <cell r="CV535">
            <v>0</v>
          </cell>
          <cell r="CW535">
            <v>0</v>
          </cell>
          <cell r="CX535">
            <v>0</v>
          </cell>
          <cell r="CY535">
            <v>0</v>
          </cell>
          <cell r="CZ535">
            <v>0</v>
          </cell>
          <cell r="DA535">
            <v>0</v>
          </cell>
          <cell r="DB535">
            <v>0</v>
          </cell>
          <cell r="DC535">
            <v>0</v>
          </cell>
          <cell r="DD535">
            <v>0</v>
          </cell>
          <cell r="DE535">
            <v>0</v>
          </cell>
          <cell r="DF535">
            <v>0</v>
          </cell>
          <cell r="DG535">
            <v>0</v>
          </cell>
          <cell r="DH535">
            <v>0</v>
          </cell>
          <cell r="DI535">
            <v>0</v>
          </cell>
          <cell r="DJ535">
            <v>0</v>
          </cell>
          <cell r="DK535">
            <v>0</v>
          </cell>
          <cell r="DL535">
            <v>0</v>
          </cell>
          <cell r="DM535">
            <v>0</v>
          </cell>
          <cell r="DN535">
            <v>0</v>
          </cell>
          <cell r="DO535">
            <v>0</v>
          </cell>
          <cell r="DP535">
            <v>0</v>
          </cell>
          <cell r="DQ535">
            <v>0</v>
          </cell>
          <cell r="DR535">
            <v>0</v>
          </cell>
          <cell r="DS535">
            <v>0</v>
          </cell>
          <cell r="DT535">
            <v>0</v>
          </cell>
          <cell r="DU535">
            <v>0</v>
          </cell>
          <cell r="DV535">
            <v>0</v>
          </cell>
          <cell r="DW535">
            <v>0</v>
          </cell>
          <cell r="DX535">
            <v>0</v>
          </cell>
          <cell r="DY535">
            <v>0</v>
          </cell>
          <cell r="DZ535">
            <v>0</v>
          </cell>
          <cell r="EA535">
            <v>0</v>
          </cell>
          <cell r="EB535">
            <v>0</v>
          </cell>
          <cell r="EC535">
            <v>0</v>
          </cell>
          <cell r="ED535">
            <v>0</v>
          </cell>
        </row>
        <row r="537">
          <cell r="F537">
            <v>3920.8800000000047</v>
          </cell>
          <cell r="G537">
            <v>3541.4400000000023</v>
          </cell>
          <cell r="H537">
            <v>3920.8800000000047</v>
          </cell>
          <cell r="I537">
            <v>3794.3999999999069</v>
          </cell>
          <cell r="J537">
            <v>3920.8800000000047</v>
          </cell>
          <cell r="K537">
            <v>3794.4000000000233</v>
          </cell>
          <cell r="L537">
            <v>3920.8800000000047</v>
          </cell>
          <cell r="M537">
            <v>3920.8799999999464</v>
          </cell>
          <cell r="N537">
            <v>3794.3999999999069</v>
          </cell>
          <cell r="O537">
            <v>3920.8800000000629</v>
          </cell>
          <cell r="P537">
            <v>3794.4000000000233</v>
          </cell>
          <cell r="Q537">
            <v>3920.8800000000047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0</v>
          </cell>
          <cell r="BT537">
            <v>0</v>
          </cell>
          <cell r="BU537">
            <v>0</v>
          </cell>
          <cell r="BV537">
            <v>0</v>
          </cell>
          <cell r="BW537">
            <v>0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</v>
          </cell>
          <cell r="CC537">
            <v>0</v>
          </cell>
          <cell r="CD537">
            <v>0</v>
          </cell>
          <cell r="CE537">
            <v>0</v>
          </cell>
          <cell r="CF537">
            <v>0</v>
          </cell>
          <cell r="CG537">
            <v>0</v>
          </cell>
          <cell r="CH537">
            <v>0</v>
          </cell>
          <cell r="CI537">
            <v>0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P537">
            <v>0</v>
          </cell>
          <cell r="CQ537">
            <v>0</v>
          </cell>
          <cell r="CR537">
            <v>0</v>
          </cell>
          <cell r="CS537">
            <v>0</v>
          </cell>
          <cell r="CT537">
            <v>0</v>
          </cell>
          <cell r="CU537">
            <v>0</v>
          </cell>
          <cell r="CV537">
            <v>0</v>
          </cell>
          <cell r="CW537">
            <v>0</v>
          </cell>
          <cell r="CX537">
            <v>0</v>
          </cell>
          <cell r="CY537">
            <v>0</v>
          </cell>
          <cell r="CZ537">
            <v>0</v>
          </cell>
          <cell r="DA537">
            <v>0</v>
          </cell>
          <cell r="DB537">
            <v>0</v>
          </cell>
          <cell r="DC537">
            <v>0</v>
          </cell>
          <cell r="DD537">
            <v>0</v>
          </cell>
          <cell r="DE537">
            <v>0</v>
          </cell>
          <cell r="DF537">
            <v>0</v>
          </cell>
          <cell r="DG537">
            <v>0</v>
          </cell>
          <cell r="DH537">
            <v>0</v>
          </cell>
          <cell r="DI537">
            <v>0</v>
          </cell>
          <cell r="DJ537">
            <v>0</v>
          </cell>
          <cell r="DK537">
            <v>0</v>
          </cell>
          <cell r="DL537">
            <v>0</v>
          </cell>
          <cell r="DM537">
            <v>0</v>
          </cell>
          <cell r="DN537">
            <v>0</v>
          </cell>
          <cell r="DO537">
            <v>0</v>
          </cell>
          <cell r="DP537">
            <v>0</v>
          </cell>
          <cell r="DQ537">
            <v>0</v>
          </cell>
          <cell r="DR537">
            <v>0</v>
          </cell>
          <cell r="DS537">
            <v>0</v>
          </cell>
          <cell r="DT537">
            <v>0</v>
          </cell>
          <cell r="DU537">
            <v>0</v>
          </cell>
          <cell r="DV537">
            <v>0</v>
          </cell>
          <cell r="DW537">
            <v>0</v>
          </cell>
          <cell r="DX537">
            <v>0</v>
          </cell>
          <cell r="DY537">
            <v>0</v>
          </cell>
          <cell r="DZ537">
            <v>0</v>
          </cell>
          <cell r="EA537">
            <v>0</v>
          </cell>
          <cell r="EB537">
            <v>0</v>
          </cell>
          <cell r="EC537">
            <v>0</v>
          </cell>
          <cell r="ED537">
            <v>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  <cell r="DF540">
            <v>0</v>
          </cell>
          <cell r="DG540">
            <v>0</v>
          </cell>
          <cell r="DH540">
            <v>0</v>
          </cell>
          <cell r="DI540">
            <v>0</v>
          </cell>
          <cell r="DJ540">
            <v>0</v>
          </cell>
          <cell r="DK540">
            <v>0</v>
          </cell>
          <cell r="DL540">
            <v>0</v>
          </cell>
          <cell r="DM540">
            <v>0</v>
          </cell>
          <cell r="DN540">
            <v>0</v>
          </cell>
          <cell r="DO540">
            <v>0</v>
          </cell>
          <cell r="DP540">
            <v>0</v>
          </cell>
          <cell r="DQ540">
            <v>0</v>
          </cell>
          <cell r="DR540">
            <v>0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0</v>
          </cell>
          <cell r="ED540">
            <v>0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  <cell r="BP541">
            <v>0</v>
          </cell>
          <cell r="BQ541">
            <v>0</v>
          </cell>
          <cell r="BR541">
            <v>0</v>
          </cell>
          <cell r="BS541">
            <v>0</v>
          </cell>
          <cell r="BT541">
            <v>0</v>
          </cell>
          <cell r="BU541">
            <v>0</v>
          </cell>
          <cell r="BV541">
            <v>0</v>
          </cell>
          <cell r="BW541">
            <v>0</v>
          </cell>
          <cell r="BX541">
            <v>0</v>
          </cell>
          <cell r="BY541">
            <v>0</v>
          </cell>
          <cell r="BZ541">
            <v>0</v>
          </cell>
          <cell r="CA541">
            <v>0</v>
          </cell>
          <cell r="CB541">
            <v>0</v>
          </cell>
          <cell r="CC541">
            <v>0</v>
          </cell>
          <cell r="CD541">
            <v>0</v>
          </cell>
          <cell r="CE541">
            <v>0</v>
          </cell>
          <cell r="CF541">
            <v>0</v>
          </cell>
          <cell r="CG541">
            <v>0</v>
          </cell>
          <cell r="CH541">
            <v>0</v>
          </cell>
          <cell r="CI541">
            <v>0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P541">
            <v>0</v>
          </cell>
          <cell r="CQ541">
            <v>0</v>
          </cell>
          <cell r="CR541">
            <v>0</v>
          </cell>
          <cell r="CS541">
            <v>0</v>
          </cell>
          <cell r="CT541">
            <v>0</v>
          </cell>
          <cell r="CU541">
            <v>0</v>
          </cell>
          <cell r="CV541">
            <v>0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B541">
            <v>0</v>
          </cell>
          <cell r="DC541">
            <v>0</v>
          </cell>
          <cell r="DD541">
            <v>0</v>
          </cell>
          <cell r="DE541">
            <v>0</v>
          </cell>
          <cell r="DF541">
            <v>0</v>
          </cell>
          <cell r="DG541">
            <v>0</v>
          </cell>
          <cell r="DH541">
            <v>0</v>
          </cell>
          <cell r="DI541">
            <v>0</v>
          </cell>
          <cell r="DJ541">
            <v>0</v>
          </cell>
          <cell r="DK541">
            <v>0</v>
          </cell>
          <cell r="DL541">
            <v>0</v>
          </cell>
          <cell r="DM541">
            <v>0</v>
          </cell>
          <cell r="DN541">
            <v>0</v>
          </cell>
          <cell r="DO541">
            <v>0</v>
          </cell>
          <cell r="DP541">
            <v>0</v>
          </cell>
          <cell r="DQ541">
            <v>0</v>
          </cell>
          <cell r="DR541">
            <v>0</v>
          </cell>
          <cell r="DS541">
            <v>0</v>
          </cell>
          <cell r="DT541">
            <v>0</v>
          </cell>
          <cell r="DU541">
            <v>0</v>
          </cell>
          <cell r="DV541">
            <v>0</v>
          </cell>
          <cell r="DW541">
            <v>0</v>
          </cell>
          <cell r="DX541">
            <v>0</v>
          </cell>
          <cell r="DY541">
            <v>0</v>
          </cell>
          <cell r="DZ541">
            <v>0</v>
          </cell>
          <cell r="EA541">
            <v>0</v>
          </cell>
          <cell r="EB541">
            <v>0</v>
          </cell>
          <cell r="EC541">
            <v>0</v>
          </cell>
          <cell r="ED541">
            <v>0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  <cell r="BP542">
            <v>0</v>
          </cell>
          <cell r="BQ542">
            <v>0</v>
          </cell>
          <cell r="BR542">
            <v>0</v>
          </cell>
          <cell r="BS542">
            <v>0</v>
          </cell>
          <cell r="BT542">
            <v>0</v>
          </cell>
          <cell r="BU542">
            <v>0</v>
          </cell>
          <cell r="BV542">
            <v>0</v>
          </cell>
          <cell r="BW542">
            <v>0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0</v>
          </cell>
          <cell r="CH542">
            <v>0</v>
          </cell>
          <cell r="CI542">
            <v>0</v>
          </cell>
          <cell r="CJ542">
            <v>0</v>
          </cell>
          <cell r="CK542">
            <v>0</v>
          </cell>
          <cell r="CL542">
            <v>0</v>
          </cell>
          <cell r="CM542">
            <v>0</v>
          </cell>
          <cell r="CN542">
            <v>0</v>
          </cell>
          <cell r="CO542">
            <v>0</v>
          </cell>
          <cell r="CP542">
            <v>0</v>
          </cell>
          <cell r="CQ542">
            <v>0</v>
          </cell>
          <cell r="CR542">
            <v>0</v>
          </cell>
          <cell r="CS542">
            <v>0</v>
          </cell>
          <cell r="CT542">
            <v>0</v>
          </cell>
          <cell r="CU542">
            <v>0</v>
          </cell>
          <cell r="CV542">
            <v>0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B542">
            <v>0</v>
          </cell>
          <cell r="DC542">
            <v>0</v>
          </cell>
          <cell r="DD542">
            <v>0</v>
          </cell>
          <cell r="DE542">
            <v>0</v>
          </cell>
          <cell r="DF542">
            <v>0</v>
          </cell>
          <cell r="DG542">
            <v>0</v>
          </cell>
          <cell r="DH542">
            <v>0</v>
          </cell>
          <cell r="DI542">
            <v>0</v>
          </cell>
          <cell r="DJ542">
            <v>0</v>
          </cell>
          <cell r="DK542">
            <v>0</v>
          </cell>
          <cell r="DL542">
            <v>0</v>
          </cell>
          <cell r="DM542">
            <v>0</v>
          </cell>
          <cell r="DN542">
            <v>0</v>
          </cell>
          <cell r="DO542">
            <v>0</v>
          </cell>
          <cell r="DP542">
            <v>0</v>
          </cell>
          <cell r="DQ542">
            <v>0</v>
          </cell>
          <cell r="DR542">
            <v>0</v>
          </cell>
          <cell r="DS542">
            <v>0</v>
          </cell>
          <cell r="DT542">
            <v>0</v>
          </cell>
          <cell r="DU542">
            <v>0</v>
          </cell>
          <cell r="DV542">
            <v>0</v>
          </cell>
          <cell r="DW542">
            <v>0</v>
          </cell>
          <cell r="DX542">
            <v>0</v>
          </cell>
          <cell r="DY542">
            <v>0</v>
          </cell>
          <cell r="DZ542">
            <v>0</v>
          </cell>
          <cell r="EA542">
            <v>0</v>
          </cell>
          <cell r="EB542">
            <v>0</v>
          </cell>
          <cell r="EC542">
            <v>0</v>
          </cell>
          <cell r="ED542">
            <v>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E543">
            <v>0</v>
          </cell>
          <cell r="BF543">
            <v>0</v>
          </cell>
          <cell r="BG543">
            <v>0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>
            <v>0</v>
          </cell>
          <cell r="BM543">
            <v>0</v>
          </cell>
          <cell r="BN543">
            <v>0</v>
          </cell>
          <cell r="BO543">
            <v>0</v>
          </cell>
          <cell r="BP543">
            <v>0</v>
          </cell>
          <cell r="BQ543">
            <v>0</v>
          </cell>
          <cell r="BR543">
            <v>0</v>
          </cell>
          <cell r="BS543">
            <v>0</v>
          </cell>
          <cell r="BT543">
            <v>0</v>
          </cell>
          <cell r="BU543">
            <v>0</v>
          </cell>
          <cell r="BV543">
            <v>0</v>
          </cell>
          <cell r="BW543">
            <v>0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B543">
            <v>0</v>
          </cell>
          <cell r="CC543">
            <v>0</v>
          </cell>
          <cell r="CD543">
            <v>0</v>
          </cell>
          <cell r="CE543">
            <v>0</v>
          </cell>
          <cell r="CF543">
            <v>0</v>
          </cell>
          <cell r="CG543">
            <v>0</v>
          </cell>
          <cell r="CH543">
            <v>0</v>
          </cell>
          <cell r="CI543">
            <v>0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P543">
            <v>0</v>
          </cell>
          <cell r="CQ543">
            <v>0</v>
          </cell>
          <cell r="CR543">
            <v>0</v>
          </cell>
          <cell r="CS543">
            <v>0</v>
          </cell>
          <cell r="CT543">
            <v>0</v>
          </cell>
          <cell r="CU543">
            <v>0</v>
          </cell>
          <cell r="CV543">
            <v>0</v>
          </cell>
          <cell r="CW543">
            <v>0</v>
          </cell>
          <cell r="CX543">
            <v>0</v>
          </cell>
          <cell r="CY543">
            <v>0</v>
          </cell>
          <cell r="CZ543">
            <v>0</v>
          </cell>
          <cell r="DA543">
            <v>0</v>
          </cell>
          <cell r="DB543">
            <v>0</v>
          </cell>
          <cell r="DC543">
            <v>0</v>
          </cell>
          <cell r="DD543">
            <v>0</v>
          </cell>
          <cell r="DE543">
            <v>0</v>
          </cell>
          <cell r="DF543">
            <v>0</v>
          </cell>
          <cell r="DG543">
            <v>0</v>
          </cell>
          <cell r="DH543">
            <v>0</v>
          </cell>
          <cell r="DI543">
            <v>0</v>
          </cell>
          <cell r="DJ543">
            <v>0</v>
          </cell>
          <cell r="DK543">
            <v>0</v>
          </cell>
          <cell r="DL543">
            <v>0</v>
          </cell>
          <cell r="DM543">
            <v>0</v>
          </cell>
          <cell r="DN543">
            <v>0</v>
          </cell>
          <cell r="DO543">
            <v>0</v>
          </cell>
          <cell r="DP543">
            <v>0</v>
          </cell>
          <cell r="DQ543">
            <v>0</v>
          </cell>
          <cell r="DR543">
            <v>0</v>
          </cell>
          <cell r="DS543">
            <v>0</v>
          </cell>
          <cell r="DT543">
            <v>0</v>
          </cell>
          <cell r="DU543">
            <v>0</v>
          </cell>
          <cell r="DV543">
            <v>0</v>
          </cell>
          <cell r="DW543">
            <v>0</v>
          </cell>
          <cell r="DX543">
            <v>0</v>
          </cell>
          <cell r="DY543">
            <v>0</v>
          </cell>
          <cell r="DZ543">
            <v>0</v>
          </cell>
          <cell r="EA543">
            <v>0</v>
          </cell>
          <cell r="EB543">
            <v>0</v>
          </cell>
          <cell r="EC543">
            <v>0</v>
          </cell>
          <cell r="ED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E544">
            <v>0</v>
          </cell>
          <cell r="BF544">
            <v>0</v>
          </cell>
          <cell r="BG544">
            <v>0</v>
          </cell>
          <cell r="BH544">
            <v>0</v>
          </cell>
          <cell r="BI544">
            <v>0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  <cell r="BP544">
            <v>0</v>
          </cell>
          <cell r="BQ544">
            <v>0</v>
          </cell>
          <cell r="BR544">
            <v>0</v>
          </cell>
          <cell r="BS544">
            <v>0</v>
          </cell>
          <cell r="BT544">
            <v>0</v>
          </cell>
          <cell r="BU544">
            <v>0</v>
          </cell>
          <cell r="BV544">
            <v>0</v>
          </cell>
          <cell r="BW544">
            <v>0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</v>
          </cell>
          <cell r="CC544">
            <v>0</v>
          </cell>
          <cell r="CD544">
            <v>0</v>
          </cell>
          <cell r="CE544">
            <v>0</v>
          </cell>
          <cell r="CF544">
            <v>0</v>
          </cell>
          <cell r="CG544">
            <v>0</v>
          </cell>
          <cell r="CH544">
            <v>0</v>
          </cell>
          <cell r="CI544">
            <v>0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P544">
            <v>0</v>
          </cell>
          <cell r="CQ544">
            <v>0</v>
          </cell>
          <cell r="CR544">
            <v>0</v>
          </cell>
          <cell r="CS544">
            <v>0</v>
          </cell>
          <cell r="CT544">
            <v>0</v>
          </cell>
          <cell r="CU544">
            <v>0</v>
          </cell>
          <cell r="CV544">
            <v>0</v>
          </cell>
          <cell r="CW544">
            <v>0</v>
          </cell>
          <cell r="CX544">
            <v>0</v>
          </cell>
          <cell r="CY544">
            <v>0</v>
          </cell>
          <cell r="CZ544">
            <v>0</v>
          </cell>
          <cell r="DA544">
            <v>0</v>
          </cell>
          <cell r="DB544">
            <v>0</v>
          </cell>
          <cell r="DC544">
            <v>0</v>
          </cell>
          <cell r="DD544">
            <v>0</v>
          </cell>
          <cell r="DE544">
            <v>0</v>
          </cell>
          <cell r="DF544">
            <v>0</v>
          </cell>
          <cell r="DG544">
            <v>0</v>
          </cell>
          <cell r="DH544">
            <v>0</v>
          </cell>
          <cell r="DI544">
            <v>0</v>
          </cell>
          <cell r="DJ544">
            <v>0</v>
          </cell>
          <cell r="DK544">
            <v>0</v>
          </cell>
          <cell r="DL544">
            <v>0</v>
          </cell>
          <cell r="DM544">
            <v>0</v>
          </cell>
          <cell r="DN544">
            <v>0</v>
          </cell>
          <cell r="DO544">
            <v>0</v>
          </cell>
          <cell r="DP544">
            <v>0</v>
          </cell>
          <cell r="DQ544">
            <v>0</v>
          </cell>
          <cell r="DR544">
            <v>0</v>
          </cell>
          <cell r="DS544">
            <v>0</v>
          </cell>
          <cell r="DT544">
            <v>0</v>
          </cell>
          <cell r="DU544">
            <v>0</v>
          </cell>
          <cell r="DV544">
            <v>0</v>
          </cell>
          <cell r="DW544">
            <v>0</v>
          </cell>
          <cell r="DX544">
            <v>0</v>
          </cell>
          <cell r="DY544">
            <v>0</v>
          </cell>
          <cell r="DZ544">
            <v>0</v>
          </cell>
          <cell r="EA544">
            <v>0</v>
          </cell>
          <cell r="EB544">
            <v>0</v>
          </cell>
          <cell r="EC544">
            <v>0</v>
          </cell>
          <cell r="ED544">
            <v>0</v>
          </cell>
        </row>
        <row r="545"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E545">
            <v>0</v>
          </cell>
          <cell r="BF545">
            <v>0</v>
          </cell>
          <cell r="BG545">
            <v>0</v>
          </cell>
          <cell r="BH545">
            <v>0</v>
          </cell>
          <cell r="BI545">
            <v>0</v>
          </cell>
          <cell r="BJ545">
            <v>0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0</v>
          </cell>
          <cell r="BP545">
            <v>0</v>
          </cell>
          <cell r="BQ545">
            <v>0</v>
          </cell>
          <cell r="BR545">
            <v>0</v>
          </cell>
          <cell r="BS545">
            <v>0</v>
          </cell>
          <cell r="BT545">
            <v>0</v>
          </cell>
          <cell r="BU545">
            <v>0</v>
          </cell>
          <cell r="BV545">
            <v>0</v>
          </cell>
          <cell r="BW545">
            <v>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B545">
            <v>0</v>
          </cell>
          <cell r="CC545">
            <v>0</v>
          </cell>
          <cell r="CD545">
            <v>0</v>
          </cell>
          <cell r="CE545">
            <v>0</v>
          </cell>
          <cell r="CF545">
            <v>0</v>
          </cell>
          <cell r="CG545">
            <v>0</v>
          </cell>
          <cell r="CH545">
            <v>0</v>
          </cell>
          <cell r="CI545">
            <v>0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P545">
            <v>0</v>
          </cell>
          <cell r="CQ545">
            <v>0</v>
          </cell>
          <cell r="CR545">
            <v>0</v>
          </cell>
          <cell r="CS545">
            <v>0</v>
          </cell>
          <cell r="CT545">
            <v>0</v>
          </cell>
          <cell r="CU545">
            <v>0</v>
          </cell>
          <cell r="CV545">
            <v>0</v>
          </cell>
          <cell r="CW545">
            <v>0</v>
          </cell>
          <cell r="CX545">
            <v>0</v>
          </cell>
          <cell r="CY545">
            <v>0</v>
          </cell>
          <cell r="CZ545">
            <v>0</v>
          </cell>
          <cell r="DA545">
            <v>0</v>
          </cell>
          <cell r="DB545">
            <v>0</v>
          </cell>
          <cell r="DC545">
            <v>0</v>
          </cell>
          <cell r="DD545">
            <v>0</v>
          </cell>
          <cell r="DE545">
            <v>0</v>
          </cell>
          <cell r="DF545">
            <v>0</v>
          </cell>
          <cell r="DG545">
            <v>0</v>
          </cell>
          <cell r="DH545">
            <v>0</v>
          </cell>
          <cell r="DI545">
            <v>0</v>
          </cell>
          <cell r="DJ545">
            <v>0</v>
          </cell>
          <cell r="DK545">
            <v>0</v>
          </cell>
          <cell r="DL545">
            <v>0</v>
          </cell>
          <cell r="DM545">
            <v>0</v>
          </cell>
          <cell r="DN545">
            <v>0</v>
          </cell>
          <cell r="DO545">
            <v>0</v>
          </cell>
          <cell r="DP545">
            <v>0</v>
          </cell>
          <cell r="DQ545">
            <v>0</v>
          </cell>
          <cell r="DR545">
            <v>0</v>
          </cell>
          <cell r="DS545">
            <v>0</v>
          </cell>
          <cell r="DT545">
            <v>0</v>
          </cell>
          <cell r="DU545">
            <v>0</v>
          </cell>
          <cell r="DV545">
            <v>0</v>
          </cell>
          <cell r="DW545">
            <v>0</v>
          </cell>
          <cell r="DX545">
            <v>0</v>
          </cell>
          <cell r="DY545">
            <v>0</v>
          </cell>
          <cell r="DZ545">
            <v>0</v>
          </cell>
          <cell r="EA545">
            <v>0</v>
          </cell>
          <cell r="EB545">
            <v>0</v>
          </cell>
          <cell r="EC545">
            <v>0</v>
          </cell>
          <cell r="ED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  <cell r="BP546">
            <v>0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0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0</v>
          </cell>
          <cell r="CA546">
            <v>0</v>
          </cell>
          <cell r="CB546">
            <v>0</v>
          </cell>
          <cell r="CC546">
            <v>0</v>
          </cell>
          <cell r="CD546">
            <v>0</v>
          </cell>
          <cell r="CE546">
            <v>0</v>
          </cell>
          <cell r="CF546">
            <v>0</v>
          </cell>
          <cell r="CG546">
            <v>0</v>
          </cell>
          <cell r="CH546">
            <v>0</v>
          </cell>
          <cell r="CI546">
            <v>0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P546">
            <v>0</v>
          </cell>
          <cell r="CQ546">
            <v>0</v>
          </cell>
          <cell r="CR546">
            <v>0</v>
          </cell>
          <cell r="CS546">
            <v>0</v>
          </cell>
          <cell r="CT546">
            <v>0</v>
          </cell>
          <cell r="CU546">
            <v>0</v>
          </cell>
          <cell r="CV546">
            <v>0</v>
          </cell>
          <cell r="CW546">
            <v>0</v>
          </cell>
          <cell r="CX546">
            <v>0</v>
          </cell>
          <cell r="CY546">
            <v>0</v>
          </cell>
          <cell r="CZ546">
            <v>0</v>
          </cell>
          <cell r="DA546">
            <v>0</v>
          </cell>
          <cell r="DB546">
            <v>0</v>
          </cell>
          <cell r="DC546">
            <v>0</v>
          </cell>
          <cell r="DD546">
            <v>0</v>
          </cell>
          <cell r="DE546">
            <v>0</v>
          </cell>
          <cell r="DF546">
            <v>0</v>
          </cell>
          <cell r="DG546">
            <v>0</v>
          </cell>
          <cell r="DH546">
            <v>0</v>
          </cell>
          <cell r="DI546">
            <v>0</v>
          </cell>
          <cell r="DJ546">
            <v>0</v>
          </cell>
          <cell r="DK546">
            <v>0</v>
          </cell>
          <cell r="DL546">
            <v>0</v>
          </cell>
          <cell r="DM546">
            <v>0</v>
          </cell>
          <cell r="DN546">
            <v>0</v>
          </cell>
          <cell r="DO546">
            <v>0</v>
          </cell>
          <cell r="DP546">
            <v>0</v>
          </cell>
          <cell r="DQ546">
            <v>0</v>
          </cell>
          <cell r="DR546">
            <v>0</v>
          </cell>
          <cell r="DS546">
            <v>0</v>
          </cell>
          <cell r="DT546">
            <v>0</v>
          </cell>
          <cell r="DU546">
            <v>0</v>
          </cell>
          <cell r="DV546">
            <v>0</v>
          </cell>
          <cell r="DW546">
            <v>0</v>
          </cell>
          <cell r="DX546">
            <v>0</v>
          </cell>
          <cell r="DY546">
            <v>0</v>
          </cell>
          <cell r="DZ546">
            <v>0</v>
          </cell>
          <cell r="EA546">
            <v>0</v>
          </cell>
          <cell r="EB546">
            <v>0</v>
          </cell>
          <cell r="EC546">
            <v>0</v>
          </cell>
          <cell r="ED546">
            <v>0</v>
          </cell>
        </row>
        <row r="547"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E547">
            <v>0</v>
          </cell>
          <cell r="BF547">
            <v>0</v>
          </cell>
          <cell r="BG547">
            <v>0</v>
          </cell>
          <cell r="BH547">
            <v>0</v>
          </cell>
          <cell r="BI547">
            <v>0</v>
          </cell>
          <cell r="BJ547">
            <v>0</v>
          </cell>
          <cell r="BK547">
            <v>0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  <cell r="BP547">
            <v>0</v>
          </cell>
          <cell r="BQ547">
            <v>0</v>
          </cell>
          <cell r="BR547">
            <v>0</v>
          </cell>
          <cell r="BS547">
            <v>0</v>
          </cell>
          <cell r="BT547">
            <v>0</v>
          </cell>
          <cell r="BU547">
            <v>0</v>
          </cell>
          <cell r="BV547">
            <v>0</v>
          </cell>
          <cell r="BW547">
            <v>0</v>
          </cell>
          <cell r="BX547">
            <v>0</v>
          </cell>
          <cell r="BY547">
            <v>0</v>
          </cell>
          <cell r="BZ547">
            <v>0</v>
          </cell>
          <cell r="CA547">
            <v>0</v>
          </cell>
          <cell r="CB547">
            <v>0</v>
          </cell>
          <cell r="CC547">
            <v>0</v>
          </cell>
          <cell r="CD547">
            <v>0</v>
          </cell>
          <cell r="CE547">
            <v>0</v>
          </cell>
          <cell r="CF547">
            <v>0</v>
          </cell>
          <cell r="CG547">
            <v>0</v>
          </cell>
          <cell r="CH547">
            <v>0</v>
          </cell>
          <cell r="CI547">
            <v>0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P547">
            <v>0</v>
          </cell>
          <cell r="CQ547">
            <v>0</v>
          </cell>
          <cell r="CR547">
            <v>0</v>
          </cell>
          <cell r="CS547">
            <v>0</v>
          </cell>
          <cell r="CT547">
            <v>0</v>
          </cell>
          <cell r="CU547">
            <v>0</v>
          </cell>
          <cell r="CV547">
            <v>0</v>
          </cell>
          <cell r="CW547">
            <v>0</v>
          </cell>
          <cell r="CX547">
            <v>0</v>
          </cell>
          <cell r="CY547">
            <v>0</v>
          </cell>
          <cell r="CZ547">
            <v>0</v>
          </cell>
          <cell r="DA547">
            <v>0</v>
          </cell>
          <cell r="DB547">
            <v>0</v>
          </cell>
          <cell r="DC547">
            <v>0</v>
          </cell>
          <cell r="DD547">
            <v>0</v>
          </cell>
          <cell r="DE547">
            <v>0</v>
          </cell>
          <cell r="DF547">
            <v>0</v>
          </cell>
          <cell r="DG547">
            <v>0</v>
          </cell>
          <cell r="DH547">
            <v>0</v>
          </cell>
          <cell r="DI547">
            <v>0</v>
          </cell>
          <cell r="DJ547">
            <v>0</v>
          </cell>
          <cell r="DK547">
            <v>0</v>
          </cell>
          <cell r="DL547">
            <v>0</v>
          </cell>
          <cell r="DM547">
            <v>0</v>
          </cell>
          <cell r="DN547">
            <v>0</v>
          </cell>
          <cell r="DO547">
            <v>0</v>
          </cell>
          <cell r="DP547">
            <v>0</v>
          </cell>
          <cell r="DQ547">
            <v>0</v>
          </cell>
          <cell r="DR547">
            <v>0</v>
          </cell>
          <cell r="DS547">
            <v>0</v>
          </cell>
          <cell r="DT547">
            <v>0</v>
          </cell>
          <cell r="DU547">
            <v>0</v>
          </cell>
          <cell r="DV547">
            <v>0</v>
          </cell>
          <cell r="DW547">
            <v>0</v>
          </cell>
          <cell r="DX547">
            <v>0</v>
          </cell>
          <cell r="DY547">
            <v>0</v>
          </cell>
          <cell r="DZ547">
            <v>0</v>
          </cell>
          <cell r="EA547">
            <v>0</v>
          </cell>
          <cell r="EB547">
            <v>0</v>
          </cell>
          <cell r="EC547">
            <v>0</v>
          </cell>
          <cell r="ED547">
            <v>0</v>
          </cell>
        </row>
        <row r="548"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0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E548">
            <v>0</v>
          </cell>
          <cell r="BF548">
            <v>0</v>
          </cell>
          <cell r="BG548">
            <v>0</v>
          </cell>
          <cell r="BH548">
            <v>0</v>
          </cell>
          <cell r="BI548">
            <v>0</v>
          </cell>
          <cell r="BJ548">
            <v>0</v>
          </cell>
          <cell r="BK548">
            <v>0</v>
          </cell>
          <cell r="BL548">
            <v>0</v>
          </cell>
          <cell r="BM548">
            <v>0</v>
          </cell>
          <cell r="BN548">
            <v>0</v>
          </cell>
          <cell r="BO548">
            <v>0</v>
          </cell>
          <cell r="BP548">
            <v>0</v>
          </cell>
          <cell r="BQ548">
            <v>0</v>
          </cell>
          <cell r="BR548">
            <v>0</v>
          </cell>
          <cell r="BS548">
            <v>0</v>
          </cell>
          <cell r="BT548">
            <v>0</v>
          </cell>
          <cell r="BU548">
            <v>0</v>
          </cell>
          <cell r="BV548">
            <v>0</v>
          </cell>
          <cell r="BW548">
            <v>0</v>
          </cell>
          <cell r="BX548">
            <v>0</v>
          </cell>
          <cell r="BY548">
            <v>0</v>
          </cell>
          <cell r="BZ548">
            <v>0</v>
          </cell>
          <cell r="CA548">
            <v>0</v>
          </cell>
          <cell r="CB548">
            <v>0</v>
          </cell>
          <cell r="CC548">
            <v>0</v>
          </cell>
          <cell r="CD548">
            <v>0</v>
          </cell>
          <cell r="CE548">
            <v>0</v>
          </cell>
          <cell r="CF548">
            <v>0</v>
          </cell>
          <cell r="CG548">
            <v>0</v>
          </cell>
          <cell r="CH548">
            <v>0</v>
          </cell>
          <cell r="CI548">
            <v>0</v>
          </cell>
          <cell r="CJ548">
            <v>0</v>
          </cell>
          <cell r="CK548">
            <v>0</v>
          </cell>
          <cell r="CL548">
            <v>0</v>
          </cell>
          <cell r="CM548">
            <v>0</v>
          </cell>
          <cell r="CN548">
            <v>0</v>
          </cell>
          <cell r="CO548">
            <v>0</v>
          </cell>
          <cell r="CP548">
            <v>0</v>
          </cell>
          <cell r="CQ548">
            <v>0</v>
          </cell>
          <cell r="CR548">
            <v>0</v>
          </cell>
          <cell r="CS548">
            <v>0</v>
          </cell>
          <cell r="CT548">
            <v>0</v>
          </cell>
          <cell r="CU548">
            <v>0</v>
          </cell>
          <cell r="CV548">
            <v>0</v>
          </cell>
          <cell r="CW548">
            <v>0</v>
          </cell>
          <cell r="CX548">
            <v>0</v>
          </cell>
          <cell r="CY548">
            <v>0</v>
          </cell>
          <cell r="CZ548">
            <v>0</v>
          </cell>
          <cell r="DA548">
            <v>0</v>
          </cell>
          <cell r="DB548">
            <v>0</v>
          </cell>
          <cell r="DC548">
            <v>0</v>
          </cell>
          <cell r="DD548">
            <v>0</v>
          </cell>
          <cell r="DE548">
            <v>0</v>
          </cell>
          <cell r="DF548">
            <v>0</v>
          </cell>
          <cell r="DG548">
            <v>0</v>
          </cell>
          <cell r="DH548">
            <v>0</v>
          </cell>
          <cell r="DI548">
            <v>0</v>
          </cell>
          <cell r="DJ548">
            <v>0</v>
          </cell>
          <cell r="DK548">
            <v>0</v>
          </cell>
          <cell r="DL548">
            <v>0</v>
          </cell>
          <cell r="DM548">
            <v>0</v>
          </cell>
          <cell r="DN548">
            <v>0</v>
          </cell>
          <cell r="DO548">
            <v>0</v>
          </cell>
          <cell r="DP548">
            <v>0</v>
          </cell>
          <cell r="DQ548">
            <v>0</v>
          </cell>
          <cell r="DR548">
            <v>0</v>
          </cell>
          <cell r="DS548">
            <v>0</v>
          </cell>
          <cell r="DT548">
            <v>0</v>
          </cell>
          <cell r="DU548">
            <v>0</v>
          </cell>
          <cell r="DV548">
            <v>0</v>
          </cell>
          <cell r="DW548">
            <v>0</v>
          </cell>
          <cell r="DX548">
            <v>0</v>
          </cell>
          <cell r="DY548">
            <v>0</v>
          </cell>
          <cell r="DZ548">
            <v>0</v>
          </cell>
          <cell r="EA548">
            <v>0</v>
          </cell>
          <cell r="EB548">
            <v>0</v>
          </cell>
          <cell r="EC548">
            <v>0</v>
          </cell>
          <cell r="ED548">
            <v>0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>
            <v>0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0</v>
          </cell>
          <cell r="CC549">
            <v>0</v>
          </cell>
          <cell r="CD549">
            <v>0</v>
          </cell>
          <cell r="CE549">
            <v>0</v>
          </cell>
          <cell r="CF549">
            <v>0</v>
          </cell>
          <cell r="CG549">
            <v>0</v>
          </cell>
          <cell r="CH549">
            <v>0</v>
          </cell>
          <cell r="CI549">
            <v>0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P549">
            <v>0</v>
          </cell>
          <cell r="CQ549">
            <v>0</v>
          </cell>
          <cell r="CR549">
            <v>0</v>
          </cell>
          <cell r="CS549">
            <v>0</v>
          </cell>
          <cell r="CT549">
            <v>0</v>
          </cell>
          <cell r="CU549">
            <v>0</v>
          </cell>
          <cell r="CV549">
            <v>0</v>
          </cell>
          <cell r="CW549">
            <v>0</v>
          </cell>
          <cell r="CX549">
            <v>0</v>
          </cell>
          <cell r="CY549">
            <v>0</v>
          </cell>
          <cell r="CZ549">
            <v>0</v>
          </cell>
          <cell r="DA549">
            <v>0</v>
          </cell>
          <cell r="DB549">
            <v>0</v>
          </cell>
          <cell r="DC549">
            <v>0</v>
          </cell>
          <cell r="DD549">
            <v>0</v>
          </cell>
          <cell r="DE549">
            <v>0</v>
          </cell>
          <cell r="DF549">
            <v>0</v>
          </cell>
          <cell r="DG549">
            <v>0</v>
          </cell>
          <cell r="DH549">
            <v>0</v>
          </cell>
          <cell r="DI549">
            <v>0</v>
          </cell>
          <cell r="DJ549">
            <v>0</v>
          </cell>
          <cell r="DK549">
            <v>0</v>
          </cell>
          <cell r="DL549">
            <v>0</v>
          </cell>
          <cell r="DM549">
            <v>0</v>
          </cell>
          <cell r="DN549">
            <v>0</v>
          </cell>
          <cell r="DO549">
            <v>0</v>
          </cell>
          <cell r="DP549">
            <v>0</v>
          </cell>
          <cell r="DQ549">
            <v>0</v>
          </cell>
          <cell r="DR549">
            <v>0</v>
          </cell>
          <cell r="DS549">
            <v>0</v>
          </cell>
          <cell r="DT549">
            <v>0</v>
          </cell>
          <cell r="DU549">
            <v>0</v>
          </cell>
          <cell r="DV549">
            <v>0</v>
          </cell>
          <cell r="DW549">
            <v>0</v>
          </cell>
          <cell r="DX549">
            <v>0</v>
          </cell>
          <cell r="DY549">
            <v>0</v>
          </cell>
          <cell r="DZ549">
            <v>0</v>
          </cell>
          <cell r="EA549">
            <v>0</v>
          </cell>
          <cell r="EB549">
            <v>0</v>
          </cell>
          <cell r="EC549">
            <v>0</v>
          </cell>
          <cell r="ED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0</v>
          </cell>
          <cell r="CA550">
            <v>0</v>
          </cell>
          <cell r="CB550">
            <v>0</v>
          </cell>
          <cell r="CC550">
            <v>0</v>
          </cell>
          <cell r="CD550">
            <v>0</v>
          </cell>
          <cell r="CE550">
            <v>0</v>
          </cell>
          <cell r="CF550">
            <v>0</v>
          </cell>
          <cell r="CG550">
            <v>0</v>
          </cell>
          <cell r="CH550">
            <v>0</v>
          </cell>
          <cell r="CI550">
            <v>0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P550">
            <v>0</v>
          </cell>
          <cell r="CQ550">
            <v>0</v>
          </cell>
          <cell r="CR550">
            <v>0</v>
          </cell>
          <cell r="CS550">
            <v>0</v>
          </cell>
          <cell r="CT550">
            <v>0</v>
          </cell>
          <cell r="CU550">
            <v>0</v>
          </cell>
          <cell r="CV550">
            <v>0</v>
          </cell>
          <cell r="CW550">
            <v>0</v>
          </cell>
          <cell r="CX550">
            <v>0</v>
          </cell>
          <cell r="CY550">
            <v>0</v>
          </cell>
          <cell r="CZ550">
            <v>0</v>
          </cell>
          <cell r="DA550">
            <v>0</v>
          </cell>
          <cell r="DB550">
            <v>0</v>
          </cell>
          <cell r="DC550">
            <v>0</v>
          </cell>
          <cell r="DD550">
            <v>0</v>
          </cell>
          <cell r="DE550">
            <v>0</v>
          </cell>
          <cell r="DF550">
            <v>0</v>
          </cell>
          <cell r="DG550">
            <v>0</v>
          </cell>
          <cell r="DH550">
            <v>0</v>
          </cell>
          <cell r="DI550">
            <v>0</v>
          </cell>
          <cell r="DJ550">
            <v>0</v>
          </cell>
          <cell r="DK550">
            <v>0</v>
          </cell>
          <cell r="DL550">
            <v>0</v>
          </cell>
          <cell r="DM550">
            <v>0</v>
          </cell>
          <cell r="DN550">
            <v>0</v>
          </cell>
          <cell r="DO550">
            <v>0</v>
          </cell>
          <cell r="DP550">
            <v>0</v>
          </cell>
          <cell r="DQ550">
            <v>0</v>
          </cell>
          <cell r="DR550">
            <v>0</v>
          </cell>
          <cell r="DS550">
            <v>0</v>
          </cell>
          <cell r="DT550">
            <v>0</v>
          </cell>
          <cell r="DU550">
            <v>0</v>
          </cell>
          <cell r="DV550">
            <v>0</v>
          </cell>
          <cell r="DW550">
            <v>0</v>
          </cell>
          <cell r="DX550">
            <v>0</v>
          </cell>
          <cell r="DY550">
            <v>0</v>
          </cell>
          <cell r="DZ550">
            <v>0</v>
          </cell>
          <cell r="EA550">
            <v>0</v>
          </cell>
          <cell r="EB550">
            <v>0</v>
          </cell>
          <cell r="EC550">
            <v>0</v>
          </cell>
          <cell r="ED550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0</v>
          </cell>
          <cell r="BU552">
            <v>0</v>
          </cell>
          <cell r="BV552">
            <v>0</v>
          </cell>
          <cell r="BW552">
            <v>0</v>
          </cell>
          <cell r="BX552">
            <v>0</v>
          </cell>
          <cell r="BY552">
            <v>0</v>
          </cell>
          <cell r="BZ552">
            <v>0</v>
          </cell>
          <cell r="CA552">
            <v>0</v>
          </cell>
          <cell r="CB552">
            <v>0</v>
          </cell>
          <cell r="CC552">
            <v>0</v>
          </cell>
          <cell r="CD552">
            <v>0</v>
          </cell>
          <cell r="CE552">
            <v>0</v>
          </cell>
          <cell r="CF552">
            <v>0</v>
          </cell>
          <cell r="CG552">
            <v>0</v>
          </cell>
          <cell r="CH552">
            <v>0</v>
          </cell>
          <cell r="CI552">
            <v>0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P552">
            <v>0</v>
          </cell>
          <cell r="CQ552">
            <v>0</v>
          </cell>
          <cell r="CR552">
            <v>0</v>
          </cell>
          <cell r="CS552">
            <v>0</v>
          </cell>
          <cell r="CT552">
            <v>0</v>
          </cell>
          <cell r="CU552">
            <v>0</v>
          </cell>
          <cell r="CV552">
            <v>0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B552">
            <v>0</v>
          </cell>
          <cell r="DC552">
            <v>0</v>
          </cell>
          <cell r="DD552">
            <v>0</v>
          </cell>
          <cell r="DE552">
            <v>0</v>
          </cell>
          <cell r="DF552">
            <v>0</v>
          </cell>
          <cell r="DG552">
            <v>0</v>
          </cell>
          <cell r="DH552">
            <v>0</v>
          </cell>
          <cell r="DI552">
            <v>0</v>
          </cell>
          <cell r="DJ552">
            <v>0</v>
          </cell>
          <cell r="DK552">
            <v>0</v>
          </cell>
          <cell r="DL552">
            <v>0</v>
          </cell>
          <cell r="DM552">
            <v>0</v>
          </cell>
          <cell r="DN552">
            <v>0</v>
          </cell>
          <cell r="DO552">
            <v>0</v>
          </cell>
          <cell r="DP552">
            <v>0</v>
          </cell>
          <cell r="DQ552">
            <v>0</v>
          </cell>
          <cell r="DR552">
            <v>0</v>
          </cell>
          <cell r="DS552">
            <v>0</v>
          </cell>
          <cell r="DT552">
            <v>0</v>
          </cell>
          <cell r="DU552">
            <v>0</v>
          </cell>
          <cell r="DV552">
            <v>0</v>
          </cell>
          <cell r="DW552">
            <v>0</v>
          </cell>
          <cell r="DX552">
            <v>0</v>
          </cell>
          <cell r="DY552">
            <v>0</v>
          </cell>
          <cell r="DZ552">
            <v>0</v>
          </cell>
          <cell r="EA552">
            <v>0</v>
          </cell>
          <cell r="EB552">
            <v>0</v>
          </cell>
          <cell r="EC552">
            <v>0</v>
          </cell>
          <cell r="ED552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E555">
            <v>0</v>
          </cell>
          <cell r="BF555">
            <v>0</v>
          </cell>
          <cell r="BG555">
            <v>0</v>
          </cell>
          <cell r="BH555">
            <v>0</v>
          </cell>
          <cell r="BI555">
            <v>0</v>
          </cell>
          <cell r="BJ555">
            <v>0</v>
          </cell>
          <cell r="BK555">
            <v>0</v>
          </cell>
          <cell r="BL555">
            <v>0</v>
          </cell>
          <cell r="BM555">
            <v>0</v>
          </cell>
          <cell r="BN555">
            <v>0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0</v>
          </cell>
          <cell r="BU555">
            <v>0</v>
          </cell>
          <cell r="BV555">
            <v>0</v>
          </cell>
          <cell r="BW555">
            <v>0</v>
          </cell>
          <cell r="BX555">
            <v>0</v>
          </cell>
          <cell r="BY555">
            <v>0</v>
          </cell>
          <cell r="BZ555">
            <v>0</v>
          </cell>
          <cell r="CA555">
            <v>0</v>
          </cell>
          <cell r="CB555">
            <v>0</v>
          </cell>
          <cell r="CC555">
            <v>0</v>
          </cell>
          <cell r="CD555">
            <v>0</v>
          </cell>
          <cell r="CE555">
            <v>0</v>
          </cell>
          <cell r="CF555">
            <v>0</v>
          </cell>
          <cell r="CG555">
            <v>0</v>
          </cell>
          <cell r="CH555">
            <v>0</v>
          </cell>
          <cell r="CI555">
            <v>0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P555">
            <v>0</v>
          </cell>
          <cell r="CQ555">
            <v>0</v>
          </cell>
          <cell r="CR555">
            <v>0</v>
          </cell>
          <cell r="CS555">
            <v>0</v>
          </cell>
          <cell r="CT555">
            <v>0</v>
          </cell>
          <cell r="CU555">
            <v>0</v>
          </cell>
          <cell r="CV555">
            <v>0</v>
          </cell>
          <cell r="CW555">
            <v>0</v>
          </cell>
          <cell r="CX555">
            <v>0</v>
          </cell>
          <cell r="CY555">
            <v>0</v>
          </cell>
          <cell r="CZ555">
            <v>0</v>
          </cell>
          <cell r="DA555">
            <v>0</v>
          </cell>
          <cell r="DB555">
            <v>0</v>
          </cell>
          <cell r="DC555">
            <v>0</v>
          </cell>
          <cell r="DD555">
            <v>0</v>
          </cell>
          <cell r="DE555">
            <v>0</v>
          </cell>
          <cell r="DF555">
            <v>0</v>
          </cell>
          <cell r="DG555">
            <v>0</v>
          </cell>
          <cell r="DH555">
            <v>0</v>
          </cell>
          <cell r="DI555">
            <v>0</v>
          </cell>
          <cell r="DJ555">
            <v>0</v>
          </cell>
          <cell r="DK555">
            <v>0</v>
          </cell>
          <cell r="DL555">
            <v>0</v>
          </cell>
          <cell r="DM555">
            <v>0</v>
          </cell>
          <cell r="DN555">
            <v>0</v>
          </cell>
          <cell r="DO555">
            <v>0</v>
          </cell>
          <cell r="DP555">
            <v>0</v>
          </cell>
          <cell r="DQ555">
            <v>0</v>
          </cell>
          <cell r="DR555">
            <v>0</v>
          </cell>
          <cell r="DS555">
            <v>0</v>
          </cell>
          <cell r="DT555">
            <v>0</v>
          </cell>
          <cell r="DU555">
            <v>0</v>
          </cell>
          <cell r="DV555">
            <v>0</v>
          </cell>
          <cell r="DW555">
            <v>0</v>
          </cell>
          <cell r="DX555">
            <v>0</v>
          </cell>
          <cell r="DY555">
            <v>0</v>
          </cell>
          <cell r="DZ555">
            <v>0</v>
          </cell>
          <cell r="EA555">
            <v>0</v>
          </cell>
          <cell r="EB555">
            <v>0</v>
          </cell>
          <cell r="EC555">
            <v>0</v>
          </cell>
          <cell r="ED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E556">
            <v>0</v>
          </cell>
          <cell r="BF556">
            <v>0</v>
          </cell>
          <cell r="BG556">
            <v>0</v>
          </cell>
          <cell r="BH556">
            <v>0</v>
          </cell>
          <cell r="BI556">
            <v>0</v>
          </cell>
          <cell r="BJ556">
            <v>0</v>
          </cell>
          <cell r="BK556">
            <v>0</v>
          </cell>
          <cell r="BL556">
            <v>0</v>
          </cell>
          <cell r="BM556">
            <v>0</v>
          </cell>
          <cell r="BN556">
            <v>0</v>
          </cell>
          <cell r="BO556">
            <v>0</v>
          </cell>
          <cell r="BP556">
            <v>0</v>
          </cell>
          <cell r="BQ556">
            <v>0</v>
          </cell>
          <cell r="BR556">
            <v>0</v>
          </cell>
          <cell r="BS556">
            <v>0</v>
          </cell>
          <cell r="BT556">
            <v>0</v>
          </cell>
          <cell r="BU556">
            <v>0</v>
          </cell>
          <cell r="BV556">
            <v>0</v>
          </cell>
          <cell r="BW556">
            <v>0</v>
          </cell>
          <cell r="BX556">
            <v>0</v>
          </cell>
          <cell r="BY556">
            <v>0</v>
          </cell>
          <cell r="BZ556">
            <v>0</v>
          </cell>
          <cell r="CA556">
            <v>0</v>
          </cell>
          <cell r="CB556">
            <v>0</v>
          </cell>
          <cell r="CC556">
            <v>0</v>
          </cell>
          <cell r="CD556">
            <v>0</v>
          </cell>
          <cell r="CE556">
            <v>0</v>
          </cell>
          <cell r="CF556">
            <v>0</v>
          </cell>
          <cell r="CG556">
            <v>0</v>
          </cell>
          <cell r="CH556">
            <v>0</v>
          </cell>
          <cell r="CI556">
            <v>0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P556">
            <v>0</v>
          </cell>
          <cell r="CQ556">
            <v>0</v>
          </cell>
          <cell r="CR556">
            <v>0</v>
          </cell>
          <cell r="CS556">
            <v>0</v>
          </cell>
          <cell r="CT556">
            <v>0</v>
          </cell>
          <cell r="CU556">
            <v>0</v>
          </cell>
          <cell r="CV556">
            <v>0</v>
          </cell>
          <cell r="CW556">
            <v>0</v>
          </cell>
          <cell r="CX556">
            <v>0</v>
          </cell>
          <cell r="CY556">
            <v>0</v>
          </cell>
          <cell r="CZ556">
            <v>0</v>
          </cell>
          <cell r="DA556">
            <v>0</v>
          </cell>
          <cell r="DB556">
            <v>0</v>
          </cell>
          <cell r="DC556">
            <v>0</v>
          </cell>
          <cell r="DD556">
            <v>0</v>
          </cell>
          <cell r="DE556">
            <v>0</v>
          </cell>
          <cell r="DF556">
            <v>0</v>
          </cell>
          <cell r="DG556">
            <v>0</v>
          </cell>
          <cell r="DH556">
            <v>0</v>
          </cell>
          <cell r="DI556">
            <v>0</v>
          </cell>
          <cell r="DJ556">
            <v>0</v>
          </cell>
          <cell r="DK556">
            <v>0</v>
          </cell>
          <cell r="DL556">
            <v>0</v>
          </cell>
          <cell r="DM556">
            <v>0</v>
          </cell>
          <cell r="DN556">
            <v>0</v>
          </cell>
          <cell r="DO556">
            <v>0</v>
          </cell>
          <cell r="DP556">
            <v>0</v>
          </cell>
          <cell r="DQ556">
            <v>0</v>
          </cell>
          <cell r="DR556">
            <v>0</v>
          </cell>
          <cell r="DS556">
            <v>0</v>
          </cell>
          <cell r="DT556">
            <v>0</v>
          </cell>
          <cell r="DU556">
            <v>0</v>
          </cell>
          <cell r="DV556">
            <v>0</v>
          </cell>
          <cell r="DW556">
            <v>0</v>
          </cell>
          <cell r="DX556">
            <v>0</v>
          </cell>
          <cell r="DY556">
            <v>0</v>
          </cell>
          <cell r="DZ556">
            <v>0</v>
          </cell>
          <cell r="EA556">
            <v>0</v>
          </cell>
          <cell r="EB556">
            <v>0</v>
          </cell>
          <cell r="EC556">
            <v>0</v>
          </cell>
          <cell r="ED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E557">
            <v>0</v>
          </cell>
          <cell r="BF557">
            <v>0</v>
          </cell>
          <cell r="BG557">
            <v>0</v>
          </cell>
          <cell r="BH557">
            <v>0</v>
          </cell>
          <cell r="BI557">
            <v>0</v>
          </cell>
          <cell r="BJ557">
            <v>0</v>
          </cell>
          <cell r="BK557">
            <v>0</v>
          </cell>
          <cell r="BL557">
            <v>0</v>
          </cell>
          <cell r="BM557">
            <v>0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0</v>
          </cell>
          <cell r="BU557">
            <v>0</v>
          </cell>
          <cell r="BV557">
            <v>0</v>
          </cell>
          <cell r="BW557">
            <v>0</v>
          </cell>
          <cell r="BX557">
            <v>0</v>
          </cell>
          <cell r="BY557">
            <v>0</v>
          </cell>
          <cell r="BZ557">
            <v>0</v>
          </cell>
          <cell r="CA557">
            <v>0</v>
          </cell>
          <cell r="CB557">
            <v>0</v>
          </cell>
          <cell r="CC557">
            <v>0</v>
          </cell>
          <cell r="CD557">
            <v>0</v>
          </cell>
          <cell r="CE557">
            <v>0</v>
          </cell>
          <cell r="CF557">
            <v>0</v>
          </cell>
          <cell r="CG557">
            <v>0</v>
          </cell>
          <cell r="CH557">
            <v>0</v>
          </cell>
          <cell r="CI557">
            <v>0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P557">
            <v>0</v>
          </cell>
          <cell r="CQ557">
            <v>0</v>
          </cell>
          <cell r="CR557">
            <v>0</v>
          </cell>
          <cell r="CS557">
            <v>0</v>
          </cell>
          <cell r="CT557">
            <v>0</v>
          </cell>
          <cell r="CU557">
            <v>0</v>
          </cell>
          <cell r="CV557">
            <v>0</v>
          </cell>
          <cell r="CW557">
            <v>0</v>
          </cell>
          <cell r="CX557">
            <v>0</v>
          </cell>
          <cell r="CY557">
            <v>0</v>
          </cell>
          <cell r="CZ557">
            <v>0</v>
          </cell>
          <cell r="DA557">
            <v>0</v>
          </cell>
          <cell r="DB557">
            <v>0</v>
          </cell>
          <cell r="DC557">
            <v>0</v>
          </cell>
          <cell r="DD557">
            <v>0</v>
          </cell>
          <cell r="DE557">
            <v>0</v>
          </cell>
          <cell r="DF557">
            <v>0</v>
          </cell>
          <cell r="DG557">
            <v>0</v>
          </cell>
          <cell r="DH557">
            <v>0</v>
          </cell>
          <cell r="DI557">
            <v>0</v>
          </cell>
          <cell r="DJ557">
            <v>0</v>
          </cell>
          <cell r="DK557">
            <v>0</v>
          </cell>
          <cell r="DL557">
            <v>0</v>
          </cell>
          <cell r="DM557">
            <v>0</v>
          </cell>
          <cell r="DN557">
            <v>0</v>
          </cell>
          <cell r="DO557">
            <v>0</v>
          </cell>
          <cell r="DP557">
            <v>0</v>
          </cell>
          <cell r="DQ557">
            <v>0</v>
          </cell>
          <cell r="DR557">
            <v>0</v>
          </cell>
          <cell r="DS557">
            <v>0</v>
          </cell>
          <cell r="DT557">
            <v>0</v>
          </cell>
          <cell r="DU557">
            <v>0</v>
          </cell>
          <cell r="DV557">
            <v>0</v>
          </cell>
          <cell r="DW557">
            <v>0</v>
          </cell>
          <cell r="DX557">
            <v>0</v>
          </cell>
          <cell r="DY557">
            <v>0</v>
          </cell>
          <cell r="DZ557">
            <v>0</v>
          </cell>
          <cell r="EA557">
            <v>0</v>
          </cell>
          <cell r="EB557">
            <v>0</v>
          </cell>
          <cell r="EC557">
            <v>0</v>
          </cell>
          <cell r="ED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E558">
            <v>0</v>
          </cell>
          <cell r="BF558">
            <v>0</v>
          </cell>
          <cell r="BG558">
            <v>0</v>
          </cell>
          <cell r="BH558">
            <v>0</v>
          </cell>
          <cell r="BI558">
            <v>0</v>
          </cell>
          <cell r="BJ558">
            <v>0</v>
          </cell>
          <cell r="BK558">
            <v>0</v>
          </cell>
          <cell r="BL558">
            <v>0</v>
          </cell>
          <cell r="BM558">
            <v>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0</v>
          </cell>
          <cell r="BU558">
            <v>0</v>
          </cell>
          <cell r="BV558">
            <v>0</v>
          </cell>
          <cell r="BW558">
            <v>0</v>
          </cell>
          <cell r="BX558">
            <v>0</v>
          </cell>
          <cell r="BY558">
            <v>0</v>
          </cell>
          <cell r="BZ558">
            <v>0</v>
          </cell>
          <cell r="CA558">
            <v>0</v>
          </cell>
          <cell r="CB558">
            <v>0</v>
          </cell>
          <cell r="CC558">
            <v>0</v>
          </cell>
          <cell r="CD558">
            <v>0</v>
          </cell>
          <cell r="CE558">
            <v>0</v>
          </cell>
          <cell r="CF558">
            <v>0</v>
          </cell>
          <cell r="CG558">
            <v>0</v>
          </cell>
          <cell r="CH558">
            <v>0</v>
          </cell>
          <cell r="CI558">
            <v>0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P558">
            <v>0</v>
          </cell>
          <cell r="CQ558">
            <v>0</v>
          </cell>
          <cell r="CR558">
            <v>0</v>
          </cell>
          <cell r="CS558">
            <v>0</v>
          </cell>
          <cell r="CT558">
            <v>0</v>
          </cell>
          <cell r="CU558">
            <v>0</v>
          </cell>
          <cell r="CV558">
            <v>0</v>
          </cell>
          <cell r="CW558">
            <v>0</v>
          </cell>
          <cell r="CX558">
            <v>0</v>
          </cell>
          <cell r="CY558">
            <v>0</v>
          </cell>
          <cell r="CZ558">
            <v>0</v>
          </cell>
          <cell r="DA558">
            <v>0</v>
          </cell>
          <cell r="DB558">
            <v>0</v>
          </cell>
          <cell r="DC558">
            <v>0</v>
          </cell>
          <cell r="DD558">
            <v>0</v>
          </cell>
          <cell r="DE558">
            <v>0</v>
          </cell>
          <cell r="DF558">
            <v>0</v>
          </cell>
          <cell r="DG558">
            <v>0</v>
          </cell>
          <cell r="DH558">
            <v>0</v>
          </cell>
          <cell r="DI558">
            <v>0</v>
          </cell>
          <cell r="DJ558">
            <v>0</v>
          </cell>
          <cell r="DK558">
            <v>0</v>
          </cell>
          <cell r="DL558">
            <v>0</v>
          </cell>
          <cell r="DM558">
            <v>0</v>
          </cell>
          <cell r="DN558">
            <v>0</v>
          </cell>
          <cell r="DO558">
            <v>0</v>
          </cell>
          <cell r="DP558">
            <v>0</v>
          </cell>
          <cell r="DQ558">
            <v>0</v>
          </cell>
          <cell r="DR558">
            <v>0</v>
          </cell>
          <cell r="DS558">
            <v>0</v>
          </cell>
          <cell r="DT558">
            <v>0</v>
          </cell>
          <cell r="DU558">
            <v>0</v>
          </cell>
          <cell r="DV558">
            <v>0</v>
          </cell>
          <cell r="DW558">
            <v>0</v>
          </cell>
          <cell r="DX558">
            <v>0</v>
          </cell>
          <cell r="DY558">
            <v>0</v>
          </cell>
          <cell r="DZ558">
            <v>0</v>
          </cell>
          <cell r="EA558">
            <v>0</v>
          </cell>
          <cell r="EB558">
            <v>0</v>
          </cell>
          <cell r="EC558">
            <v>0</v>
          </cell>
          <cell r="ED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  <cell r="AS559">
            <v>0</v>
          </cell>
          <cell r="AT559">
            <v>0</v>
          </cell>
          <cell r="AU559">
            <v>0</v>
          </cell>
          <cell r="AV559">
            <v>0</v>
          </cell>
          <cell r="AW559">
            <v>0</v>
          </cell>
          <cell r="AX559">
            <v>0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E559">
            <v>0</v>
          </cell>
          <cell r="BF559">
            <v>0</v>
          </cell>
          <cell r="BG559">
            <v>0</v>
          </cell>
          <cell r="BH559">
            <v>0</v>
          </cell>
          <cell r="BI559">
            <v>0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0</v>
          </cell>
          <cell r="CA559">
            <v>0</v>
          </cell>
          <cell r="CB559">
            <v>0</v>
          </cell>
          <cell r="CC559">
            <v>0</v>
          </cell>
          <cell r="CD559">
            <v>0</v>
          </cell>
          <cell r="CE559">
            <v>0</v>
          </cell>
          <cell r="CF559">
            <v>0</v>
          </cell>
          <cell r="CG559">
            <v>0</v>
          </cell>
          <cell r="CH559">
            <v>0</v>
          </cell>
          <cell r="CI559">
            <v>0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P559">
            <v>0</v>
          </cell>
          <cell r="CQ559">
            <v>0</v>
          </cell>
          <cell r="CR559">
            <v>0</v>
          </cell>
          <cell r="CS559">
            <v>0</v>
          </cell>
          <cell r="CT559">
            <v>0</v>
          </cell>
          <cell r="CU559">
            <v>0</v>
          </cell>
          <cell r="CV559">
            <v>0</v>
          </cell>
          <cell r="CW559">
            <v>0</v>
          </cell>
          <cell r="CX559">
            <v>0</v>
          </cell>
          <cell r="CY559">
            <v>0</v>
          </cell>
          <cell r="CZ559">
            <v>0</v>
          </cell>
          <cell r="DA559">
            <v>0</v>
          </cell>
          <cell r="DB559">
            <v>0</v>
          </cell>
          <cell r="DC559">
            <v>0</v>
          </cell>
          <cell r="DD559">
            <v>0</v>
          </cell>
          <cell r="DE559">
            <v>0</v>
          </cell>
          <cell r="DF559">
            <v>0</v>
          </cell>
          <cell r="DG559">
            <v>0</v>
          </cell>
          <cell r="DH559">
            <v>0</v>
          </cell>
          <cell r="DI559">
            <v>0</v>
          </cell>
          <cell r="DJ559">
            <v>0</v>
          </cell>
          <cell r="DK559">
            <v>0</v>
          </cell>
          <cell r="DL559">
            <v>0</v>
          </cell>
          <cell r="DM559">
            <v>0</v>
          </cell>
          <cell r="DN559">
            <v>0</v>
          </cell>
          <cell r="DO559">
            <v>0</v>
          </cell>
          <cell r="DP559">
            <v>0</v>
          </cell>
          <cell r="DQ559">
            <v>0</v>
          </cell>
          <cell r="DR559">
            <v>0</v>
          </cell>
          <cell r="DS559">
            <v>0</v>
          </cell>
          <cell r="DT559">
            <v>0</v>
          </cell>
          <cell r="DU559">
            <v>0</v>
          </cell>
          <cell r="DV559">
            <v>0</v>
          </cell>
          <cell r="DW559">
            <v>0</v>
          </cell>
          <cell r="DX559">
            <v>0</v>
          </cell>
          <cell r="DY559">
            <v>0</v>
          </cell>
          <cell r="DZ559">
            <v>0</v>
          </cell>
          <cell r="EA559">
            <v>0</v>
          </cell>
          <cell r="EB559">
            <v>0</v>
          </cell>
          <cell r="EC559">
            <v>0</v>
          </cell>
          <cell r="ED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>
            <v>0</v>
          </cell>
          <cell r="BF560">
            <v>0</v>
          </cell>
          <cell r="BG560">
            <v>0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0</v>
          </cell>
          <cell r="CA560">
            <v>0</v>
          </cell>
          <cell r="CB560">
            <v>0</v>
          </cell>
          <cell r="CC560">
            <v>0</v>
          </cell>
          <cell r="CD560">
            <v>0</v>
          </cell>
          <cell r="CE560">
            <v>0</v>
          </cell>
          <cell r="CF560">
            <v>0</v>
          </cell>
          <cell r="CG560">
            <v>0</v>
          </cell>
          <cell r="CH560">
            <v>0</v>
          </cell>
          <cell r="CI560">
            <v>0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P560">
            <v>0</v>
          </cell>
          <cell r="CQ560">
            <v>0</v>
          </cell>
          <cell r="CR560">
            <v>0</v>
          </cell>
          <cell r="CS560">
            <v>0</v>
          </cell>
          <cell r="CT560">
            <v>0</v>
          </cell>
          <cell r="CU560">
            <v>0</v>
          </cell>
          <cell r="CV560">
            <v>0</v>
          </cell>
          <cell r="CW560">
            <v>0</v>
          </cell>
          <cell r="CX560">
            <v>0</v>
          </cell>
          <cell r="CY560">
            <v>0</v>
          </cell>
          <cell r="CZ560">
            <v>0</v>
          </cell>
          <cell r="DA560">
            <v>0</v>
          </cell>
          <cell r="DB560">
            <v>0</v>
          </cell>
          <cell r="DC560">
            <v>0</v>
          </cell>
          <cell r="DD560">
            <v>0</v>
          </cell>
          <cell r="DE560">
            <v>0</v>
          </cell>
          <cell r="DF560">
            <v>0</v>
          </cell>
          <cell r="DG560">
            <v>0</v>
          </cell>
          <cell r="DH560">
            <v>0</v>
          </cell>
          <cell r="DI560">
            <v>0</v>
          </cell>
          <cell r="DJ560">
            <v>0</v>
          </cell>
          <cell r="DK560">
            <v>0</v>
          </cell>
          <cell r="DL560">
            <v>0</v>
          </cell>
          <cell r="DM560">
            <v>0</v>
          </cell>
          <cell r="DN560">
            <v>0</v>
          </cell>
          <cell r="DO560">
            <v>0</v>
          </cell>
          <cell r="DP560">
            <v>0</v>
          </cell>
          <cell r="DQ560">
            <v>0</v>
          </cell>
          <cell r="DR560">
            <v>0</v>
          </cell>
          <cell r="DS560">
            <v>0</v>
          </cell>
          <cell r="DT560">
            <v>0</v>
          </cell>
          <cell r="DU560">
            <v>0</v>
          </cell>
          <cell r="DV560">
            <v>0</v>
          </cell>
          <cell r="DW560">
            <v>0</v>
          </cell>
          <cell r="DX560">
            <v>0</v>
          </cell>
          <cell r="DY560">
            <v>0</v>
          </cell>
          <cell r="DZ560">
            <v>0</v>
          </cell>
          <cell r="EA560">
            <v>0</v>
          </cell>
          <cell r="EB560">
            <v>0</v>
          </cell>
          <cell r="EC560">
            <v>0</v>
          </cell>
          <cell r="ED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E561">
            <v>0</v>
          </cell>
          <cell r="BF561">
            <v>0</v>
          </cell>
          <cell r="BG561">
            <v>0</v>
          </cell>
          <cell r="BH561">
            <v>0</v>
          </cell>
          <cell r="BI561">
            <v>0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  <cell r="BO561">
            <v>0</v>
          </cell>
          <cell r="BP561">
            <v>0</v>
          </cell>
          <cell r="BQ561">
            <v>0</v>
          </cell>
          <cell r="BR561">
            <v>0</v>
          </cell>
          <cell r="BS561">
            <v>0</v>
          </cell>
          <cell r="BT561">
            <v>0</v>
          </cell>
          <cell r="BU561">
            <v>0</v>
          </cell>
          <cell r="BV561">
            <v>0</v>
          </cell>
          <cell r="BW561">
            <v>0</v>
          </cell>
          <cell r="BX561">
            <v>0</v>
          </cell>
          <cell r="BY561">
            <v>0</v>
          </cell>
          <cell r="BZ561">
            <v>0</v>
          </cell>
          <cell r="CA561">
            <v>0</v>
          </cell>
          <cell r="CB561">
            <v>0</v>
          </cell>
          <cell r="CC561">
            <v>0</v>
          </cell>
          <cell r="CD561">
            <v>0</v>
          </cell>
          <cell r="CE561">
            <v>0</v>
          </cell>
          <cell r="CF561">
            <v>0</v>
          </cell>
          <cell r="CG561">
            <v>0</v>
          </cell>
          <cell r="CH561">
            <v>0</v>
          </cell>
          <cell r="CI561">
            <v>0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P561">
            <v>0</v>
          </cell>
          <cell r="CQ561">
            <v>0</v>
          </cell>
          <cell r="CR561">
            <v>0</v>
          </cell>
          <cell r="CS561">
            <v>0</v>
          </cell>
          <cell r="CT561">
            <v>0</v>
          </cell>
          <cell r="CU561">
            <v>0</v>
          </cell>
          <cell r="CV561">
            <v>0</v>
          </cell>
          <cell r="CW561">
            <v>0</v>
          </cell>
          <cell r="CX561">
            <v>0</v>
          </cell>
          <cell r="CY561">
            <v>0</v>
          </cell>
          <cell r="CZ561">
            <v>0</v>
          </cell>
          <cell r="DA561">
            <v>0</v>
          </cell>
          <cell r="DB561">
            <v>0</v>
          </cell>
          <cell r="DC561">
            <v>0</v>
          </cell>
          <cell r="DD561">
            <v>0</v>
          </cell>
          <cell r="DE561">
            <v>0</v>
          </cell>
          <cell r="DF561">
            <v>0</v>
          </cell>
          <cell r="DG561">
            <v>0</v>
          </cell>
          <cell r="DH561">
            <v>0</v>
          </cell>
          <cell r="DI561">
            <v>0</v>
          </cell>
          <cell r="DJ561">
            <v>0</v>
          </cell>
          <cell r="DK561">
            <v>0</v>
          </cell>
          <cell r="DL561">
            <v>0</v>
          </cell>
          <cell r="DM561">
            <v>0</v>
          </cell>
          <cell r="DN561">
            <v>0</v>
          </cell>
          <cell r="DO561">
            <v>0</v>
          </cell>
          <cell r="DP561">
            <v>0</v>
          </cell>
          <cell r="DQ561">
            <v>0</v>
          </cell>
          <cell r="DR561">
            <v>0</v>
          </cell>
          <cell r="DS561">
            <v>0</v>
          </cell>
          <cell r="DT561">
            <v>0</v>
          </cell>
          <cell r="DU561">
            <v>0</v>
          </cell>
          <cell r="DV561">
            <v>0</v>
          </cell>
          <cell r="DW561">
            <v>0</v>
          </cell>
          <cell r="DX561">
            <v>0</v>
          </cell>
          <cell r="DY561">
            <v>0</v>
          </cell>
          <cell r="DZ561">
            <v>0</v>
          </cell>
          <cell r="EA561">
            <v>0</v>
          </cell>
          <cell r="EB561">
            <v>0</v>
          </cell>
          <cell r="EC561">
            <v>0</v>
          </cell>
          <cell r="ED561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E563">
            <v>0</v>
          </cell>
          <cell r="BF563">
            <v>0</v>
          </cell>
          <cell r="BG563">
            <v>0</v>
          </cell>
          <cell r="BH563">
            <v>0</v>
          </cell>
          <cell r="BI563">
            <v>0</v>
          </cell>
          <cell r="BJ563">
            <v>0</v>
          </cell>
          <cell r="BK563">
            <v>0</v>
          </cell>
          <cell r="BL563">
            <v>0</v>
          </cell>
          <cell r="BM563">
            <v>0</v>
          </cell>
          <cell r="BN563">
            <v>0</v>
          </cell>
          <cell r="BO563">
            <v>0</v>
          </cell>
          <cell r="BP563">
            <v>0</v>
          </cell>
          <cell r="BQ563">
            <v>0</v>
          </cell>
          <cell r="BR563">
            <v>0</v>
          </cell>
          <cell r="BS563">
            <v>0</v>
          </cell>
          <cell r="BT563">
            <v>0</v>
          </cell>
          <cell r="BU563">
            <v>0</v>
          </cell>
          <cell r="BV563">
            <v>0</v>
          </cell>
          <cell r="BW563">
            <v>0</v>
          </cell>
          <cell r="BX563">
            <v>0</v>
          </cell>
          <cell r="BY563">
            <v>0</v>
          </cell>
          <cell r="BZ563">
            <v>0</v>
          </cell>
          <cell r="CA563">
            <v>0</v>
          </cell>
          <cell r="CB563">
            <v>0</v>
          </cell>
          <cell r="CC563">
            <v>0</v>
          </cell>
          <cell r="CD563">
            <v>0</v>
          </cell>
          <cell r="CE563">
            <v>0</v>
          </cell>
          <cell r="CF563">
            <v>0</v>
          </cell>
          <cell r="CG563">
            <v>0</v>
          </cell>
          <cell r="CH563">
            <v>0</v>
          </cell>
          <cell r="CI563">
            <v>0</v>
          </cell>
          <cell r="CJ563">
            <v>0</v>
          </cell>
          <cell r="CK563">
            <v>0</v>
          </cell>
          <cell r="CL563">
            <v>0</v>
          </cell>
          <cell r="CM563">
            <v>0</v>
          </cell>
          <cell r="CN563">
            <v>0</v>
          </cell>
          <cell r="CO563">
            <v>0</v>
          </cell>
          <cell r="CP563">
            <v>0</v>
          </cell>
          <cell r="CQ563">
            <v>0</v>
          </cell>
          <cell r="CR563">
            <v>0</v>
          </cell>
          <cell r="CS563">
            <v>0</v>
          </cell>
          <cell r="CT563">
            <v>0</v>
          </cell>
          <cell r="CU563">
            <v>0</v>
          </cell>
          <cell r="CV563">
            <v>0</v>
          </cell>
          <cell r="CW563">
            <v>0</v>
          </cell>
          <cell r="CX563">
            <v>0</v>
          </cell>
          <cell r="CY563">
            <v>0</v>
          </cell>
          <cell r="CZ563">
            <v>0</v>
          </cell>
          <cell r="DA563">
            <v>0</v>
          </cell>
          <cell r="DB563">
            <v>0</v>
          </cell>
          <cell r="DC563">
            <v>0</v>
          </cell>
          <cell r="DD563">
            <v>0</v>
          </cell>
          <cell r="DE563">
            <v>0</v>
          </cell>
          <cell r="DF563">
            <v>0</v>
          </cell>
          <cell r="DG563">
            <v>0</v>
          </cell>
          <cell r="DH563">
            <v>0</v>
          </cell>
          <cell r="DI563">
            <v>0</v>
          </cell>
          <cell r="DJ563">
            <v>0</v>
          </cell>
          <cell r="DK563">
            <v>0</v>
          </cell>
          <cell r="DL563">
            <v>0</v>
          </cell>
          <cell r="DM563">
            <v>0</v>
          </cell>
          <cell r="DN563">
            <v>0</v>
          </cell>
          <cell r="DO563">
            <v>0</v>
          </cell>
          <cell r="DP563">
            <v>0</v>
          </cell>
          <cell r="DQ563">
            <v>0</v>
          </cell>
          <cell r="DR563">
            <v>0</v>
          </cell>
          <cell r="DS563">
            <v>0</v>
          </cell>
          <cell r="DT563">
            <v>0</v>
          </cell>
          <cell r="DU563">
            <v>0</v>
          </cell>
          <cell r="DV563">
            <v>0</v>
          </cell>
          <cell r="DW563">
            <v>0</v>
          </cell>
          <cell r="DX563">
            <v>0</v>
          </cell>
          <cell r="DY563">
            <v>0</v>
          </cell>
          <cell r="DZ563">
            <v>0</v>
          </cell>
          <cell r="EA563">
            <v>0</v>
          </cell>
          <cell r="EB563">
            <v>0</v>
          </cell>
          <cell r="EC563">
            <v>0</v>
          </cell>
          <cell r="ED563">
            <v>0</v>
          </cell>
        </row>
        <row r="566">
          <cell r="F566">
            <v>0</v>
          </cell>
          <cell r="G566">
            <v>-10.418699999999944</v>
          </cell>
          <cell r="H566">
            <v>0</v>
          </cell>
          <cell r="I566">
            <v>0</v>
          </cell>
          <cell r="J566">
            <v>-5.2699999999999818</v>
          </cell>
          <cell r="K566">
            <v>-5.1165499999999611</v>
          </cell>
          <cell r="L566">
            <v>-15.349679999999921</v>
          </cell>
          <cell r="M566">
            <v>-61.400220000000445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0</v>
          </cell>
          <cell r="BD566">
            <v>0</v>
          </cell>
          <cell r="BE566">
            <v>0</v>
          </cell>
          <cell r="BF566">
            <v>0</v>
          </cell>
          <cell r="BG566">
            <v>0</v>
          </cell>
          <cell r="BH566">
            <v>0</v>
          </cell>
          <cell r="BI566">
            <v>0</v>
          </cell>
          <cell r="BJ566">
            <v>0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0</v>
          </cell>
          <cell r="BP566">
            <v>0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0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0</v>
          </cell>
          <cell r="CA566">
            <v>0</v>
          </cell>
          <cell r="CB566">
            <v>0</v>
          </cell>
          <cell r="CC566">
            <v>0</v>
          </cell>
          <cell r="CD566">
            <v>0</v>
          </cell>
          <cell r="CE566">
            <v>0</v>
          </cell>
          <cell r="CF566">
            <v>0</v>
          </cell>
          <cell r="CG566">
            <v>0</v>
          </cell>
          <cell r="CH566">
            <v>0</v>
          </cell>
          <cell r="CI566">
            <v>0</v>
          </cell>
          <cell r="CJ566">
            <v>0</v>
          </cell>
          <cell r="CK566">
            <v>0</v>
          </cell>
          <cell r="CL566">
            <v>0</v>
          </cell>
          <cell r="CM566">
            <v>0</v>
          </cell>
          <cell r="CN566">
            <v>0</v>
          </cell>
          <cell r="CO566">
            <v>0</v>
          </cell>
          <cell r="CP566">
            <v>0</v>
          </cell>
          <cell r="CQ566">
            <v>0</v>
          </cell>
          <cell r="CR566">
            <v>0</v>
          </cell>
          <cell r="CS566">
            <v>0</v>
          </cell>
          <cell r="CT566">
            <v>0</v>
          </cell>
          <cell r="CU566">
            <v>0</v>
          </cell>
          <cell r="CV566">
            <v>0</v>
          </cell>
          <cell r="CW566">
            <v>0</v>
          </cell>
          <cell r="CX566">
            <v>0</v>
          </cell>
          <cell r="CY566">
            <v>0</v>
          </cell>
          <cell r="CZ566">
            <v>0</v>
          </cell>
          <cell r="DA566">
            <v>0</v>
          </cell>
          <cell r="DB566">
            <v>0</v>
          </cell>
          <cell r="DC566">
            <v>0</v>
          </cell>
          <cell r="DD566">
            <v>0</v>
          </cell>
          <cell r="DE566">
            <v>0</v>
          </cell>
          <cell r="DF566">
            <v>0</v>
          </cell>
          <cell r="DG566">
            <v>0</v>
          </cell>
          <cell r="DH566">
            <v>0</v>
          </cell>
          <cell r="DI566">
            <v>0</v>
          </cell>
          <cell r="DJ566">
            <v>0</v>
          </cell>
          <cell r="DK566">
            <v>0</v>
          </cell>
          <cell r="DL566">
            <v>0</v>
          </cell>
          <cell r="DM566">
            <v>0</v>
          </cell>
          <cell r="DN566">
            <v>0</v>
          </cell>
          <cell r="DO566">
            <v>0</v>
          </cell>
          <cell r="DP566">
            <v>0</v>
          </cell>
          <cell r="DQ566">
            <v>0</v>
          </cell>
          <cell r="DR566">
            <v>0</v>
          </cell>
          <cell r="DS566">
            <v>0</v>
          </cell>
          <cell r="DT566">
            <v>0</v>
          </cell>
          <cell r="DU566">
            <v>0</v>
          </cell>
          <cell r="DV566">
            <v>0</v>
          </cell>
          <cell r="DW566">
            <v>0</v>
          </cell>
          <cell r="DX566">
            <v>0</v>
          </cell>
          <cell r="DY566">
            <v>0</v>
          </cell>
          <cell r="DZ566">
            <v>0</v>
          </cell>
          <cell r="EA566">
            <v>0</v>
          </cell>
          <cell r="EB566">
            <v>0</v>
          </cell>
          <cell r="EC566">
            <v>0</v>
          </cell>
          <cell r="ED566">
            <v>0</v>
          </cell>
        </row>
        <row r="567">
          <cell r="F567">
            <v>-278.7899999999936</v>
          </cell>
          <cell r="G567">
            <v>-325.08999999999651</v>
          </cell>
          <cell r="H567">
            <v>-347.19000000000233</v>
          </cell>
          <cell r="I567">
            <v>-325.44999999999709</v>
          </cell>
          <cell r="J567">
            <v>-299.89999999999418</v>
          </cell>
          <cell r="K567">
            <v>0</v>
          </cell>
          <cell r="L567">
            <v>-10.233609999999999</v>
          </cell>
          <cell r="M567">
            <v>0</v>
          </cell>
          <cell r="N567">
            <v>0</v>
          </cell>
          <cell r="O567">
            <v>-93.328999999999724</v>
          </cell>
          <cell r="P567">
            <v>-230.91500000000087</v>
          </cell>
          <cell r="Q567">
            <v>-385.37900000000081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0</v>
          </cell>
          <cell r="BD567">
            <v>0</v>
          </cell>
          <cell r="BE567">
            <v>0</v>
          </cell>
          <cell r="BF567">
            <v>0</v>
          </cell>
          <cell r="BG567">
            <v>0</v>
          </cell>
          <cell r="BH567">
            <v>0</v>
          </cell>
          <cell r="BI567">
            <v>0</v>
          </cell>
          <cell r="BJ567">
            <v>0</v>
          </cell>
          <cell r="BK567">
            <v>0</v>
          </cell>
          <cell r="BL567">
            <v>0</v>
          </cell>
          <cell r="BM567">
            <v>0</v>
          </cell>
          <cell r="BN567">
            <v>0</v>
          </cell>
          <cell r="BO567">
            <v>0</v>
          </cell>
          <cell r="BP567">
            <v>0</v>
          </cell>
          <cell r="BQ567">
            <v>0</v>
          </cell>
          <cell r="BR567">
            <v>0</v>
          </cell>
          <cell r="BS567">
            <v>0</v>
          </cell>
          <cell r="BT567">
            <v>0</v>
          </cell>
          <cell r="BU567">
            <v>0</v>
          </cell>
          <cell r="BV567">
            <v>0</v>
          </cell>
          <cell r="BW567">
            <v>0</v>
          </cell>
          <cell r="BX567">
            <v>0</v>
          </cell>
          <cell r="BY567">
            <v>0</v>
          </cell>
          <cell r="BZ567">
            <v>0</v>
          </cell>
          <cell r="CA567">
            <v>0</v>
          </cell>
          <cell r="CB567">
            <v>0</v>
          </cell>
          <cell r="CC567">
            <v>0</v>
          </cell>
          <cell r="CD567">
            <v>0</v>
          </cell>
          <cell r="CE567">
            <v>0</v>
          </cell>
          <cell r="CF567">
            <v>0</v>
          </cell>
          <cell r="CG567">
            <v>0</v>
          </cell>
          <cell r="CH567">
            <v>0</v>
          </cell>
          <cell r="CI567">
            <v>0</v>
          </cell>
          <cell r="CJ567">
            <v>0</v>
          </cell>
          <cell r="CK567">
            <v>0</v>
          </cell>
          <cell r="CL567">
            <v>0</v>
          </cell>
          <cell r="CM567">
            <v>0</v>
          </cell>
          <cell r="CN567">
            <v>0</v>
          </cell>
          <cell r="CO567">
            <v>0</v>
          </cell>
          <cell r="CP567">
            <v>0</v>
          </cell>
          <cell r="CQ567">
            <v>0</v>
          </cell>
          <cell r="CR567">
            <v>0</v>
          </cell>
          <cell r="CS567">
            <v>0</v>
          </cell>
          <cell r="CT567">
            <v>0</v>
          </cell>
          <cell r="CU567">
            <v>0</v>
          </cell>
          <cell r="CV567">
            <v>0</v>
          </cell>
          <cell r="CW567">
            <v>0</v>
          </cell>
          <cell r="CX567">
            <v>0</v>
          </cell>
          <cell r="CY567">
            <v>0</v>
          </cell>
          <cell r="CZ567">
            <v>0</v>
          </cell>
          <cell r="DA567">
            <v>0</v>
          </cell>
          <cell r="DB567">
            <v>0</v>
          </cell>
          <cell r="DC567">
            <v>0</v>
          </cell>
          <cell r="DD567">
            <v>0</v>
          </cell>
          <cell r="DE567">
            <v>0</v>
          </cell>
          <cell r="DF567">
            <v>0</v>
          </cell>
          <cell r="DG567">
            <v>0</v>
          </cell>
          <cell r="DH567">
            <v>0</v>
          </cell>
          <cell r="DI567">
            <v>0</v>
          </cell>
          <cell r="DJ567">
            <v>0</v>
          </cell>
          <cell r="DK567">
            <v>0</v>
          </cell>
          <cell r="DL567">
            <v>0</v>
          </cell>
          <cell r="DM567">
            <v>0</v>
          </cell>
          <cell r="DN567">
            <v>0</v>
          </cell>
          <cell r="DO567">
            <v>0</v>
          </cell>
          <cell r="DP567">
            <v>0</v>
          </cell>
          <cell r="DQ567">
            <v>0</v>
          </cell>
          <cell r="DR567">
            <v>0</v>
          </cell>
          <cell r="DS567">
            <v>0</v>
          </cell>
          <cell r="DT567">
            <v>0</v>
          </cell>
          <cell r="DU567">
            <v>0</v>
          </cell>
          <cell r="DV567">
            <v>0</v>
          </cell>
          <cell r="DW567">
            <v>0</v>
          </cell>
          <cell r="DX567">
            <v>0</v>
          </cell>
          <cell r="DY567">
            <v>0</v>
          </cell>
          <cell r="DZ567">
            <v>0</v>
          </cell>
          <cell r="EA567">
            <v>0</v>
          </cell>
          <cell r="EB567">
            <v>0</v>
          </cell>
          <cell r="EC567">
            <v>0</v>
          </cell>
          <cell r="ED567">
            <v>0</v>
          </cell>
        </row>
        <row r="568">
          <cell r="F568">
            <v>-30.700400000000172</v>
          </cell>
          <cell r="G568">
            <v>-182.29299999999785</v>
          </cell>
          <cell r="H568">
            <v>-495.54299999999785</v>
          </cell>
          <cell r="I568">
            <v>-586.92600000000675</v>
          </cell>
          <cell r="J568">
            <v>-603.90000000002328</v>
          </cell>
          <cell r="K568">
            <v>-421.89899999999761</v>
          </cell>
          <cell r="L568">
            <v>-662.76999999998952</v>
          </cell>
          <cell r="M568">
            <v>-617.65500000001339</v>
          </cell>
          <cell r="N568">
            <v>-289.83400000000256</v>
          </cell>
          <cell r="O568">
            <v>-97.216000000000349</v>
          </cell>
          <cell r="P568">
            <v>-10.233270000000005</v>
          </cell>
          <cell r="Q568">
            <v>-92.096000000001368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E568">
            <v>0</v>
          </cell>
          <cell r="BF568">
            <v>0</v>
          </cell>
          <cell r="BG568">
            <v>0</v>
          </cell>
          <cell r="BH568">
            <v>0</v>
          </cell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</v>
          </cell>
          <cell r="CD568">
            <v>0</v>
          </cell>
          <cell r="CE568">
            <v>0</v>
          </cell>
          <cell r="CF568">
            <v>0</v>
          </cell>
          <cell r="CG568">
            <v>0</v>
          </cell>
          <cell r="CH568">
            <v>0</v>
          </cell>
          <cell r="CI568">
            <v>0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P568">
            <v>0</v>
          </cell>
          <cell r="CQ568">
            <v>0</v>
          </cell>
          <cell r="CR568">
            <v>0</v>
          </cell>
          <cell r="CS568">
            <v>0</v>
          </cell>
          <cell r="CT568">
            <v>0</v>
          </cell>
          <cell r="CU568">
            <v>0</v>
          </cell>
          <cell r="CV568">
            <v>0</v>
          </cell>
          <cell r="CW568">
            <v>0</v>
          </cell>
          <cell r="CX568">
            <v>0</v>
          </cell>
          <cell r="CY568">
            <v>0</v>
          </cell>
          <cell r="CZ568">
            <v>0</v>
          </cell>
          <cell r="DA568">
            <v>0</v>
          </cell>
          <cell r="DB568">
            <v>0</v>
          </cell>
          <cell r="DC568">
            <v>0</v>
          </cell>
          <cell r="DD568">
            <v>0</v>
          </cell>
          <cell r="DE568">
            <v>0</v>
          </cell>
          <cell r="DF568">
            <v>0</v>
          </cell>
          <cell r="DG568">
            <v>0</v>
          </cell>
          <cell r="DH568">
            <v>0</v>
          </cell>
          <cell r="DI568">
            <v>0</v>
          </cell>
          <cell r="DJ568">
            <v>0</v>
          </cell>
          <cell r="DK568">
            <v>0</v>
          </cell>
          <cell r="DL568">
            <v>0</v>
          </cell>
          <cell r="DM568">
            <v>0</v>
          </cell>
          <cell r="DN568">
            <v>0</v>
          </cell>
          <cell r="DO568">
            <v>0</v>
          </cell>
          <cell r="DP568">
            <v>0</v>
          </cell>
          <cell r="DQ568">
            <v>0</v>
          </cell>
          <cell r="DR568">
            <v>0</v>
          </cell>
          <cell r="DS568">
            <v>0</v>
          </cell>
          <cell r="DT568">
            <v>0</v>
          </cell>
          <cell r="DU568">
            <v>0</v>
          </cell>
          <cell r="DV568">
            <v>0</v>
          </cell>
          <cell r="DW568">
            <v>0</v>
          </cell>
          <cell r="DX568">
            <v>0</v>
          </cell>
          <cell r="DY568">
            <v>0</v>
          </cell>
          <cell r="DZ568">
            <v>0</v>
          </cell>
          <cell r="EA568">
            <v>0</v>
          </cell>
          <cell r="EB568">
            <v>0</v>
          </cell>
          <cell r="EC568">
            <v>0</v>
          </cell>
          <cell r="ED568">
            <v>0</v>
          </cell>
        </row>
        <row r="569">
          <cell r="F569">
            <v>0</v>
          </cell>
          <cell r="G569">
            <v>-4.2768999999989319</v>
          </cell>
          <cell r="H569">
            <v>-20.773400000000038</v>
          </cell>
          <cell r="I569">
            <v>-20.926088000000163</v>
          </cell>
          <cell r="J569">
            <v>-10.233400000000074</v>
          </cell>
          <cell r="K569">
            <v>161.09909999999991</v>
          </cell>
          <cell r="L569">
            <v>0</v>
          </cell>
          <cell r="M569">
            <v>90</v>
          </cell>
          <cell r="N569">
            <v>0</v>
          </cell>
          <cell r="O569">
            <v>-42.916700000000674</v>
          </cell>
          <cell r="P569">
            <v>-5.2699999999999818</v>
          </cell>
          <cell r="Q569">
            <v>-4.7923000000000684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E569">
            <v>0</v>
          </cell>
          <cell r="BF569">
            <v>0</v>
          </cell>
          <cell r="BG569">
            <v>0</v>
          </cell>
          <cell r="BH569">
            <v>0</v>
          </cell>
          <cell r="BI569">
            <v>0</v>
          </cell>
          <cell r="BJ569">
            <v>0</v>
          </cell>
          <cell r="BK569">
            <v>0</v>
          </cell>
          <cell r="BL569">
            <v>0</v>
          </cell>
          <cell r="BM569">
            <v>0</v>
          </cell>
          <cell r="BN569">
            <v>0</v>
          </cell>
          <cell r="BO569">
            <v>0</v>
          </cell>
          <cell r="BP569">
            <v>0</v>
          </cell>
          <cell r="BQ569">
            <v>0</v>
          </cell>
          <cell r="BR569">
            <v>0</v>
          </cell>
          <cell r="BS569">
            <v>0</v>
          </cell>
          <cell r="BT569">
            <v>0</v>
          </cell>
          <cell r="BU569">
            <v>0</v>
          </cell>
          <cell r="BV569">
            <v>0</v>
          </cell>
          <cell r="BW569">
            <v>0</v>
          </cell>
          <cell r="BX569">
            <v>0</v>
          </cell>
          <cell r="BY569">
            <v>0</v>
          </cell>
          <cell r="BZ569">
            <v>0</v>
          </cell>
          <cell r="CA569">
            <v>0</v>
          </cell>
          <cell r="CB569">
            <v>0</v>
          </cell>
          <cell r="CC569">
            <v>0</v>
          </cell>
          <cell r="CD569">
            <v>0</v>
          </cell>
          <cell r="CE569">
            <v>0</v>
          </cell>
          <cell r="CF569">
            <v>0</v>
          </cell>
          <cell r="CG569">
            <v>0</v>
          </cell>
          <cell r="CH569">
            <v>0</v>
          </cell>
          <cell r="CI569">
            <v>0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P569">
            <v>0</v>
          </cell>
          <cell r="CQ569">
            <v>0</v>
          </cell>
          <cell r="CR569">
            <v>0</v>
          </cell>
          <cell r="CS569">
            <v>0</v>
          </cell>
          <cell r="CT569">
            <v>0</v>
          </cell>
          <cell r="CU569">
            <v>0</v>
          </cell>
          <cell r="CV569">
            <v>0</v>
          </cell>
          <cell r="CW569">
            <v>0</v>
          </cell>
          <cell r="CX569">
            <v>0</v>
          </cell>
          <cell r="CY569">
            <v>0</v>
          </cell>
          <cell r="CZ569">
            <v>0</v>
          </cell>
          <cell r="DA569">
            <v>0</v>
          </cell>
          <cell r="DB569">
            <v>0</v>
          </cell>
          <cell r="DC569">
            <v>0</v>
          </cell>
          <cell r="DD569">
            <v>0</v>
          </cell>
          <cell r="DE569">
            <v>0</v>
          </cell>
          <cell r="DF569">
            <v>0</v>
          </cell>
          <cell r="DG569">
            <v>0</v>
          </cell>
          <cell r="DH569">
            <v>0</v>
          </cell>
          <cell r="DI569">
            <v>0</v>
          </cell>
          <cell r="DJ569">
            <v>0</v>
          </cell>
          <cell r="DK569">
            <v>0</v>
          </cell>
          <cell r="DL569">
            <v>0</v>
          </cell>
          <cell r="DM569">
            <v>0</v>
          </cell>
          <cell r="DN569">
            <v>0</v>
          </cell>
          <cell r="DO569">
            <v>0</v>
          </cell>
          <cell r="DP569">
            <v>0</v>
          </cell>
          <cell r="DQ569">
            <v>0</v>
          </cell>
          <cell r="DR569">
            <v>0</v>
          </cell>
          <cell r="DS569">
            <v>0</v>
          </cell>
          <cell r="DT569">
            <v>0</v>
          </cell>
          <cell r="DU569">
            <v>0</v>
          </cell>
          <cell r="DV569">
            <v>0</v>
          </cell>
          <cell r="DW569">
            <v>0</v>
          </cell>
          <cell r="DX569">
            <v>0</v>
          </cell>
          <cell r="DY569">
            <v>0</v>
          </cell>
          <cell r="DZ569">
            <v>0</v>
          </cell>
          <cell r="EA569">
            <v>0</v>
          </cell>
          <cell r="EB569">
            <v>0</v>
          </cell>
          <cell r="EC569">
            <v>0</v>
          </cell>
          <cell r="ED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  <cell r="BE570">
            <v>0</v>
          </cell>
          <cell r="BF570">
            <v>0</v>
          </cell>
          <cell r="BG570">
            <v>0</v>
          </cell>
          <cell r="BH570">
            <v>0</v>
          </cell>
          <cell r="BI570">
            <v>0</v>
          </cell>
          <cell r="BJ570">
            <v>0</v>
          </cell>
          <cell r="BK570">
            <v>0</v>
          </cell>
          <cell r="BL570">
            <v>0</v>
          </cell>
          <cell r="BM570">
            <v>0</v>
          </cell>
          <cell r="BN570">
            <v>0</v>
          </cell>
          <cell r="BO570">
            <v>0</v>
          </cell>
          <cell r="BP570">
            <v>0</v>
          </cell>
          <cell r="BQ570">
            <v>0</v>
          </cell>
          <cell r="BR570">
            <v>0</v>
          </cell>
          <cell r="BS570">
            <v>0</v>
          </cell>
          <cell r="BT570">
            <v>0</v>
          </cell>
          <cell r="BU570">
            <v>0</v>
          </cell>
          <cell r="BV570">
            <v>0</v>
          </cell>
          <cell r="BW570">
            <v>0</v>
          </cell>
          <cell r="BX570">
            <v>0</v>
          </cell>
          <cell r="BY570">
            <v>0</v>
          </cell>
          <cell r="BZ570">
            <v>0</v>
          </cell>
          <cell r="CA570">
            <v>0</v>
          </cell>
          <cell r="CB570">
            <v>0</v>
          </cell>
          <cell r="CC570">
            <v>0</v>
          </cell>
          <cell r="CD570">
            <v>0</v>
          </cell>
          <cell r="CE570">
            <v>0</v>
          </cell>
          <cell r="CF570">
            <v>0</v>
          </cell>
          <cell r="CG570">
            <v>0</v>
          </cell>
          <cell r="CH570">
            <v>0</v>
          </cell>
          <cell r="CI570">
            <v>0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P570">
            <v>0</v>
          </cell>
          <cell r="CQ570">
            <v>0</v>
          </cell>
          <cell r="CR570">
            <v>0</v>
          </cell>
          <cell r="CS570">
            <v>0</v>
          </cell>
          <cell r="CT570">
            <v>0</v>
          </cell>
          <cell r="CU570">
            <v>0</v>
          </cell>
          <cell r="CV570">
            <v>0</v>
          </cell>
          <cell r="CW570">
            <v>0</v>
          </cell>
          <cell r="CX570">
            <v>0</v>
          </cell>
          <cell r="CY570">
            <v>0</v>
          </cell>
          <cell r="CZ570">
            <v>0</v>
          </cell>
          <cell r="DA570">
            <v>0</v>
          </cell>
          <cell r="DB570">
            <v>0</v>
          </cell>
          <cell r="DC570">
            <v>0</v>
          </cell>
          <cell r="DD570">
            <v>0</v>
          </cell>
          <cell r="DE570">
            <v>0</v>
          </cell>
          <cell r="DF570">
            <v>0</v>
          </cell>
          <cell r="DG570">
            <v>0</v>
          </cell>
          <cell r="DH570">
            <v>0</v>
          </cell>
          <cell r="DI570">
            <v>0</v>
          </cell>
          <cell r="DJ570">
            <v>0</v>
          </cell>
          <cell r="DK570">
            <v>0</v>
          </cell>
          <cell r="DL570">
            <v>0</v>
          </cell>
          <cell r="DM570">
            <v>0</v>
          </cell>
          <cell r="DN570">
            <v>0</v>
          </cell>
          <cell r="DO570">
            <v>0</v>
          </cell>
          <cell r="DP570">
            <v>0</v>
          </cell>
          <cell r="DQ570">
            <v>0</v>
          </cell>
          <cell r="DR570">
            <v>0</v>
          </cell>
          <cell r="DS570">
            <v>0</v>
          </cell>
          <cell r="DT570">
            <v>0</v>
          </cell>
          <cell r="DU570">
            <v>0</v>
          </cell>
          <cell r="DV570">
            <v>0</v>
          </cell>
          <cell r="DW570">
            <v>0</v>
          </cell>
          <cell r="DX570">
            <v>0</v>
          </cell>
          <cell r="DY570">
            <v>0</v>
          </cell>
          <cell r="DZ570">
            <v>0</v>
          </cell>
          <cell r="EA570">
            <v>0</v>
          </cell>
          <cell r="EB570">
            <v>0</v>
          </cell>
          <cell r="EC570">
            <v>0</v>
          </cell>
          <cell r="ED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E571">
            <v>0</v>
          </cell>
          <cell r="BF571">
            <v>0</v>
          </cell>
          <cell r="BG571">
            <v>0</v>
          </cell>
          <cell r="BH571">
            <v>0</v>
          </cell>
          <cell r="BI571">
            <v>0</v>
          </cell>
          <cell r="BJ571">
            <v>0</v>
          </cell>
          <cell r="BK571">
            <v>0</v>
          </cell>
          <cell r="BL571">
            <v>0</v>
          </cell>
          <cell r="BM571">
            <v>0</v>
          </cell>
          <cell r="BN571">
            <v>0</v>
          </cell>
          <cell r="BO571">
            <v>0</v>
          </cell>
          <cell r="BP571">
            <v>0</v>
          </cell>
          <cell r="BQ571">
            <v>0</v>
          </cell>
          <cell r="BR571">
            <v>0</v>
          </cell>
          <cell r="BS571">
            <v>0</v>
          </cell>
          <cell r="BT571">
            <v>0</v>
          </cell>
          <cell r="BU571">
            <v>0</v>
          </cell>
          <cell r="BV571">
            <v>0</v>
          </cell>
          <cell r="BW571">
            <v>0</v>
          </cell>
          <cell r="BX571">
            <v>0</v>
          </cell>
          <cell r="BY571">
            <v>0</v>
          </cell>
          <cell r="BZ571">
            <v>0</v>
          </cell>
          <cell r="CA571">
            <v>0</v>
          </cell>
          <cell r="CB571">
            <v>0</v>
          </cell>
          <cell r="CC571">
            <v>0</v>
          </cell>
          <cell r="CD571">
            <v>0</v>
          </cell>
          <cell r="CE571">
            <v>0</v>
          </cell>
          <cell r="CF571">
            <v>0</v>
          </cell>
          <cell r="CG571">
            <v>0</v>
          </cell>
          <cell r="CH571">
            <v>0</v>
          </cell>
          <cell r="CI571">
            <v>0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P571">
            <v>0</v>
          </cell>
          <cell r="CQ571">
            <v>0</v>
          </cell>
          <cell r="CR571">
            <v>0</v>
          </cell>
          <cell r="CS571">
            <v>0</v>
          </cell>
          <cell r="CT571">
            <v>0</v>
          </cell>
          <cell r="CU571">
            <v>0</v>
          </cell>
          <cell r="CV571">
            <v>0</v>
          </cell>
          <cell r="CW571">
            <v>0</v>
          </cell>
          <cell r="CX571">
            <v>0</v>
          </cell>
          <cell r="CY571">
            <v>0</v>
          </cell>
          <cell r="CZ571">
            <v>0</v>
          </cell>
          <cell r="DA571">
            <v>0</v>
          </cell>
          <cell r="DB571">
            <v>0</v>
          </cell>
          <cell r="DC571">
            <v>0</v>
          </cell>
          <cell r="DD571">
            <v>0</v>
          </cell>
          <cell r="DE571">
            <v>0</v>
          </cell>
          <cell r="DF571">
            <v>0</v>
          </cell>
          <cell r="DG571">
            <v>0</v>
          </cell>
          <cell r="DH571">
            <v>0</v>
          </cell>
          <cell r="DI571">
            <v>0</v>
          </cell>
          <cell r="DJ571">
            <v>0</v>
          </cell>
          <cell r="DK571">
            <v>0</v>
          </cell>
          <cell r="DL571">
            <v>0</v>
          </cell>
          <cell r="DM571">
            <v>0</v>
          </cell>
          <cell r="DN571">
            <v>0</v>
          </cell>
          <cell r="DO571">
            <v>0</v>
          </cell>
          <cell r="DP571">
            <v>0</v>
          </cell>
          <cell r="DQ571">
            <v>0</v>
          </cell>
          <cell r="DR571">
            <v>0</v>
          </cell>
          <cell r="DS571">
            <v>0</v>
          </cell>
          <cell r="DT571">
            <v>0</v>
          </cell>
          <cell r="DU571">
            <v>0</v>
          </cell>
          <cell r="DV571">
            <v>0</v>
          </cell>
          <cell r="DW571">
            <v>0</v>
          </cell>
          <cell r="DX571">
            <v>0</v>
          </cell>
          <cell r="DY571">
            <v>0</v>
          </cell>
          <cell r="DZ571">
            <v>0</v>
          </cell>
          <cell r="EA571">
            <v>0</v>
          </cell>
          <cell r="EB571">
            <v>0</v>
          </cell>
          <cell r="EC571">
            <v>0</v>
          </cell>
          <cell r="ED571">
            <v>0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0</v>
          </cell>
          <cell r="BD572">
            <v>0</v>
          </cell>
          <cell r="BE572">
            <v>0</v>
          </cell>
          <cell r="BF572">
            <v>0</v>
          </cell>
          <cell r="BG572">
            <v>0</v>
          </cell>
          <cell r="BH572">
            <v>0</v>
          </cell>
          <cell r="BI572">
            <v>0</v>
          </cell>
          <cell r="BJ572">
            <v>0</v>
          </cell>
          <cell r="BK572">
            <v>0</v>
          </cell>
          <cell r="BL572">
            <v>0</v>
          </cell>
          <cell r="BM572">
            <v>0</v>
          </cell>
          <cell r="BN572">
            <v>0</v>
          </cell>
          <cell r="BO572">
            <v>0</v>
          </cell>
          <cell r="BP572">
            <v>0</v>
          </cell>
          <cell r="BQ572">
            <v>0</v>
          </cell>
          <cell r="BR572">
            <v>0</v>
          </cell>
          <cell r="BS572">
            <v>0</v>
          </cell>
          <cell r="BT572">
            <v>0</v>
          </cell>
          <cell r="BU572">
            <v>0</v>
          </cell>
          <cell r="BV572">
            <v>0</v>
          </cell>
          <cell r="BW572">
            <v>0</v>
          </cell>
          <cell r="BX572">
            <v>0</v>
          </cell>
          <cell r="BY572">
            <v>0</v>
          </cell>
          <cell r="BZ572">
            <v>0</v>
          </cell>
          <cell r="CA572">
            <v>0</v>
          </cell>
          <cell r="CB572">
            <v>0</v>
          </cell>
          <cell r="CC572">
            <v>0</v>
          </cell>
          <cell r="CD572">
            <v>0</v>
          </cell>
          <cell r="CE572">
            <v>0</v>
          </cell>
          <cell r="CF572">
            <v>0</v>
          </cell>
          <cell r="CG572">
            <v>0</v>
          </cell>
          <cell r="CH572">
            <v>0</v>
          </cell>
          <cell r="CI572">
            <v>0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P572">
            <v>0</v>
          </cell>
          <cell r="CQ572">
            <v>0</v>
          </cell>
          <cell r="CR572">
            <v>0</v>
          </cell>
          <cell r="CS572">
            <v>0</v>
          </cell>
          <cell r="CT572">
            <v>0</v>
          </cell>
          <cell r="CU572">
            <v>0</v>
          </cell>
          <cell r="CV572">
            <v>0</v>
          </cell>
          <cell r="CW572">
            <v>0</v>
          </cell>
          <cell r="CX572">
            <v>0</v>
          </cell>
          <cell r="CY572">
            <v>0</v>
          </cell>
          <cell r="CZ572">
            <v>0</v>
          </cell>
          <cell r="DA572">
            <v>0</v>
          </cell>
          <cell r="DB572">
            <v>0</v>
          </cell>
          <cell r="DC572">
            <v>0</v>
          </cell>
          <cell r="DD572">
            <v>0</v>
          </cell>
          <cell r="DE572">
            <v>0</v>
          </cell>
          <cell r="DF572">
            <v>0</v>
          </cell>
          <cell r="DG572">
            <v>0</v>
          </cell>
          <cell r="DH572">
            <v>0</v>
          </cell>
          <cell r="DI572">
            <v>0</v>
          </cell>
          <cell r="DJ572">
            <v>0</v>
          </cell>
          <cell r="DK572">
            <v>0</v>
          </cell>
          <cell r="DL572">
            <v>0</v>
          </cell>
          <cell r="DM572">
            <v>0</v>
          </cell>
          <cell r="DN572">
            <v>0</v>
          </cell>
          <cell r="DO572">
            <v>0</v>
          </cell>
          <cell r="DP572">
            <v>0</v>
          </cell>
          <cell r="DQ572">
            <v>0</v>
          </cell>
          <cell r="DR572">
            <v>0</v>
          </cell>
          <cell r="DS572">
            <v>0</v>
          </cell>
          <cell r="DT572">
            <v>0</v>
          </cell>
          <cell r="DU572">
            <v>0</v>
          </cell>
          <cell r="DV572">
            <v>0</v>
          </cell>
          <cell r="DW572">
            <v>0</v>
          </cell>
          <cell r="DX572">
            <v>0</v>
          </cell>
          <cell r="DY572">
            <v>0</v>
          </cell>
          <cell r="DZ572">
            <v>0</v>
          </cell>
          <cell r="EA572">
            <v>0</v>
          </cell>
          <cell r="EB572">
            <v>0</v>
          </cell>
          <cell r="EC572">
            <v>0</v>
          </cell>
          <cell r="ED572">
            <v>0</v>
          </cell>
        </row>
        <row r="574">
          <cell r="F574">
            <v>-309.49039999999513</v>
          </cell>
          <cell r="G574">
            <v>-522.07860000000801</v>
          </cell>
          <cell r="H574">
            <v>-863.50639999998384</v>
          </cell>
          <cell r="I574">
            <v>-933.30208799999673</v>
          </cell>
          <cell r="J574">
            <v>-919.30339999997523</v>
          </cell>
          <cell r="K574">
            <v>-265.91644999999698</v>
          </cell>
          <cell r="L574">
            <v>-688.35328999998455</v>
          </cell>
          <cell r="M574">
            <v>-589.05522000000929</v>
          </cell>
          <cell r="N574">
            <v>-289.83400000000256</v>
          </cell>
          <cell r="O574">
            <v>-233.46169999999984</v>
          </cell>
          <cell r="P574">
            <v>-246.41827000000922</v>
          </cell>
          <cell r="Q574">
            <v>-482.2673000000068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0</v>
          </cell>
          <cell r="BD574">
            <v>0</v>
          </cell>
          <cell r="BE574">
            <v>0</v>
          </cell>
          <cell r="BF574">
            <v>0</v>
          </cell>
          <cell r="BG574">
            <v>0</v>
          </cell>
          <cell r="BH574">
            <v>0</v>
          </cell>
          <cell r="BI574">
            <v>0</v>
          </cell>
          <cell r="BJ574">
            <v>0</v>
          </cell>
          <cell r="BK574">
            <v>0</v>
          </cell>
          <cell r="BL574">
            <v>0</v>
          </cell>
          <cell r="BM574">
            <v>0</v>
          </cell>
          <cell r="BN574">
            <v>0</v>
          </cell>
          <cell r="BO574">
            <v>0</v>
          </cell>
          <cell r="BP574">
            <v>0</v>
          </cell>
          <cell r="BQ574">
            <v>0</v>
          </cell>
          <cell r="BR574">
            <v>0</v>
          </cell>
          <cell r="BS574">
            <v>0</v>
          </cell>
          <cell r="BT574">
            <v>0</v>
          </cell>
          <cell r="BU574">
            <v>0</v>
          </cell>
          <cell r="BV574">
            <v>0</v>
          </cell>
          <cell r="BW574">
            <v>0</v>
          </cell>
          <cell r="BX574">
            <v>0</v>
          </cell>
          <cell r="BY574">
            <v>0</v>
          </cell>
          <cell r="BZ574">
            <v>0</v>
          </cell>
          <cell r="CA574">
            <v>0</v>
          </cell>
          <cell r="CB574">
            <v>0</v>
          </cell>
          <cell r="CC574">
            <v>0</v>
          </cell>
          <cell r="CD574">
            <v>0</v>
          </cell>
          <cell r="CE574">
            <v>0</v>
          </cell>
          <cell r="CF574">
            <v>0</v>
          </cell>
          <cell r="CG574">
            <v>0</v>
          </cell>
          <cell r="CH574">
            <v>0</v>
          </cell>
          <cell r="CI574">
            <v>0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P574">
            <v>0</v>
          </cell>
          <cell r="CQ574">
            <v>0</v>
          </cell>
          <cell r="CR574">
            <v>0</v>
          </cell>
          <cell r="CS574">
            <v>0</v>
          </cell>
          <cell r="CT574">
            <v>0</v>
          </cell>
          <cell r="CU574">
            <v>0</v>
          </cell>
          <cell r="CV574">
            <v>0</v>
          </cell>
          <cell r="CW574">
            <v>0</v>
          </cell>
          <cell r="CX574">
            <v>0</v>
          </cell>
          <cell r="CY574">
            <v>0</v>
          </cell>
          <cell r="CZ574">
            <v>0</v>
          </cell>
          <cell r="DA574">
            <v>0</v>
          </cell>
          <cell r="DB574">
            <v>0</v>
          </cell>
          <cell r="DC574">
            <v>0</v>
          </cell>
          <cell r="DD574">
            <v>0</v>
          </cell>
          <cell r="DE574">
            <v>0</v>
          </cell>
          <cell r="DF574">
            <v>0</v>
          </cell>
          <cell r="DG574">
            <v>0</v>
          </cell>
          <cell r="DH574">
            <v>0</v>
          </cell>
          <cell r="DI574">
            <v>0</v>
          </cell>
          <cell r="DJ574">
            <v>0</v>
          </cell>
          <cell r="DK574">
            <v>0</v>
          </cell>
          <cell r="DL574">
            <v>0</v>
          </cell>
          <cell r="DM574">
            <v>0</v>
          </cell>
          <cell r="DN574">
            <v>0</v>
          </cell>
          <cell r="DO574">
            <v>0</v>
          </cell>
          <cell r="DP574">
            <v>0</v>
          </cell>
          <cell r="DQ574">
            <v>0</v>
          </cell>
          <cell r="DR574">
            <v>0</v>
          </cell>
          <cell r="DS574">
            <v>0</v>
          </cell>
          <cell r="DT574">
            <v>0</v>
          </cell>
          <cell r="DU574">
            <v>0</v>
          </cell>
          <cell r="DV574">
            <v>0</v>
          </cell>
          <cell r="DW574">
            <v>0</v>
          </cell>
          <cell r="DX574">
            <v>0</v>
          </cell>
          <cell r="DY574">
            <v>0</v>
          </cell>
          <cell r="DZ574">
            <v>0</v>
          </cell>
          <cell r="EA574">
            <v>0</v>
          </cell>
          <cell r="EB574">
            <v>0</v>
          </cell>
          <cell r="EC574">
            <v>0</v>
          </cell>
          <cell r="ED574">
            <v>0</v>
          </cell>
        </row>
        <row r="576">
          <cell r="A576" t="str">
            <v xml:space="preserve">Total Purchased Power &amp; Net Interchange </v>
          </cell>
          <cell r="F576">
            <v>3611.389599999995</v>
          </cell>
          <cell r="G576">
            <v>3019.3614000000525</v>
          </cell>
          <cell r="H576">
            <v>3057.3735999998171</v>
          </cell>
          <cell r="I576">
            <v>2861.0979119997937</v>
          </cell>
          <cell r="J576">
            <v>3001.5765999997966</v>
          </cell>
          <cell r="K576">
            <v>3528.4835500002373</v>
          </cell>
          <cell r="L576">
            <v>3232.5267099998891</v>
          </cell>
          <cell r="M576">
            <v>3331.8247799999081</v>
          </cell>
          <cell r="N576">
            <v>3504.5659999999916</v>
          </cell>
          <cell r="O576">
            <v>3687.4183000000194</v>
          </cell>
          <cell r="P576">
            <v>3547.9817299999995</v>
          </cell>
          <cell r="Q576">
            <v>3438.6127000000561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E576">
            <v>0</v>
          </cell>
          <cell r="BF576">
            <v>0</v>
          </cell>
          <cell r="BG576">
            <v>0</v>
          </cell>
          <cell r="BH576">
            <v>0</v>
          </cell>
          <cell r="BI576">
            <v>0</v>
          </cell>
          <cell r="BJ576">
            <v>0</v>
          </cell>
          <cell r="BK576">
            <v>0</v>
          </cell>
          <cell r="BL576">
            <v>0</v>
          </cell>
          <cell r="BM576">
            <v>0</v>
          </cell>
          <cell r="BN576">
            <v>0</v>
          </cell>
          <cell r="BO576">
            <v>0</v>
          </cell>
          <cell r="BP576">
            <v>0</v>
          </cell>
          <cell r="BQ576">
            <v>0</v>
          </cell>
          <cell r="BR576">
            <v>0</v>
          </cell>
          <cell r="BS576">
            <v>0</v>
          </cell>
          <cell r="BT576">
            <v>0</v>
          </cell>
          <cell r="BU576">
            <v>0</v>
          </cell>
          <cell r="BV576">
            <v>0</v>
          </cell>
          <cell r="BW576">
            <v>0</v>
          </cell>
          <cell r="BX576">
            <v>0</v>
          </cell>
          <cell r="BY576">
            <v>0</v>
          </cell>
          <cell r="BZ576">
            <v>0</v>
          </cell>
          <cell r="CA576">
            <v>0</v>
          </cell>
          <cell r="CB576">
            <v>0</v>
          </cell>
          <cell r="CC576">
            <v>0</v>
          </cell>
          <cell r="CD576">
            <v>0</v>
          </cell>
          <cell r="CE576">
            <v>0</v>
          </cell>
          <cell r="CF576">
            <v>0</v>
          </cell>
          <cell r="CG576">
            <v>0</v>
          </cell>
          <cell r="CH576">
            <v>0</v>
          </cell>
          <cell r="CI576">
            <v>0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>
            <v>0</v>
          </cell>
          <cell r="CO576">
            <v>0</v>
          </cell>
          <cell r="CP576">
            <v>0</v>
          </cell>
          <cell r="CQ576">
            <v>0</v>
          </cell>
          <cell r="CR576">
            <v>0</v>
          </cell>
          <cell r="CS576">
            <v>0</v>
          </cell>
          <cell r="CT576">
            <v>0</v>
          </cell>
          <cell r="CU576">
            <v>0</v>
          </cell>
          <cell r="CV576">
            <v>0</v>
          </cell>
          <cell r="CW576">
            <v>0</v>
          </cell>
          <cell r="CX576">
            <v>0</v>
          </cell>
          <cell r="CY576">
            <v>0</v>
          </cell>
          <cell r="CZ576">
            <v>0</v>
          </cell>
          <cell r="DA576">
            <v>0</v>
          </cell>
          <cell r="DB576">
            <v>0</v>
          </cell>
          <cell r="DC576">
            <v>0</v>
          </cell>
          <cell r="DD576">
            <v>0</v>
          </cell>
          <cell r="DE576">
            <v>0</v>
          </cell>
          <cell r="DF576">
            <v>0</v>
          </cell>
          <cell r="DG576">
            <v>0</v>
          </cell>
          <cell r="DH576">
            <v>0</v>
          </cell>
          <cell r="DI576">
            <v>0</v>
          </cell>
          <cell r="DJ576">
            <v>0</v>
          </cell>
          <cell r="DK576">
            <v>0</v>
          </cell>
          <cell r="DL576">
            <v>0</v>
          </cell>
          <cell r="DM576">
            <v>0</v>
          </cell>
          <cell r="DN576">
            <v>0</v>
          </cell>
          <cell r="DO576">
            <v>0</v>
          </cell>
          <cell r="DP576">
            <v>0</v>
          </cell>
          <cell r="DQ576">
            <v>0</v>
          </cell>
          <cell r="DR576">
            <v>0</v>
          </cell>
          <cell r="DS576">
            <v>0</v>
          </cell>
          <cell r="DT576">
            <v>0</v>
          </cell>
          <cell r="DU576">
            <v>0</v>
          </cell>
          <cell r="DV576">
            <v>0</v>
          </cell>
          <cell r="DW576">
            <v>0</v>
          </cell>
          <cell r="DX576">
            <v>0</v>
          </cell>
          <cell r="DY576">
            <v>0</v>
          </cell>
          <cell r="DZ576">
            <v>0</v>
          </cell>
          <cell r="EA576">
            <v>0</v>
          </cell>
          <cell r="EB576">
            <v>0</v>
          </cell>
          <cell r="EC576">
            <v>0</v>
          </cell>
          <cell r="ED576">
            <v>0</v>
          </cell>
        </row>
        <row r="578">
          <cell r="A578" t="str">
            <v>Coal Generation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0</v>
          </cell>
          <cell r="BD579">
            <v>0</v>
          </cell>
          <cell r="BE579">
            <v>0</v>
          </cell>
          <cell r="BF579">
            <v>0</v>
          </cell>
          <cell r="BG579">
            <v>0</v>
          </cell>
          <cell r="BH579">
            <v>0</v>
          </cell>
          <cell r="BI579">
            <v>0</v>
          </cell>
          <cell r="BJ579">
            <v>0</v>
          </cell>
          <cell r="BK579">
            <v>0</v>
          </cell>
          <cell r="BL579">
            <v>0</v>
          </cell>
          <cell r="BM579">
            <v>0</v>
          </cell>
          <cell r="BN579">
            <v>0</v>
          </cell>
          <cell r="BO579">
            <v>0</v>
          </cell>
          <cell r="BP579">
            <v>0</v>
          </cell>
          <cell r="BQ579">
            <v>0</v>
          </cell>
          <cell r="BR579">
            <v>0</v>
          </cell>
          <cell r="BS579">
            <v>0</v>
          </cell>
          <cell r="BT579">
            <v>0</v>
          </cell>
          <cell r="BU579">
            <v>0</v>
          </cell>
          <cell r="BV579">
            <v>0</v>
          </cell>
          <cell r="BW579">
            <v>0</v>
          </cell>
          <cell r="BX579">
            <v>0</v>
          </cell>
          <cell r="BY579">
            <v>0</v>
          </cell>
          <cell r="BZ579">
            <v>0</v>
          </cell>
          <cell r="CA579">
            <v>0</v>
          </cell>
          <cell r="CB579">
            <v>0</v>
          </cell>
          <cell r="CC579">
            <v>0</v>
          </cell>
          <cell r="CD579">
            <v>0</v>
          </cell>
          <cell r="CE579">
            <v>0</v>
          </cell>
          <cell r="CF579">
            <v>0</v>
          </cell>
          <cell r="CG579">
            <v>0</v>
          </cell>
          <cell r="CH579">
            <v>0</v>
          </cell>
          <cell r="CI579">
            <v>0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P579">
            <v>0</v>
          </cell>
          <cell r="CQ579">
            <v>0</v>
          </cell>
          <cell r="CR579">
            <v>0</v>
          </cell>
          <cell r="CS579">
            <v>0</v>
          </cell>
          <cell r="CT579">
            <v>0</v>
          </cell>
          <cell r="CU579">
            <v>0</v>
          </cell>
          <cell r="CV579">
            <v>0</v>
          </cell>
          <cell r="CW579">
            <v>0</v>
          </cell>
          <cell r="CX579">
            <v>0</v>
          </cell>
          <cell r="CY579">
            <v>0</v>
          </cell>
          <cell r="CZ579">
            <v>0</v>
          </cell>
          <cell r="DA579">
            <v>0</v>
          </cell>
          <cell r="DB579">
            <v>0</v>
          </cell>
          <cell r="DC579">
            <v>0</v>
          </cell>
          <cell r="DD579">
            <v>0</v>
          </cell>
          <cell r="DE579">
            <v>0</v>
          </cell>
          <cell r="DF579">
            <v>0</v>
          </cell>
          <cell r="DG579">
            <v>0</v>
          </cell>
          <cell r="DH579">
            <v>0</v>
          </cell>
          <cell r="DI579">
            <v>0</v>
          </cell>
          <cell r="DJ579">
            <v>0</v>
          </cell>
          <cell r="DK579">
            <v>0</v>
          </cell>
          <cell r="DL579">
            <v>0</v>
          </cell>
          <cell r="DM579">
            <v>0</v>
          </cell>
          <cell r="DN579">
            <v>0</v>
          </cell>
          <cell r="DO579">
            <v>0</v>
          </cell>
          <cell r="DP579">
            <v>0</v>
          </cell>
          <cell r="DQ579">
            <v>0</v>
          </cell>
          <cell r="DR579">
            <v>0</v>
          </cell>
          <cell r="DS579">
            <v>0</v>
          </cell>
          <cell r="DT579">
            <v>0</v>
          </cell>
          <cell r="DU579">
            <v>0</v>
          </cell>
          <cell r="DV579">
            <v>0</v>
          </cell>
          <cell r="DW579">
            <v>0</v>
          </cell>
          <cell r="DX579">
            <v>0</v>
          </cell>
          <cell r="DY579">
            <v>0</v>
          </cell>
          <cell r="DZ579">
            <v>0</v>
          </cell>
          <cell r="EA579">
            <v>0</v>
          </cell>
          <cell r="EB579">
            <v>0</v>
          </cell>
          <cell r="EC579">
            <v>0</v>
          </cell>
          <cell r="ED579">
            <v>0</v>
          </cell>
        </row>
        <row r="580">
          <cell r="F580">
            <v>-22.400837000022875</v>
          </cell>
          <cell r="G580">
            <v>-26.350095000001602</v>
          </cell>
          <cell r="H580">
            <v>-15.809821000002557</v>
          </cell>
          <cell r="I580">
            <v>-44.260156000003917</v>
          </cell>
          <cell r="J580">
            <v>-5.2700199999962933</v>
          </cell>
          <cell r="K580">
            <v>-21.080075999998371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-15.768423000001349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0</v>
          </cell>
          <cell r="BD580">
            <v>0</v>
          </cell>
          <cell r="BE580">
            <v>0</v>
          </cell>
          <cell r="BF580">
            <v>0</v>
          </cell>
          <cell r="BG580">
            <v>0</v>
          </cell>
          <cell r="BH580">
            <v>0</v>
          </cell>
          <cell r="BI580">
            <v>0</v>
          </cell>
          <cell r="BJ580">
            <v>0</v>
          </cell>
          <cell r="BK580">
            <v>0</v>
          </cell>
          <cell r="BL580">
            <v>0</v>
          </cell>
          <cell r="BM580">
            <v>0</v>
          </cell>
          <cell r="BN580">
            <v>0</v>
          </cell>
          <cell r="BO580">
            <v>0</v>
          </cell>
          <cell r="BP580">
            <v>0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0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0</v>
          </cell>
          <cell r="CA580">
            <v>0</v>
          </cell>
          <cell r="CB580">
            <v>0</v>
          </cell>
          <cell r="CC580">
            <v>0</v>
          </cell>
          <cell r="CD580">
            <v>0</v>
          </cell>
          <cell r="CE580">
            <v>0</v>
          </cell>
          <cell r="CF580">
            <v>0</v>
          </cell>
          <cell r="CG580">
            <v>0</v>
          </cell>
          <cell r="CH580">
            <v>0</v>
          </cell>
          <cell r="CI580">
            <v>0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P580">
            <v>0</v>
          </cell>
          <cell r="CQ580">
            <v>0</v>
          </cell>
          <cell r="CR580">
            <v>0</v>
          </cell>
          <cell r="CS580">
            <v>0</v>
          </cell>
          <cell r="CT580">
            <v>0</v>
          </cell>
          <cell r="CU580">
            <v>0</v>
          </cell>
          <cell r="CV580">
            <v>0</v>
          </cell>
          <cell r="CW580">
            <v>0</v>
          </cell>
          <cell r="CX580">
            <v>0</v>
          </cell>
          <cell r="CY580">
            <v>0</v>
          </cell>
          <cell r="CZ580">
            <v>0</v>
          </cell>
          <cell r="DA580">
            <v>0</v>
          </cell>
          <cell r="DB580">
            <v>0</v>
          </cell>
          <cell r="DC580">
            <v>0</v>
          </cell>
          <cell r="DD580">
            <v>0</v>
          </cell>
          <cell r="DE580">
            <v>0</v>
          </cell>
          <cell r="DF580">
            <v>0</v>
          </cell>
          <cell r="DG580">
            <v>0</v>
          </cell>
          <cell r="DH580">
            <v>0</v>
          </cell>
          <cell r="DI580">
            <v>0</v>
          </cell>
          <cell r="DJ580">
            <v>0</v>
          </cell>
          <cell r="DK580">
            <v>0</v>
          </cell>
          <cell r="DL580">
            <v>0</v>
          </cell>
          <cell r="DM580">
            <v>0</v>
          </cell>
          <cell r="DN580">
            <v>0</v>
          </cell>
          <cell r="DO580">
            <v>0</v>
          </cell>
          <cell r="DP580">
            <v>0</v>
          </cell>
          <cell r="DQ580">
            <v>0</v>
          </cell>
          <cell r="DR580">
            <v>0</v>
          </cell>
          <cell r="DS580">
            <v>0</v>
          </cell>
          <cell r="DT580">
            <v>0</v>
          </cell>
          <cell r="DU580">
            <v>0</v>
          </cell>
          <cell r="DV580">
            <v>0</v>
          </cell>
          <cell r="DW580">
            <v>0</v>
          </cell>
          <cell r="DX580">
            <v>0</v>
          </cell>
          <cell r="DY580">
            <v>0</v>
          </cell>
          <cell r="DZ580">
            <v>0</v>
          </cell>
          <cell r="EA580">
            <v>0</v>
          </cell>
          <cell r="EB580">
            <v>0</v>
          </cell>
          <cell r="EC580">
            <v>0</v>
          </cell>
          <cell r="ED580">
            <v>0</v>
          </cell>
        </row>
        <row r="581">
          <cell r="F581">
            <v>-85.333123999997042</v>
          </cell>
          <cell r="G581">
            <v>-32.105096999992384</v>
          </cell>
          <cell r="H581">
            <v>-42.160157000005711</v>
          </cell>
          <cell r="I581">
            <v>-42.73310599999968</v>
          </cell>
          <cell r="J581">
            <v>-7.5074699999968288</v>
          </cell>
          <cell r="K581">
            <v>-80.222034000005806</v>
          </cell>
          <cell r="L581">
            <v>-11.092449000003398</v>
          </cell>
          <cell r="M581">
            <v>-40.359587999992073</v>
          </cell>
          <cell r="N581">
            <v>-16.022279000011622</v>
          </cell>
          <cell r="O581">
            <v>-57.513473999992129</v>
          </cell>
          <cell r="P581">
            <v>-36.053423999997904</v>
          </cell>
          <cell r="Q581">
            <v>-72.450248000001011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0</v>
          </cell>
          <cell r="BD581">
            <v>0</v>
          </cell>
          <cell r="BE581">
            <v>0</v>
          </cell>
          <cell r="BF581">
            <v>0</v>
          </cell>
          <cell r="BG581">
            <v>0</v>
          </cell>
          <cell r="BH581">
            <v>0</v>
          </cell>
          <cell r="BI581">
            <v>0</v>
          </cell>
          <cell r="BJ581">
            <v>0</v>
          </cell>
          <cell r="BK581">
            <v>0</v>
          </cell>
          <cell r="BL581">
            <v>0</v>
          </cell>
          <cell r="BM581">
            <v>0</v>
          </cell>
          <cell r="BN581">
            <v>0</v>
          </cell>
          <cell r="BO581">
            <v>0</v>
          </cell>
          <cell r="BP581">
            <v>0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0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0</v>
          </cell>
          <cell r="CA581">
            <v>0</v>
          </cell>
          <cell r="CB581">
            <v>0</v>
          </cell>
          <cell r="CC581">
            <v>0</v>
          </cell>
          <cell r="CD581">
            <v>0</v>
          </cell>
          <cell r="CE581">
            <v>0</v>
          </cell>
          <cell r="CF581">
            <v>0</v>
          </cell>
          <cell r="CG581">
            <v>0</v>
          </cell>
          <cell r="CH581">
            <v>0</v>
          </cell>
          <cell r="CI581">
            <v>0</v>
          </cell>
          <cell r="CJ581">
            <v>0</v>
          </cell>
          <cell r="CK581">
            <v>0</v>
          </cell>
          <cell r="CL581">
            <v>0</v>
          </cell>
          <cell r="CM581">
            <v>0</v>
          </cell>
          <cell r="CN581">
            <v>0</v>
          </cell>
          <cell r="CO581">
            <v>0</v>
          </cell>
          <cell r="CP581">
            <v>0</v>
          </cell>
          <cell r="CQ581">
            <v>0</v>
          </cell>
          <cell r="CR581">
            <v>0</v>
          </cell>
          <cell r="CS581">
            <v>0</v>
          </cell>
          <cell r="CT581">
            <v>0</v>
          </cell>
          <cell r="CU581">
            <v>0</v>
          </cell>
          <cell r="CV581">
            <v>0</v>
          </cell>
          <cell r="CW581">
            <v>0</v>
          </cell>
          <cell r="CX581">
            <v>0</v>
          </cell>
          <cell r="CY581">
            <v>0</v>
          </cell>
          <cell r="CZ581">
            <v>0</v>
          </cell>
          <cell r="DA581">
            <v>0</v>
          </cell>
          <cell r="DB581">
            <v>0</v>
          </cell>
          <cell r="DC581">
            <v>0</v>
          </cell>
          <cell r="DD581">
            <v>0</v>
          </cell>
          <cell r="DE581">
            <v>0</v>
          </cell>
          <cell r="DF581">
            <v>0</v>
          </cell>
          <cell r="DG581">
            <v>0</v>
          </cell>
          <cell r="DH581">
            <v>0</v>
          </cell>
          <cell r="DI581">
            <v>0</v>
          </cell>
          <cell r="DJ581">
            <v>0</v>
          </cell>
          <cell r="DK581">
            <v>0</v>
          </cell>
          <cell r="DL581">
            <v>0</v>
          </cell>
          <cell r="DM581">
            <v>0</v>
          </cell>
          <cell r="DN581">
            <v>0</v>
          </cell>
          <cell r="DO581">
            <v>0</v>
          </cell>
          <cell r="DP581">
            <v>0</v>
          </cell>
          <cell r="DQ581">
            <v>0</v>
          </cell>
          <cell r="DR581">
            <v>0</v>
          </cell>
          <cell r="DS581">
            <v>0</v>
          </cell>
          <cell r="DT581">
            <v>0</v>
          </cell>
          <cell r="DU581">
            <v>0</v>
          </cell>
          <cell r="DV581">
            <v>0</v>
          </cell>
          <cell r="DW581">
            <v>0</v>
          </cell>
          <cell r="DX581">
            <v>0</v>
          </cell>
          <cell r="DY581">
            <v>0</v>
          </cell>
          <cell r="DZ581">
            <v>0</v>
          </cell>
          <cell r="EA581">
            <v>0</v>
          </cell>
          <cell r="EB581">
            <v>0</v>
          </cell>
          <cell r="EC581">
            <v>0</v>
          </cell>
          <cell r="ED581">
            <v>0</v>
          </cell>
        </row>
        <row r="582">
          <cell r="F582">
            <v>-36.890133999986574</v>
          </cell>
          <cell r="G582">
            <v>-10.540039999992587</v>
          </cell>
          <cell r="H582">
            <v>-26.350099999981467</v>
          </cell>
          <cell r="I582">
            <v>-40.526581000012811</v>
          </cell>
          <cell r="J582">
            <v>-42.160155999998096</v>
          </cell>
          <cell r="K582">
            <v>-5.270020000054501</v>
          </cell>
          <cell r="L582">
            <v>-5.2700199999380857</v>
          </cell>
          <cell r="M582">
            <v>0</v>
          </cell>
          <cell r="N582">
            <v>0</v>
          </cell>
          <cell r="O582">
            <v>0</v>
          </cell>
          <cell r="P582">
            <v>-3.8821600000374019</v>
          </cell>
          <cell r="Q582">
            <v>-5.2700199999380857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0</v>
          </cell>
          <cell r="BD582">
            <v>0</v>
          </cell>
          <cell r="BE582">
            <v>0</v>
          </cell>
          <cell r="BF582">
            <v>0</v>
          </cell>
          <cell r="BG582">
            <v>0</v>
          </cell>
          <cell r="BH582">
            <v>0</v>
          </cell>
          <cell r="BI582">
            <v>0</v>
          </cell>
          <cell r="BJ582">
            <v>0</v>
          </cell>
          <cell r="BK582">
            <v>0</v>
          </cell>
          <cell r="BL582">
            <v>0</v>
          </cell>
          <cell r="BM582">
            <v>0</v>
          </cell>
          <cell r="BN582">
            <v>0</v>
          </cell>
          <cell r="BO582">
            <v>0</v>
          </cell>
          <cell r="BP582">
            <v>0</v>
          </cell>
          <cell r="BQ582">
            <v>0</v>
          </cell>
          <cell r="BR582">
            <v>0</v>
          </cell>
          <cell r="BS582">
            <v>0</v>
          </cell>
          <cell r="BT582">
            <v>0</v>
          </cell>
          <cell r="BU582">
            <v>0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0</v>
          </cell>
          <cell r="CA582">
            <v>0</v>
          </cell>
          <cell r="CB582">
            <v>0</v>
          </cell>
          <cell r="CC582">
            <v>0</v>
          </cell>
          <cell r="CD582">
            <v>0</v>
          </cell>
          <cell r="CE582">
            <v>0</v>
          </cell>
          <cell r="CF582">
            <v>0</v>
          </cell>
          <cell r="CG582">
            <v>0</v>
          </cell>
          <cell r="CH582">
            <v>0</v>
          </cell>
          <cell r="CI582">
            <v>0</v>
          </cell>
          <cell r="CJ582">
            <v>0</v>
          </cell>
          <cell r="CK582">
            <v>0</v>
          </cell>
          <cell r="CL582">
            <v>0</v>
          </cell>
          <cell r="CM582">
            <v>0</v>
          </cell>
          <cell r="CN582">
            <v>0</v>
          </cell>
          <cell r="CO582">
            <v>0</v>
          </cell>
          <cell r="CP582">
            <v>0</v>
          </cell>
          <cell r="CQ582">
            <v>0</v>
          </cell>
          <cell r="CR582">
            <v>0</v>
          </cell>
          <cell r="CS582">
            <v>0</v>
          </cell>
          <cell r="CT582">
            <v>0</v>
          </cell>
          <cell r="CU582">
            <v>0</v>
          </cell>
          <cell r="CV582">
            <v>0</v>
          </cell>
          <cell r="CW582">
            <v>0</v>
          </cell>
          <cell r="CX582">
            <v>0</v>
          </cell>
          <cell r="CY582">
            <v>0</v>
          </cell>
          <cell r="CZ582">
            <v>0</v>
          </cell>
          <cell r="DA582">
            <v>0</v>
          </cell>
          <cell r="DB582">
            <v>0</v>
          </cell>
          <cell r="DC582">
            <v>0</v>
          </cell>
          <cell r="DD582">
            <v>0</v>
          </cell>
          <cell r="DE582">
            <v>0</v>
          </cell>
          <cell r="DF582">
            <v>0</v>
          </cell>
          <cell r="DG582">
            <v>0</v>
          </cell>
          <cell r="DH582">
            <v>0</v>
          </cell>
          <cell r="DI582">
            <v>0</v>
          </cell>
          <cell r="DJ582">
            <v>0</v>
          </cell>
          <cell r="DK582">
            <v>0</v>
          </cell>
          <cell r="DL582">
            <v>0</v>
          </cell>
          <cell r="DM582">
            <v>0</v>
          </cell>
          <cell r="DN582">
            <v>0</v>
          </cell>
          <cell r="DO582">
            <v>0</v>
          </cell>
          <cell r="DP582">
            <v>0</v>
          </cell>
          <cell r="DQ582">
            <v>0</v>
          </cell>
          <cell r="DR582">
            <v>0</v>
          </cell>
          <cell r="DS582">
            <v>0</v>
          </cell>
          <cell r="DT582">
            <v>0</v>
          </cell>
          <cell r="DU582">
            <v>0</v>
          </cell>
          <cell r="DV582">
            <v>0</v>
          </cell>
          <cell r="DW582">
            <v>0</v>
          </cell>
          <cell r="DX582">
            <v>0</v>
          </cell>
          <cell r="DY582">
            <v>0</v>
          </cell>
          <cell r="DZ582">
            <v>0</v>
          </cell>
          <cell r="EA582">
            <v>0</v>
          </cell>
          <cell r="EB582">
            <v>0</v>
          </cell>
          <cell r="EC582">
            <v>0</v>
          </cell>
          <cell r="ED582">
            <v>0</v>
          </cell>
        </row>
        <row r="583">
          <cell r="F583">
            <v>-41.271700999997847</v>
          </cell>
          <cell r="G583">
            <v>-58.247498999997333</v>
          </cell>
          <cell r="H583">
            <v>-15.687215000001743</v>
          </cell>
          <cell r="I583">
            <v>-1.0617889999994077</v>
          </cell>
          <cell r="J583">
            <v>0</v>
          </cell>
          <cell r="K583">
            <v>-11.314737000000605</v>
          </cell>
          <cell r="L583">
            <v>-36.1058189999967</v>
          </cell>
          <cell r="M583">
            <v>-28.849554000000353</v>
          </cell>
          <cell r="N583">
            <v>-17.763348000000406</v>
          </cell>
          <cell r="O583">
            <v>-13.599676000001637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0</v>
          </cell>
          <cell r="BD583">
            <v>0</v>
          </cell>
          <cell r="BE583">
            <v>0</v>
          </cell>
          <cell r="BF583">
            <v>0</v>
          </cell>
          <cell r="BG583">
            <v>0</v>
          </cell>
          <cell r="BH583">
            <v>0</v>
          </cell>
          <cell r="BI583">
            <v>0</v>
          </cell>
          <cell r="BJ583">
            <v>0</v>
          </cell>
          <cell r="BK583">
            <v>0</v>
          </cell>
          <cell r="BL583">
            <v>0</v>
          </cell>
          <cell r="BM583">
            <v>0</v>
          </cell>
          <cell r="BN583">
            <v>0</v>
          </cell>
          <cell r="BO583">
            <v>0</v>
          </cell>
          <cell r="BP583">
            <v>0</v>
          </cell>
          <cell r="BQ583">
            <v>0</v>
          </cell>
          <cell r="BR583">
            <v>0</v>
          </cell>
          <cell r="BS583">
            <v>0</v>
          </cell>
          <cell r="BT583">
            <v>0</v>
          </cell>
          <cell r="BU583">
            <v>0</v>
          </cell>
          <cell r="BV583">
            <v>0</v>
          </cell>
          <cell r="BW583">
            <v>0</v>
          </cell>
          <cell r="BX583">
            <v>0</v>
          </cell>
          <cell r="BY583">
            <v>0</v>
          </cell>
          <cell r="BZ583">
            <v>0</v>
          </cell>
          <cell r="CA583">
            <v>0</v>
          </cell>
          <cell r="CB583">
            <v>0</v>
          </cell>
          <cell r="CC583">
            <v>0</v>
          </cell>
          <cell r="CD583">
            <v>0</v>
          </cell>
          <cell r="CE583">
            <v>0</v>
          </cell>
          <cell r="CF583">
            <v>0</v>
          </cell>
          <cell r="CG583">
            <v>0</v>
          </cell>
          <cell r="CH583">
            <v>0</v>
          </cell>
          <cell r="CI583">
            <v>0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P583">
            <v>0</v>
          </cell>
          <cell r="CQ583">
            <v>0</v>
          </cell>
          <cell r="CR583">
            <v>0</v>
          </cell>
          <cell r="CS583">
            <v>0</v>
          </cell>
          <cell r="CT583">
            <v>0</v>
          </cell>
          <cell r="CU583">
            <v>0</v>
          </cell>
          <cell r="CV583">
            <v>0</v>
          </cell>
          <cell r="CW583">
            <v>0</v>
          </cell>
          <cell r="CX583">
            <v>0</v>
          </cell>
          <cell r="CY583">
            <v>0</v>
          </cell>
          <cell r="CZ583">
            <v>0</v>
          </cell>
          <cell r="DA583">
            <v>0</v>
          </cell>
          <cell r="DB583">
            <v>0</v>
          </cell>
          <cell r="DC583">
            <v>0</v>
          </cell>
          <cell r="DD583">
            <v>0</v>
          </cell>
          <cell r="DE583">
            <v>0</v>
          </cell>
          <cell r="DF583">
            <v>0</v>
          </cell>
          <cell r="DG583">
            <v>0</v>
          </cell>
          <cell r="DH583">
            <v>0</v>
          </cell>
          <cell r="DI583">
            <v>0</v>
          </cell>
          <cell r="DJ583">
            <v>0</v>
          </cell>
          <cell r="DK583">
            <v>0</v>
          </cell>
          <cell r="DL583">
            <v>0</v>
          </cell>
          <cell r="DM583">
            <v>0</v>
          </cell>
          <cell r="DN583">
            <v>0</v>
          </cell>
          <cell r="DO583">
            <v>0</v>
          </cell>
          <cell r="DP583">
            <v>0</v>
          </cell>
          <cell r="DQ583">
            <v>0</v>
          </cell>
          <cell r="DR583">
            <v>0</v>
          </cell>
          <cell r="DS583">
            <v>0</v>
          </cell>
          <cell r="DT583">
            <v>0</v>
          </cell>
          <cell r="DU583">
            <v>0</v>
          </cell>
          <cell r="DV583">
            <v>0</v>
          </cell>
          <cell r="DW583">
            <v>0</v>
          </cell>
          <cell r="DX583">
            <v>0</v>
          </cell>
          <cell r="DY583">
            <v>0</v>
          </cell>
          <cell r="DZ583">
            <v>0</v>
          </cell>
          <cell r="EA583">
            <v>0</v>
          </cell>
          <cell r="EB583">
            <v>0</v>
          </cell>
          <cell r="EC583">
            <v>0</v>
          </cell>
          <cell r="ED583">
            <v>0</v>
          </cell>
        </row>
        <row r="584">
          <cell r="F584">
            <v>-569.67724499991164</v>
          </cell>
          <cell r="G584">
            <v>-580.41287499992177</v>
          </cell>
          <cell r="H584">
            <v>-576.82743900001515</v>
          </cell>
          <cell r="I584">
            <v>-659.67290199990384</v>
          </cell>
          <cell r="J584">
            <v>-1022.0073440000415</v>
          </cell>
          <cell r="K584">
            <v>-645.6074990000343</v>
          </cell>
          <cell r="L584">
            <v>-203.20784100005403</v>
          </cell>
          <cell r="M584">
            <v>-142.28979999991134</v>
          </cell>
          <cell r="N584">
            <v>-466.47306999994908</v>
          </cell>
          <cell r="O584">
            <v>-677.23443299997598</v>
          </cell>
          <cell r="P584">
            <v>-823.30621300009079</v>
          </cell>
          <cell r="Q584">
            <v>-615.39864000002854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0</v>
          </cell>
          <cell r="BD584">
            <v>0</v>
          </cell>
          <cell r="BE584">
            <v>0</v>
          </cell>
          <cell r="BF584">
            <v>0</v>
          </cell>
          <cell r="BG584">
            <v>0</v>
          </cell>
          <cell r="BH584">
            <v>0</v>
          </cell>
          <cell r="BI584">
            <v>0</v>
          </cell>
          <cell r="BJ584">
            <v>0</v>
          </cell>
          <cell r="BK584">
            <v>0</v>
          </cell>
          <cell r="BL584">
            <v>0</v>
          </cell>
          <cell r="BM584">
            <v>0</v>
          </cell>
          <cell r="BN584">
            <v>0</v>
          </cell>
          <cell r="BO584">
            <v>0</v>
          </cell>
          <cell r="BP584">
            <v>0</v>
          </cell>
          <cell r="BQ584">
            <v>0</v>
          </cell>
          <cell r="BR584">
            <v>0</v>
          </cell>
          <cell r="BS584">
            <v>0</v>
          </cell>
          <cell r="BT584">
            <v>0</v>
          </cell>
          <cell r="BU584">
            <v>0</v>
          </cell>
          <cell r="BV584">
            <v>0</v>
          </cell>
          <cell r="BW584">
            <v>0</v>
          </cell>
          <cell r="BX584">
            <v>0</v>
          </cell>
          <cell r="BY584">
            <v>0</v>
          </cell>
          <cell r="BZ584">
            <v>0</v>
          </cell>
          <cell r="CA584">
            <v>0</v>
          </cell>
          <cell r="CB584">
            <v>0</v>
          </cell>
          <cell r="CC584">
            <v>0</v>
          </cell>
          <cell r="CD584">
            <v>0</v>
          </cell>
          <cell r="CE584">
            <v>0</v>
          </cell>
          <cell r="CF584">
            <v>0</v>
          </cell>
          <cell r="CG584">
            <v>0</v>
          </cell>
          <cell r="CH584">
            <v>0</v>
          </cell>
          <cell r="CI584">
            <v>0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P584">
            <v>0</v>
          </cell>
          <cell r="CQ584">
            <v>0</v>
          </cell>
          <cell r="CR584">
            <v>0</v>
          </cell>
          <cell r="CS584">
            <v>0</v>
          </cell>
          <cell r="CT584">
            <v>0</v>
          </cell>
          <cell r="CU584">
            <v>0</v>
          </cell>
          <cell r="CV584">
            <v>0</v>
          </cell>
          <cell r="CW584">
            <v>0</v>
          </cell>
          <cell r="CX584">
            <v>0</v>
          </cell>
          <cell r="CY584">
            <v>0</v>
          </cell>
          <cell r="CZ584">
            <v>0</v>
          </cell>
          <cell r="DA584">
            <v>0</v>
          </cell>
          <cell r="DB584">
            <v>0</v>
          </cell>
          <cell r="DC584">
            <v>0</v>
          </cell>
          <cell r="DD584">
            <v>0</v>
          </cell>
          <cell r="DE584">
            <v>0</v>
          </cell>
          <cell r="DF584">
            <v>0</v>
          </cell>
          <cell r="DG584">
            <v>0</v>
          </cell>
          <cell r="DH584">
            <v>0</v>
          </cell>
          <cell r="DI584">
            <v>0</v>
          </cell>
          <cell r="DJ584">
            <v>0</v>
          </cell>
          <cell r="DK584">
            <v>0</v>
          </cell>
          <cell r="DL584">
            <v>0</v>
          </cell>
          <cell r="DM584">
            <v>0</v>
          </cell>
          <cell r="DN584">
            <v>0</v>
          </cell>
          <cell r="DO584">
            <v>0</v>
          </cell>
          <cell r="DP584">
            <v>0</v>
          </cell>
          <cell r="DQ584">
            <v>0</v>
          </cell>
          <cell r="DR584">
            <v>0</v>
          </cell>
          <cell r="DS584">
            <v>0</v>
          </cell>
          <cell r="DT584">
            <v>0</v>
          </cell>
          <cell r="DU584">
            <v>0</v>
          </cell>
          <cell r="DV584">
            <v>0</v>
          </cell>
          <cell r="DW584">
            <v>0</v>
          </cell>
          <cell r="DX584">
            <v>0</v>
          </cell>
          <cell r="DY584">
            <v>0</v>
          </cell>
          <cell r="DZ584">
            <v>0</v>
          </cell>
          <cell r="EA584">
            <v>0</v>
          </cell>
          <cell r="EB584">
            <v>0</v>
          </cell>
          <cell r="EC584">
            <v>0</v>
          </cell>
          <cell r="ED584">
            <v>0</v>
          </cell>
        </row>
        <row r="585">
          <cell r="F585">
            <v>-149.4566750000231</v>
          </cell>
          <cell r="G585">
            <v>-242.11178000003565</v>
          </cell>
          <cell r="H585">
            <v>-382.505514999968</v>
          </cell>
          <cell r="I585">
            <v>-469.59038999996847</v>
          </cell>
          <cell r="J585">
            <v>-640.3634070000262</v>
          </cell>
          <cell r="K585">
            <v>-208.37852000002749</v>
          </cell>
          <cell r="L585">
            <v>-139.34298399998806</v>
          </cell>
          <cell r="M585">
            <v>-63.240020000026561</v>
          </cell>
          <cell r="N585">
            <v>-39.44687999994494</v>
          </cell>
          <cell r="O585">
            <v>-252.49503900000127</v>
          </cell>
          <cell r="P585">
            <v>-220.62782500003232</v>
          </cell>
          <cell r="Q585">
            <v>-190.94690600014292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0</v>
          </cell>
          <cell r="BD585">
            <v>0</v>
          </cell>
          <cell r="BE585">
            <v>0</v>
          </cell>
          <cell r="BF585">
            <v>0</v>
          </cell>
          <cell r="BG585">
            <v>0</v>
          </cell>
          <cell r="BH585">
            <v>0</v>
          </cell>
          <cell r="BI585">
            <v>0</v>
          </cell>
          <cell r="BJ585">
            <v>0</v>
          </cell>
          <cell r="BK585">
            <v>0</v>
          </cell>
          <cell r="BL585">
            <v>0</v>
          </cell>
          <cell r="BM585">
            <v>0</v>
          </cell>
          <cell r="BN585">
            <v>0</v>
          </cell>
          <cell r="BO585">
            <v>0</v>
          </cell>
          <cell r="BP585">
            <v>0</v>
          </cell>
          <cell r="BQ585">
            <v>0</v>
          </cell>
          <cell r="BR585">
            <v>0</v>
          </cell>
          <cell r="BS585">
            <v>0</v>
          </cell>
          <cell r="BT585">
            <v>0</v>
          </cell>
          <cell r="BU585">
            <v>0</v>
          </cell>
          <cell r="BV585">
            <v>0</v>
          </cell>
          <cell r="BW585">
            <v>0</v>
          </cell>
          <cell r="BX585">
            <v>0</v>
          </cell>
          <cell r="BY585">
            <v>0</v>
          </cell>
          <cell r="BZ585">
            <v>0</v>
          </cell>
          <cell r="CA585">
            <v>0</v>
          </cell>
          <cell r="CB585">
            <v>0</v>
          </cell>
          <cell r="CC585">
            <v>0</v>
          </cell>
          <cell r="CD585">
            <v>0</v>
          </cell>
          <cell r="CE585">
            <v>0</v>
          </cell>
          <cell r="CF585">
            <v>0</v>
          </cell>
          <cell r="CG585">
            <v>0</v>
          </cell>
          <cell r="CH585">
            <v>0</v>
          </cell>
          <cell r="CI585">
            <v>0</v>
          </cell>
          <cell r="CJ585">
            <v>0</v>
          </cell>
          <cell r="CK585">
            <v>0</v>
          </cell>
          <cell r="CL585">
            <v>0</v>
          </cell>
          <cell r="CM585">
            <v>0</v>
          </cell>
          <cell r="CN585">
            <v>0</v>
          </cell>
          <cell r="CO585">
            <v>0</v>
          </cell>
          <cell r="CP585">
            <v>0</v>
          </cell>
          <cell r="CQ585">
            <v>0</v>
          </cell>
          <cell r="CR585">
            <v>0</v>
          </cell>
          <cell r="CS585">
            <v>0</v>
          </cell>
          <cell r="CT585">
            <v>0</v>
          </cell>
          <cell r="CU585">
            <v>0</v>
          </cell>
          <cell r="CV585">
            <v>0</v>
          </cell>
          <cell r="CW585">
            <v>0</v>
          </cell>
          <cell r="CX585">
            <v>0</v>
          </cell>
          <cell r="CY585">
            <v>0</v>
          </cell>
          <cell r="CZ585">
            <v>0</v>
          </cell>
          <cell r="DA585">
            <v>0</v>
          </cell>
          <cell r="DB585">
            <v>0</v>
          </cell>
          <cell r="DC585">
            <v>0</v>
          </cell>
          <cell r="DD585">
            <v>0</v>
          </cell>
          <cell r="DE585">
            <v>0</v>
          </cell>
          <cell r="DF585">
            <v>0</v>
          </cell>
          <cell r="DG585">
            <v>0</v>
          </cell>
          <cell r="DH585">
            <v>0</v>
          </cell>
          <cell r="DI585">
            <v>0</v>
          </cell>
          <cell r="DJ585">
            <v>0</v>
          </cell>
          <cell r="DK585">
            <v>0</v>
          </cell>
          <cell r="DL585">
            <v>0</v>
          </cell>
          <cell r="DM585">
            <v>0</v>
          </cell>
          <cell r="DN585">
            <v>0</v>
          </cell>
          <cell r="DO585">
            <v>0</v>
          </cell>
          <cell r="DP585">
            <v>0</v>
          </cell>
          <cell r="DQ585">
            <v>0</v>
          </cell>
          <cell r="DR585">
            <v>0</v>
          </cell>
          <cell r="DS585">
            <v>0</v>
          </cell>
          <cell r="DT585">
            <v>0</v>
          </cell>
          <cell r="DU585">
            <v>0</v>
          </cell>
          <cell r="DV585">
            <v>0</v>
          </cell>
          <cell r="DW585">
            <v>0</v>
          </cell>
          <cell r="DX585">
            <v>0</v>
          </cell>
          <cell r="DY585">
            <v>0</v>
          </cell>
          <cell r="DZ585">
            <v>0</v>
          </cell>
          <cell r="EA585">
            <v>0</v>
          </cell>
          <cell r="EB585">
            <v>0</v>
          </cell>
          <cell r="EC585">
            <v>0</v>
          </cell>
          <cell r="ED585">
            <v>0</v>
          </cell>
        </row>
        <row r="586">
          <cell r="F586">
            <v>-1203.752783999953</v>
          </cell>
          <cell r="G586">
            <v>-867.57463099999586</v>
          </cell>
          <cell r="H586">
            <v>-974.13586300000316</v>
          </cell>
          <cell r="I586">
            <v>-551.60464099998353</v>
          </cell>
          <cell r="J586">
            <v>-513.52280099998461</v>
          </cell>
          <cell r="K586">
            <v>-1101.9422619999968</v>
          </cell>
          <cell r="L586">
            <v>-1300.7094390001148</v>
          </cell>
          <cell r="M586">
            <v>-1474.4782549999654</v>
          </cell>
          <cell r="N586">
            <v>-1280.3499299999676</v>
          </cell>
          <cell r="O586">
            <v>-1147.902352999954</v>
          </cell>
          <cell r="P586">
            <v>-1048.4486790000228</v>
          </cell>
          <cell r="Q586">
            <v>-888.21307200007141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0</v>
          </cell>
          <cell r="BD586">
            <v>0</v>
          </cell>
          <cell r="BE586">
            <v>0</v>
          </cell>
          <cell r="BF586">
            <v>0</v>
          </cell>
          <cell r="BG586">
            <v>0</v>
          </cell>
          <cell r="BH586">
            <v>0</v>
          </cell>
          <cell r="BI586">
            <v>0</v>
          </cell>
          <cell r="BJ586">
            <v>0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O586">
            <v>0</v>
          </cell>
          <cell r="BP586">
            <v>0</v>
          </cell>
          <cell r="BQ586">
            <v>0</v>
          </cell>
          <cell r="BR586">
            <v>0</v>
          </cell>
          <cell r="BS586">
            <v>0</v>
          </cell>
          <cell r="BT586">
            <v>0</v>
          </cell>
          <cell r="BU586">
            <v>0</v>
          </cell>
          <cell r="BV586">
            <v>0</v>
          </cell>
          <cell r="BW586">
            <v>0</v>
          </cell>
          <cell r="BX586">
            <v>0</v>
          </cell>
          <cell r="BY586">
            <v>0</v>
          </cell>
          <cell r="BZ586">
            <v>0</v>
          </cell>
          <cell r="CA586">
            <v>0</v>
          </cell>
          <cell r="CB586">
            <v>0</v>
          </cell>
          <cell r="CC586">
            <v>0</v>
          </cell>
          <cell r="CD586">
            <v>0</v>
          </cell>
          <cell r="CE586">
            <v>0</v>
          </cell>
          <cell r="CF586">
            <v>0</v>
          </cell>
          <cell r="CG586">
            <v>0</v>
          </cell>
          <cell r="CH586">
            <v>0</v>
          </cell>
          <cell r="CI586">
            <v>0</v>
          </cell>
          <cell r="CJ586">
            <v>0</v>
          </cell>
          <cell r="CK586">
            <v>0</v>
          </cell>
          <cell r="CL586">
            <v>0</v>
          </cell>
          <cell r="CM586">
            <v>0</v>
          </cell>
          <cell r="CN586">
            <v>0</v>
          </cell>
          <cell r="CO586">
            <v>0</v>
          </cell>
          <cell r="CP586">
            <v>0</v>
          </cell>
          <cell r="CQ586">
            <v>0</v>
          </cell>
          <cell r="CR586">
            <v>0</v>
          </cell>
          <cell r="CS586">
            <v>0</v>
          </cell>
          <cell r="CT586">
            <v>0</v>
          </cell>
          <cell r="CU586">
            <v>0</v>
          </cell>
          <cell r="CV586">
            <v>0</v>
          </cell>
          <cell r="CW586">
            <v>0</v>
          </cell>
          <cell r="CX586">
            <v>0</v>
          </cell>
          <cell r="CY586">
            <v>0</v>
          </cell>
          <cell r="CZ586">
            <v>0</v>
          </cell>
          <cell r="DA586">
            <v>0</v>
          </cell>
          <cell r="DB586">
            <v>0</v>
          </cell>
          <cell r="DC586">
            <v>0</v>
          </cell>
          <cell r="DD586">
            <v>0</v>
          </cell>
          <cell r="DE586">
            <v>0</v>
          </cell>
          <cell r="DF586">
            <v>0</v>
          </cell>
          <cell r="DG586">
            <v>0</v>
          </cell>
          <cell r="DH586">
            <v>0</v>
          </cell>
          <cell r="DI586">
            <v>0</v>
          </cell>
          <cell r="DJ586">
            <v>0</v>
          </cell>
          <cell r="DK586">
            <v>0</v>
          </cell>
          <cell r="DL586">
            <v>0</v>
          </cell>
          <cell r="DM586">
            <v>0</v>
          </cell>
          <cell r="DN586">
            <v>0</v>
          </cell>
          <cell r="DO586">
            <v>0</v>
          </cell>
          <cell r="DP586">
            <v>0</v>
          </cell>
          <cell r="DQ586">
            <v>0</v>
          </cell>
          <cell r="DR586">
            <v>0</v>
          </cell>
          <cell r="DS586">
            <v>0</v>
          </cell>
          <cell r="DT586">
            <v>0</v>
          </cell>
          <cell r="DU586">
            <v>0</v>
          </cell>
          <cell r="DV586">
            <v>0</v>
          </cell>
          <cell r="DW586">
            <v>0</v>
          </cell>
          <cell r="DX586">
            <v>0</v>
          </cell>
          <cell r="DY586">
            <v>0</v>
          </cell>
          <cell r="DZ586">
            <v>0</v>
          </cell>
          <cell r="EA586">
            <v>0</v>
          </cell>
          <cell r="EB586">
            <v>0</v>
          </cell>
          <cell r="EC586">
            <v>0</v>
          </cell>
          <cell r="ED586">
            <v>0</v>
          </cell>
        </row>
        <row r="587">
          <cell r="F587">
            <v>-458.12100600000122</v>
          </cell>
          <cell r="G587">
            <v>-486.60249699999986</v>
          </cell>
          <cell r="H587">
            <v>-114.08028600000398</v>
          </cell>
          <cell r="I587">
            <v>-93.147904999990715</v>
          </cell>
          <cell r="J587">
            <v>-63.395959999994375</v>
          </cell>
          <cell r="K587">
            <v>-88.58041900000535</v>
          </cell>
          <cell r="L587">
            <v>-286.09793199998967</v>
          </cell>
          <cell r="M587">
            <v>-247.14747500000522</v>
          </cell>
          <cell r="N587">
            <v>-243.1432639999839</v>
          </cell>
          <cell r="O587">
            <v>-165.73397599999589</v>
          </cell>
          <cell r="P587">
            <v>-185.21483199999784</v>
          </cell>
          <cell r="Q587">
            <v>-300.0035649999918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0</v>
          </cell>
          <cell r="BD587">
            <v>0</v>
          </cell>
          <cell r="BE587">
            <v>0</v>
          </cell>
          <cell r="BF587">
            <v>0</v>
          </cell>
          <cell r="BG587">
            <v>0</v>
          </cell>
          <cell r="BH587">
            <v>0</v>
          </cell>
          <cell r="BI587">
            <v>0</v>
          </cell>
          <cell r="BJ587">
            <v>0</v>
          </cell>
          <cell r="BK587">
            <v>0</v>
          </cell>
          <cell r="BL587">
            <v>0</v>
          </cell>
          <cell r="BM587">
            <v>0</v>
          </cell>
          <cell r="BN587">
            <v>0</v>
          </cell>
          <cell r="BO587">
            <v>0</v>
          </cell>
          <cell r="BP587">
            <v>0</v>
          </cell>
          <cell r="BQ587">
            <v>0</v>
          </cell>
          <cell r="BR587">
            <v>0</v>
          </cell>
          <cell r="BS587">
            <v>0</v>
          </cell>
          <cell r="BT587">
            <v>0</v>
          </cell>
          <cell r="BU587">
            <v>0</v>
          </cell>
          <cell r="BV587">
            <v>0</v>
          </cell>
          <cell r="BW587">
            <v>0</v>
          </cell>
          <cell r="BX587">
            <v>0</v>
          </cell>
          <cell r="BY587">
            <v>0</v>
          </cell>
          <cell r="BZ587">
            <v>0</v>
          </cell>
          <cell r="CA587">
            <v>0</v>
          </cell>
          <cell r="CB587">
            <v>0</v>
          </cell>
          <cell r="CC587">
            <v>0</v>
          </cell>
          <cell r="CD587">
            <v>0</v>
          </cell>
          <cell r="CE587">
            <v>0</v>
          </cell>
          <cell r="CF587">
            <v>0</v>
          </cell>
          <cell r="CG587">
            <v>0</v>
          </cell>
          <cell r="CH587">
            <v>0</v>
          </cell>
          <cell r="CI587">
            <v>0</v>
          </cell>
          <cell r="CJ587">
            <v>0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P587">
            <v>0</v>
          </cell>
          <cell r="CQ587">
            <v>0</v>
          </cell>
          <cell r="CR587">
            <v>0</v>
          </cell>
          <cell r="CS587">
            <v>0</v>
          </cell>
          <cell r="CT587">
            <v>0</v>
          </cell>
          <cell r="CU587">
            <v>0</v>
          </cell>
          <cell r="CV587">
            <v>0</v>
          </cell>
          <cell r="CW587">
            <v>0</v>
          </cell>
          <cell r="CX587">
            <v>0</v>
          </cell>
          <cell r="CY587">
            <v>0</v>
          </cell>
          <cell r="CZ587">
            <v>0</v>
          </cell>
          <cell r="DA587">
            <v>0</v>
          </cell>
          <cell r="DB587">
            <v>0</v>
          </cell>
          <cell r="DC587">
            <v>0</v>
          </cell>
          <cell r="DD587">
            <v>0</v>
          </cell>
          <cell r="DE587">
            <v>0</v>
          </cell>
          <cell r="DF587">
            <v>0</v>
          </cell>
          <cell r="DG587">
            <v>0</v>
          </cell>
          <cell r="DH587">
            <v>0</v>
          </cell>
          <cell r="DI587">
            <v>0</v>
          </cell>
          <cell r="DJ587">
            <v>0</v>
          </cell>
          <cell r="DK587">
            <v>0</v>
          </cell>
          <cell r="DL587">
            <v>0</v>
          </cell>
          <cell r="DM587">
            <v>0</v>
          </cell>
          <cell r="DN587">
            <v>0</v>
          </cell>
          <cell r="DO587">
            <v>0</v>
          </cell>
          <cell r="DP587">
            <v>0</v>
          </cell>
          <cell r="DQ587">
            <v>0</v>
          </cell>
          <cell r="DR587">
            <v>0</v>
          </cell>
          <cell r="DS587">
            <v>0</v>
          </cell>
          <cell r="DT587">
            <v>0</v>
          </cell>
          <cell r="DU587">
            <v>0</v>
          </cell>
          <cell r="DV587">
            <v>0</v>
          </cell>
          <cell r="DW587">
            <v>0</v>
          </cell>
          <cell r="DX587">
            <v>0</v>
          </cell>
          <cell r="DY587">
            <v>0</v>
          </cell>
          <cell r="DZ587">
            <v>0</v>
          </cell>
          <cell r="EA587">
            <v>0</v>
          </cell>
          <cell r="EB587">
            <v>0</v>
          </cell>
          <cell r="EC587">
            <v>0</v>
          </cell>
          <cell r="ED587">
            <v>0</v>
          </cell>
        </row>
        <row r="588">
          <cell r="F588">
            <v>0</v>
          </cell>
          <cell r="G588">
            <v>-15.810050000000047</v>
          </cell>
          <cell r="H588">
            <v>-5.2700199999962933</v>
          </cell>
          <cell r="I588">
            <v>-30.053679999997257</v>
          </cell>
          <cell r="J588">
            <v>-31.619860000006156</v>
          </cell>
          <cell r="K588">
            <v>-31.620097999984864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0</v>
          </cell>
          <cell r="BD588">
            <v>0</v>
          </cell>
          <cell r="BE588">
            <v>0</v>
          </cell>
          <cell r="BF588">
            <v>0</v>
          </cell>
          <cell r="BG588">
            <v>0</v>
          </cell>
          <cell r="BH588">
            <v>0</v>
          </cell>
          <cell r="BI588">
            <v>0</v>
          </cell>
          <cell r="BJ588">
            <v>0</v>
          </cell>
          <cell r="BK588">
            <v>0</v>
          </cell>
          <cell r="BL588">
            <v>0</v>
          </cell>
          <cell r="BM588">
            <v>0</v>
          </cell>
          <cell r="BN588">
            <v>0</v>
          </cell>
          <cell r="BO588">
            <v>0</v>
          </cell>
          <cell r="BP588">
            <v>0</v>
          </cell>
          <cell r="BQ588">
            <v>0</v>
          </cell>
          <cell r="BR588">
            <v>0</v>
          </cell>
          <cell r="BS588">
            <v>0</v>
          </cell>
          <cell r="BT588">
            <v>0</v>
          </cell>
          <cell r="BU588">
            <v>0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0</v>
          </cell>
          <cell r="CA588">
            <v>0</v>
          </cell>
          <cell r="CB588">
            <v>0</v>
          </cell>
          <cell r="CC588">
            <v>0</v>
          </cell>
          <cell r="CD588">
            <v>0</v>
          </cell>
          <cell r="CE588">
            <v>0</v>
          </cell>
          <cell r="CF588">
            <v>0</v>
          </cell>
          <cell r="CG588">
            <v>0</v>
          </cell>
          <cell r="CH588">
            <v>0</v>
          </cell>
          <cell r="CI588">
            <v>0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P588">
            <v>0</v>
          </cell>
          <cell r="CQ588">
            <v>0</v>
          </cell>
          <cell r="CR588">
            <v>0</v>
          </cell>
          <cell r="CS588">
            <v>0</v>
          </cell>
          <cell r="CT588">
            <v>0</v>
          </cell>
          <cell r="CU588">
            <v>0</v>
          </cell>
          <cell r="CV588">
            <v>0</v>
          </cell>
          <cell r="CW588">
            <v>0</v>
          </cell>
          <cell r="CX588">
            <v>0</v>
          </cell>
          <cell r="CY588">
            <v>0</v>
          </cell>
          <cell r="CZ588">
            <v>0</v>
          </cell>
          <cell r="DA588">
            <v>0</v>
          </cell>
          <cell r="DB588">
            <v>0</v>
          </cell>
          <cell r="DC588">
            <v>0</v>
          </cell>
          <cell r="DD588">
            <v>0</v>
          </cell>
          <cell r="DE588">
            <v>0</v>
          </cell>
          <cell r="DF588">
            <v>0</v>
          </cell>
          <cell r="DG588">
            <v>0</v>
          </cell>
          <cell r="DH588">
            <v>0</v>
          </cell>
          <cell r="DI588">
            <v>0</v>
          </cell>
          <cell r="DJ588">
            <v>0</v>
          </cell>
          <cell r="DK588">
            <v>0</v>
          </cell>
          <cell r="DL588">
            <v>0</v>
          </cell>
          <cell r="DM588">
            <v>0</v>
          </cell>
          <cell r="DN588">
            <v>0</v>
          </cell>
          <cell r="DO588">
            <v>0</v>
          </cell>
          <cell r="DP588">
            <v>0</v>
          </cell>
          <cell r="DQ588">
            <v>0</v>
          </cell>
          <cell r="DR588">
            <v>0</v>
          </cell>
          <cell r="DS588">
            <v>0</v>
          </cell>
          <cell r="DT588">
            <v>0</v>
          </cell>
          <cell r="DU588">
            <v>0</v>
          </cell>
          <cell r="DV588">
            <v>0</v>
          </cell>
          <cell r="DW588">
            <v>0</v>
          </cell>
          <cell r="DX588">
            <v>0</v>
          </cell>
          <cell r="DY588">
            <v>0</v>
          </cell>
          <cell r="DZ588">
            <v>0</v>
          </cell>
          <cell r="EA588">
            <v>0</v>
          </cell>
          <cell r="EB588">
            <v>0</v>
          </cell>
          <cell r="EC588">
            <v>0</v>
          </cell>
          <cell r="ED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0</v>
          </cell>
          <cell r="BD589">
            <v>0</v>
          </cell>
          <cell r="BE589">
            <v>0</v>
          </cell>
          <cell r="BF589">
            <v>0</v>
          </cell>
          <cell r="BG589">
            <v>0</v>
          </cell>
          <cell r="BH589">
            <v>0</v>
          </cell>
          <cell r="BI589">
            <v>0</v>
          </cell>
          <cell r="BJ589">
            <v>0</v>
          </cell>
          <cell r="BK589">
            <v>0</v>
          </cell>
          <cell r="BL589">
            <v>0</v>
          </cell>
          <cell r="BM589">
            <v>0</v>
          </cell>
          <cell r="BN589">
            <v>0</v>
          </cell>
          <cell r="BO589">
            <v>0</v>
          </cell>
          <cell r="BP589">
            <v>0</v>
          </cell>
          <cell r="BQ589">
            <v>0</v>
          </cell>
          <cell r="BR589">
            <v>0</v>
          </cell>
          <cell r="BS589">
            <v>0</v>
          </cell>
          <cell r="BT589">
            <v>0</v>
          </cell>
          <cell r="BU589">
            <v>0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>
            <v>0</v>
          </cell>
          <cell r="CG589">
            <v>0</v>
          </cell>
          <cell r="CH589">
            <v>0</v>
          </cell>
          <cell r="CI589">
            <v>0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P589">
            <v>0</v>
          </cell>
          <cell r="CQ589">
            <v>0</v>
          </cell>
          <cell r="CR589">
            <v>0</v>
          </cell>
          <cell r="CS589">
            <v>0</v>
          </cell>
          <cell r="CT589">
            <v>0</v>
          </cell>
          <cell r="CU589">
            <v>0</v>
          </cell>
          <cell r="CV589">
            <v>0</v>
          </cell>
          <cell r="CW589">
            <v>0</v>
          </cell>
          <cell r="CX589">
            <v>0</v>
          </cell>
          <cell r="CY589">
            <v>0</v>
          </cell>
          <cell r="CZ589">
            <v>0</v>
          </cell>
          <cell r="DA589">
            <v>0</v>
          </cell>
          <cell r="DB589">
            <v>0</v>
          </cell>
          <cell r="DC589">
            <v>0</v>
          </cell>
          <cell r="DD589">
            <v>0</v>
          </cell>
          <cell r="DE589">
            <v>0</v>
          </cell>
          <cell r="DF589">
            <v>0</v>
          </cell>
          <cell r="DG589">
            <v>0</v>
          </cell>
          <cell r="DH589">
            <v>0</v>
          </cell>
          <cell r="DI589">
            <v>0</v>
          </cell>
          <cell r="DJ589">
            <v>0</v>
          </cell>
          <cell r="DK589">
            <v>0</v>
          </cell>
          <cell r="DL589">
            <v>0</v>
          </cell>
          <cell r="DM589">
            <v>0</v>
          </cell>
          <cell r="DN589">
            <v>0</v>
          </cell>
          <cell r="DO589">
            <v>0</v>
          </cell>
          <cell r="DP589">
            <v>0</v>
          </cell>
          <cell r="DQ589">
            <v>0</v>
          </cell>
          <cell r="DR589">
            <v>0</v>
          </cell>
          <cell r="DS589">
            <v>0</v>
          </cell>
          <cell r="DT589">
            <v>0</v>
          </cell>
          <cell r="DU589">
            <v>0</v>
          </cell>
          <cell r="DV589">
            <v>0</v>
          </cell>
          <cell r="DW589">
            <v>0</v>
          </cell>
          <cell r="DX589">
            <v>0</v>
          </cell>
          <cell r="DY589">
            <v>0</v>
          </cell>
          <cell r="DZ589">
            <v>0</v>
          </cell>
          <cell r="EA589">
            <v>0</v>
          </cell>
          <cell r="EB589">
            <v>0</v>
          </cell>
          <cell r="EC589">
            <v>0</v>
          </cell>
          <cell r="ED589">
            <v>0</v>
          </cell>
        </row>
        <row r="591">
          <cell r="A591" t="str">
            <v>Total Coal Generation</v>
          </cell>
          <cell r="F591">
            <v>-2566.9035059995949</v>
          </cell>
          <cell r="G591">
            <v>-2319.7545640002936</v>
          </cell>
          <cell r="H591">
            <v>-2152.8264160002582</v>
          </cell>
          <cell r="I591">
            <v>-1932.6511500000488</v>
          </cell>
          <cell r="J591">
            <v>-2325.8470179999713</v>
          </cell>
          <cell r="K591">
            <v>-2194.0156650003046</v>
          </cell>
          <cell r="L591">
            <v>-1981.8264840012416</v>
          </cell>
          <cell r="M591">
            <v>-1996.3646919992752</v>
          </cell>
          <cell r="N591">
            <v>-2063.1987710003741</v>
          </cell>
          <cell r="O591">
            <v>-2314.4789510001428</v>
          </cell>
          <cell r="P591">
            <v>-2333.3015560000204</v>
          </cell>
          <cell r="Q591">
            <v>-2072.2824510000646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0</v>
          </cell>
          <cell r="BD591">
            <v>0</v>
          </cell>
          <cell r="BE591">
            <v>0</v>
          </cell>
          <cell r="BF591">
            <v>0</v>
          </cell>
          <cell r="BG591">
            <v>0</v>
          </cell>
          <cell r="BH591">
            <v>0</v>
          </cell>
          <cell r="BI591">
            <v>0</v>
          </cell>
          <cell r="BJ591">
            <v>0</v>
          </cell>
          <cell r="BK591">
            <v>0</v>
          </cell>
          <cell r="BL591">
            <v>0</v>
          </cell>
          <cell r="BM591">
            <v>0</v>
          </cell>
          <cell r="BN591">
            <v>0</v>
          </cell>
          <cell r="BO591">
            <v>0</v>
          </cell>
          <cell r="BP591">
            <v>0</v>
          </cell>
          <cell r="BQ591">
            <v>0</v>
          </cell>
          <cell r="BR591">
            <v>0</v>
          </cell>
          <cell r="BS591">
            <v>0</v>
          </cell>
          <cell r="BT591">
            <v>0</v>
          </cell>
          <cell r="BU591">
            <v>0</v>
          </cell>
          <cell r="BV591">
            <v>0</v>
          </cell>
          <cell r="BW591">
            <v>0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G591">
            <v>0</v>
          </cell>
          <cell r="CH591">
            <v>0</v>
          </cell>
          <cell r="CI591">
            <v>0</v>
          </cell>
          <cell r="CJ591">
            <v>0</v>
          </cell>
          <cell r="CK591">
            <v>0</v>
          </cell>
          <cell r="CL591">
            <v>0</v>
          </cell>
          <cell r="CM591">
            <v>0</v>
          </cell>
          <cell r="CN591">
            <v>0</v>
          </cell>
          <cell r="CO591">
            <v>0</v>
          </cell>
          <cell r="CP591">
            <v>0</v>
          </cell>
          <cell r="CQ591">
            <v>0</v>
          </cell>
          <cell r="CR591">
            <v>0</v>
          </cell>
          <cell r="CS591">
            <v>0</v>
          </cell>
          <cell r="CT591">
            <v>0</v>
          </cell>
          <cell r="CU591">
            <v>0</v>
          </cell>
          <cell r="CV591">
            <v>0</v>
          </cell>
          <cell r="CW591">
            <v>0</v>
          </cell>
          <cell r="CX591">
            <v>0</v>
          </cell>
          <cell r="CY591">
            <v>0</v>
          </cell>
          <cell r="CZ591">
            <v>0</v>
          </cell>
          <cell r="DA591">
            <v>0</v>
          </cell>
          <cell r="DB591">
            <v>0</v>
          </cell>
          <cell r="DC591">
            <v>0</v>
          </cell>
          <cell r="DD591">
            <v>0</v>
          </cell>
          <cell r="DE591">
            <v>0</v>
          </cell>
          <cell r="DF591">
            <v>0</v>
          </cell>
          <cell r="DG591">
            <v>0</v>
          </cell>
          <cell r="DH591">
            <v>0</v>
          </cell>
          <cell r="DI591">
            <v>0</v>
          </cell>
          <cell r="DJ591">
            <v>0</v>
          </cell>
          <cell r="DK591">
            <v>0</v>
          </cell>
          <cell r="DL591">
            <v>0</v>
          </cell>
          <cell r="DM591">
            <v>0</v>
          </cell>
          <cell r="DN591">
            <v>0</v>
          </cell>
          <cell r="DO591">
            <v>0</v>
          </cell>
          <cell r="DP591">
            <v>0</v>
          </cell>
          <cell r="DQ591">
            <v>0</v>
          </cell>
          <cell r="DR591">
            <v>0</v>
          </cell>
          <cell r="DS591">
            <v>0</v>
          </cell>
          <cell r="DT591">
            <v>0</v>
          </cell>
          <cell r="DU591">
            <v>0</v>
          </cell>
          <cell r="DV591">
            <v>0</v>
          </cell>
          <cell r="DW591">
            <v>0</v>
          </cell>
          <cell r="DX591">
            <v>0</v>
          </cell>
          <cell r="DY591">
            <v>0</v>
          </cell>
          <cell r="DZ591">
            <v>0</v>
          </cell>
          <cell r="EA591">
            <v>0</v>
          </cell>
          <cell r="EB591">
            <v>0</v>
          </cell>
          <cell r="EC591">
            <v>0</v>
          </cell>
          <cell r="ED591">
            <v>0</v>
          </cell>
        </row>
        <row r="593">
          <cell r="A593" t="str">
            <v>Gas Generation</v>
          </cell>
        </row>
        <row r="594">
          <cell r="F594">
            <v>-10.233240000001388</v>
          </cell>
          <cell r="G594">
            <v>-34.798820000010892</v>
          </cell>
          <cell r="H594">
            <v>-52.546910000004573</v>
          </cell>
          <cell r="I594">
            <v>-119.98295000000508</v>
          </cell>
          <cell r="J594">
            <v>-79.05000000000291</v>
          </cell>
          <cell r="K594">
            <v>-84.320059999998193</v>
          </cell>
          <cell r="L594">
            <v>-205.41170000005513</v>
          </cell>
          <cell r="M594">
            <v>-252.84474999998929</v>
          </cell>
          <cell r="N594">
            <v>-347.12226000000373</v>
          </cell>
          <cell r="O594">
            <v>-286.17079000000376</v>
          </cell>
          <cell r="P594">
            <v>-41.699499999987893</v>
          </cell>
          <cell r="Q594">
            <v>-31.608849999989616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  <cell r="BR594">
            <v>0</v>
          </cell>
          <cell r="BS594">
            <v>0</v>
          </cell>
          <cell r="BT594">
            <v>0</v>
          </cell>
          <cell r="BU594">
            <v>0</v>
          </cell>
          <cell r="BV594">
            <v>0</v>
          </cell>
          <cell r="BW594">
            <v>0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0</v>
          </cell>
          <cell r="CH594">
            <v>0</v>
          </cell>
          <cell r="CI594">
            <v>0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P594">
            <v>0</v>
          </cell>
          <cell r="CQ594">
            <v>0</v>
          </cell>
          <cell r="CR594">
            <v>0</v>
          </cell>
          <cell r="CS594">
            <v>0</v>
          </cell>
          <cell r="CT594">
            <v>0</v>
          </cell>
          <cell r="CU594">
            <v>0</v>
          </cell>
          <cell r="CV594">
            <v>0</v>
          </cell>
          <cell r="CW594">
            <v>0</v>
          </cell>
          <cell r="CX594">
            <v>0</v>
          </cell>
          <cell r="CY594">
            <v>0</v>
          </cell>
          <cell r="CZ594">
            <v>0</v>
          </cell>
          <cell r="DA594">
            <v>0</v>
          </cell>
          <cell r="DB594">
            <v>0</v>
          </cell>
          <cell r="DC594">
            <v>0</v>
          </cell>
          <cell r="DD594">
            <v>0</v>
          </cell>
          <cell r="DE594">
            <v>0</v>
          </cell>
          <cell r="DF594">
            <v>0</v>
          </cell>
          <cell r="DG594">
            <v>0</v>
          </cell>
          <cell r="DH594">
            <v>0</v>
          </cell>
          <cell r="DI594">
            <v>0</v>
          </cell>
          <cell r="DJ594">
            <v>0</v>
          </cell>
          <cell r="DK594">
            <v>0</v>
          </cell>
          <cell r="DL594">
            <v>0</v>
          </cell>
          <cell r="DM594">
            <v>0</v>
          </cell>
          <cell r="DN594">
            <v>0</v>
          </cell>
          <cell r="DO594">
            <v>0</v>
          </cell>
          <cell r="DP594">
            <v>0</v>
          </cell>
          <cell r="DQ594">
            <v>0</v>
          </cell>
          <cell r="DR594">
            <v>0</v>
          </cell>
          <cell r="DS594">
            <v>0</v>
          </cell>
          <cell r="DT594">
            <v>0</v>
          </cell>
          <cell r="DU594">
            <v>0</v>
          </cell>
          <cell r="DV594">
            <v>0</v>
          </cell>
          <cell r="DW594">
            <v>0</v>
          </cell>
          <cell r="DX594">
            <v>0</v>
          </cell>
          <cell r="DY594">
            <v>0</v>
          </cell>
          <cell r="DZ594">
            <v>0</v>
          </cell>
          <cell r="EA594">
            <v>0</v>
          </cell>
          <cell r="EB594">
            <v>0</v>
          </cell>
          <cell r="EC594">
            <v>0</v>
          </cell>
          <cell r="ED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0</v>
          </cell>
          <cell r="BD595">
            <v>0</v>
          </cell>
          <cell r="BE595">
            <v>0</v>
          </cell>
          <cell r="BF595">
            <v>0</v>
          </cell>
          <cell r="BG595">
            <v>0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  <cell r="BL595">
            <v>0</v>
          </cell>
          <cell r="BM595">
            <v>0</v>
          </cell>
          <cell r="BN595">
            <v>0</v>
          </cell>
          <cell r="BO595">
            <v>0</v>
          </cell>
          <cell r="BP595">
            <v>0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0</v>
          </cell>
          <cell r="BV595">
            <v>0</v>
          </cell>
          <cell r="BW595">
            <v>0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0</v>
          </cell>
          <cell r="CF595">
            <v>0</v>
          </cell>
          <cell r="CG595">
            <v>0</v>
          </cell>
          <cell r="CH595">
            <v>0</v>
          </cell>
          <cell r="CI595">
            <v>0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P595">
            <v>0</v>
          </cell>
          <cell r="CQ595">
            <v>0</v>
          </cell>
          <cell r="CR595">
            <v>0</v>
          </cell>
          <cell r="CS595">
            <v>0</v>
          </cell>
          <cell r="CT595">
            <v>0</v>
          </cell>
          <cell r="CU595">
            <v>0</v>
          </cell>
          <cell r="CV595">
            <v>0</v>
          </cell>
          <cell r="CW595">
            <v>0</v>
          </cell>
          <cell r="CX595">
            <v>0</v>
          </cell>
          <cell r="CY595">
            <v>0</v>
          </cell>
          <cell r="CZ595">
            <v>0</v>
          </cell>
          <cell r="DA595">
            <v>0</v>
          </cell>
          <cell r="DB595">
            <v>0</v>
          </cell>
          <cell r="DC595">
            <v>0</v>
          </cell>
          <cell r="DD595">
            <v>0</v>
          </cell>
          <cell r="DE595">
            <v>0</v>
          </cell>
          <cell r="DF595">
            <v>0</v>
          </cell>
          <cell r="DG595">
            <v>0</v>
          </cell>
          <cell r="DH595">
            <v>0</v>
          </cell>
          <cell r="DI595">
            <v>0</v>
          </cell>
          <cell r="DJ595">
            <v>0</v>
          </cell>
          <cell r="DK595">
            <v>0</v>
          </cell>
          <cell r="DL595">
            <v>0</v>
          </cell>
          <cell r="DM595">
            <v>0</v>
          </cell>
          <cell r="DN595">
            <v>0</v>
          </cell>
          <cell r="DO595">
            <v>0</v>
          </cell>
          <cell r="DP595">
            <v>0</v>
          </cell>
          <cell r="DQ595">
            <v>0</v>
          </cell>
          <cell r="DR595">
            <v>0</v>
          </cell>
          <cell r="DS595">
            <v>0</v>
          </cell>
          <cell r="DT595">
            <v>0</v>
          </cell>
          <cell r="DU595">
            <v>0</v>
          </cell>
          <cell r="DV595">
            <v>0</v>
          </cell>
          <cell r="DW595">
            <v>0</v>
          </cell>
          <cell r="DX595">
            <v>0</v>
          </cell>
          <cell r="DY595">
            <v>0</v>
          </cell>
          <cell r="DZ595">
            <v>0</v>
          </cell>
          <cell r="EA595">
            <v>0</v>
          </cell>
          <cell r="EB595">
            <v>0</v>
          </cell>
          <cell r="EC595">
            <v>0</v>
          </cell>
          <cell r="ED595">
            <v>0</v>
          </cell>
        </row>
        <row r="596">
          <cell r="F596">
            <v>-199.35197099999641</v>
          </cell>
          <cell r="G596">
            <v>-108.58581000001868</v>
          </cell>
          <cell r="H596">
            <v>-132.05449000000954</v>
          </cell>
          <cell r="I596">
            <v>-152.54323000001023</v>
          </cell>
          <cell r="J596">
            <v>-91.582350000011502</v>
          </cell>
          <cell r="K596">
            <v>-228.41325199999847</v>
          </cell>
          <cell r="L596">
            <v>-116.10803299996769</v>
          </cell>
          <cell r="M596">
            <v>-105.64374699999462</v>
          </cell>
          <cell r="N596">
            <v>-285.72544999996899</v>
          </cell>
          <cell r="O596">
            <v>-164.05290999999852</v>
          </cell>
          <cell r="P596">
            <v>-207.13653999997769</v>
          </cell>
          <cell r="Q596">
            <v>-152.60955900000408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0</v>
          </cell>
          <cell r="BD596">
            <v>0</v>
          </cell>
          <cell r="BE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0</v>
          </cell>
          <cell r="BJ596">
            <v>0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  <cell r="BO596">
            <v>0</v>
          </cell>
          <cell r="BP596">
            <v>0</v>
          </cell>
          <cell r="BQ596">
            <v>0</v>
          </cell>
          <cell r="BR596">
            <v>0</v>
          </cell>
          <cell r="BS596">
            <v>0</v>
          </cell>
          <cell r="BT596">
            <v>0</v>
          </cell>
          <cell r="BU596">
            <v>0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0</v>
          </cell>
          <cell r="CH596">
            <v>0</v>
          </cell>
          <cell r="CI596">
            <v>0</v>
          </cell>
          <cell r="CJ596">
            <v>0</v>
          </cell>
          <cell r="CK596">
            <v>0</v>
          </cell>
          <cell r="CL596">
            <v>0</v>
          </cell>
          <cell r="CM596">
            <v>0</v>
          </cell>
          <cell r="CN596">
            <v>0</v>
          </cell>
          <cell r="CO596">
            <v>0</v>
          </cell>
          <cell r="CP596">
            <v>0</v>
          </cell>
          <cell r="CQ596">
            <v>0</v>
          </cell>
          <cell r="CR596">
            <v>0</v>
          </cell>
          <cell r="CS596">
            <v>0</v>
          </cell>
          <cell r="CT596">
            <v>0</v>
          </cell>
          <cell r="CU596">
            <v>0</v>
          </cell>
          <cell r="CV596">
            <v>0</v>
          </cell>
          <cell r="CW596">
            <v>0</v>
          </cell>
          <cell r="CX596">
            <v>0</v>
          </cell>
          <cell r="CY596">
            <v>0</v>
          </cell>
          <cell r="CZ596">
            <v>0</v>
          </cell>
          <cell r="DA596">
            <v>0</v>
          </cell>
          <cell r="DB596">
            <v>0</v>
          </cell>
          <cell r="DC596">
            <v>0</v>
          </cell>
          <cell r="DD596">
            <v>0</v>
          </cell>
          <cell r="DE596">
            <v>0</v>
          </cell>
          <cell r="DF596">
            <v>0</v>
          </cell>
          <cell r="DG596">
            <v>0</v>
          </cell>
          <cell r="DH596">
            <v>0</v>
          </cell>
          <cell r="DI596">
            <v>0</v>
          </cell>
          <cell r="DJ596">
            <v>0</v>
          </cell>
          <cell r="DK596">
            <v>0</v>
          </cell>
          <cell r="DL596">
            <v>0</v>
          </cell>
          <cell r="DM596">
            <v>0</v>
          </cell>
          <cell r="DN596">
            <v>0</v>
          </cell>
          <cell r="DO596">
            <v>0</v>
          </cell>
          <cell r="DP596">
            <v>0</v>
          </cell>
          <cell r="DQ596">
            <v>0</v>
          </cell>
          <cell r="DR596">
            <v>0</v>
          </cell>
          <cell r="DS596">
            <v>0</v>
          </cell>
          <cell r="DT596">
            <v>0</v>
          </cell>
          <cell r="DU596">
            <v>0</v>
          </cell>
          <cell r="DV596">
            <v>0</v>
          </cell>
          <cell r="DW596">
            <v>0</v>
          </cell>
          <cell r="DX596">
            <v>0</v>
          </cell>
          <cell r="DY596">
            <v>0</v>
          </cell>
          <cell r="DZ596">
            <v>0</v>
          </cell>
          <cell r="EA596">
            <v>0</v>
          </cell>
          <cell r="EB596">
            <v>0</v>
          </cell>
          <cell r="EC596">
            <v>0</v>
          </cell>
          <cell r="ED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  <cell r="AW597">
            <v>0</v>
          </cell>
          <cell r="AX597">
            <v>0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0</v>
          </cell>
          <cell r="BD597">
            <v>0</v>
          </cell>
          <cell r="BE597">
            <v>0</v>
          </cell>
          <cell r="BF597">
            <v>0</v>
          </cell>
          <cell r="BG597">
            <v>0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  <cell r="BL597">
            <v>0</v>
          </cell>
          <cell r="BM597">
            <v>0</v>
          </cell>
          <cell r="BN597">
            <v>0</v>
          </cell>
          <cell r="BO597">
            <v>0</v>
          </cell>
          <cell r="BP597">
            <v>0</v>
          </cell>
          <cell r="BQ597">
            <v>0</v>
          </cell>
          <cell r="BR597">
            <v>0</v>
          </cell>
          <cell r="BS597">
            <v>0</v>
          </cell>
          <cell r="BT597">
            <v>0</v>
          </cell>
          <cell r="BU597">
            <v>0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>
            <v>0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0</v>
          </cell>
          <cell r="CH597">
            <v>0</v>
          </cell>
          <cell r="CI597">
            <v>0</v>
          </cell>
          <cell r="CJ597">
            <v>0</v>
          </cell>
          <cell r="CK597">
            <v>0</v>
          </cell>
          <cell r="CL597">
            <v>0</v>
          </cell>
          <cell r="CM597">
            <v>0</v>
          </cell>
          <cell r="CN597">
            <v>0</v>
          </cell>
          <cell r="CO597">
            <v>0</v>
          </cell>
          <cell r="CP597">
            <v>0</v>
          </cell>
          <cell r="CQ597">
            <v>0</v>
          </cell>
          <cell r="CR597">
            <v>0</v>
          </cell>
          <cell r="CS597">
            <v>0</v>
          </cell>
          <cell r="CT597">
            <v>0</v>
          </cell>
          <cell r="CU597">
            <v>0</v>
          </cell>
          <cell r="CV597">
            <v>0</v>
          </cell>
          <cell r="CW597">
            <v>0</v>
          </cell>
          <cell r="CX597">
            <v>0</v>
          </cell>
          <cell r="CY597">
            <v>0</v>
          </cell>
          <cell r="CZ597">
            <v>0</v>
          </cell>
          <cell r="DA597">
            <v>0</v>
          </cell>
          <cell r="DB597">
            <v>0</v>
          </cell>
          <cell r="DC597">
            <v>0</v>
          </cell>
          <cell r="DD597">
            <v>0</v>
          </cell>
          <cell r="DE597">
            <v>0</v>
          </cell>
          <cell r="DF597">
            <v>0</v>
          </cell>
          <cell r="DG597">
            <v>0</v>
          </cell>
          <cell r="DH597">
            <v>0</v>
          </cell>
          <cell r="DI597">
            <v>0</v>
          </cell>
          <cell r="DJ597">
            <v>0</v>
          </cell>
          <cell r="DK597">
            <v>0</v>
          </cell>
          <cell r="DL597">
            <v>0</v>
          </cell>
          <cell r="DM597">
            <v>0</v>
          </cell>
          <cell r="DN597">
            <v>0</v>
          </cell>
          <cell r="DO597">
            <v>0</v>
          </cell>
          <cell r="DP597">
            <v>0</v>
          </cell>
          <cell r="DQ597">
            <v>0</v>
          </cell>
          <cell r="DR597">
            <v>0</v>
          </cell>
          <cell r="DS597">
            <v>0</v>
          </cell>
          <cell r="DT597">
            <v>0</v>
          </cell>
          <cell r="DU597">
            <v>0</v>
          </cell>
          <cell r="DV597">
            <v>0</v>
          </cell>
          <cell r="DW597">
            <v>0</v>
          </cell>
          <cell r="DX597">
            <v>0</v>
          </cell>
          <cell r="DY597">
            <v>0</v>
          </cell>
          <cell r="DZ597">
            <v>0</v>
          </cell>
          <cell r="EA597">
            <v>0</v>
          </cell>
          <cell r="EB597">
            <v>0</v>
          </cell>
          <cell r="EC597">
            <v>0</v>
          </cell>
          <cell r="ED597">
            <v>0</v>
          </cell>
        </row>
        <row r="598">
          <cell r="F598">
            <v>-22.30634850000024</v>
          </cell>
          <cell r="G598">
            <v>-22.845581000001403</v>
          </cell>
          <cell r="H598">
            <v>-12.073867999999493</v>
          </cell>
          <cell r="I598">
            <v>-21.54033900000104</v>
          </cell>
          <cell r="J598">
            <v>-27.116575000000012</v>
          </cell>
          <cell r="K598">
            <v>-27.481336500000907</v>
          </cell>
          <cell r="L598">
            <v>-14.47691400000258</v>
          </cell>
          <cell r="M598">
            <v>-37.837254499994742</v>
          </cell>
          <cell r="N598">
            <v>-63.016137500002515</v>
          </cell>
          <cell r="O598">
            <v>-27.576747999999498</v>
          </cell>
          <cell r="P598">
            <v>-44.447102000001905</v>
          </cell>
          <cell r="Q598">
            <v>-25.987197999998898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>
            <v>0</v>
          </cell>
          <cell r="BF598">
            <v>0</v>
          </cell>
          <cell r="BG598">
            <v>0</v>
          </cell>
          <cell r="BH598">
            <v>0</v>
          </cell>
          <cell r="BI598">
            <v>0</v>
          </cell>
          <cell r="BJ598">
            <v>0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O598">
            <v>0</v>
          </cell>
          <cell r="BP598">
            <v>0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0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>
            <v>0</v>
          </cell>
          <cell r="CF598">
            <v>0</v>
          </cell>
          <cell r="CG598">
            <v>0</v>
          </cell>
          <cell r="CH598">
            <v>0</v>
          </cell>
          <cell r="CI598">
            <v>0</v>
          </cell>
          <cell r="CJ598">
            <v>0</v>
          </cell>
          <cell r="CK598">
            <v>0</v>
          </cell>
          <cell r="CL598">
            <v>0</v>
          </cell>
          <cell r="CM598">
            <v>0</v>
          </cell>
          <cell r="CN598">
            <v>0</v>
          </cell>
          <cell r="CO598">
            <v>0</v>
          </cell>
          <cell r="CP598">
            <v>0</v>
          </cell>
          <cell r="CQ598">
            <v>0</v>
          </cell>
          <cell r="CR598">
            <v>0</v>
          </cell>
          <cell r="CS598">
            <v>0</v>
          </cell>
          <cell r="CT598">
            <v>0</v>
          </cell>
          <cell r="CU598">
            <v>0</v>
          </cell>
          <cell r="CV598">
            <v>0</v>
          </cell>
          <cell r="CW598">
            <v>0</v>
          </cell>
          <cell r="CX598">
            <v>0</v>
          </cell>
          <cell r="CY598">
            <v>0</v>
          </cell>
          <cell r="CZ598">
            <v>0</v>
          </cell>
          <cell r="DA598">
            <v>0</v>
          </cell>
          <cell r="DB598">
            <v>0</v>
          </cell>
          <cell r="DC598">
            <v>0</v>
          </cell>
          <cell r="DD598">
            <v>0</v>
          </cell>
          <cell r="DE598">
            <v>0</v>
          </cell>
          <cell r="DF598">
            <v>0</v>
          </cell>
          <cell r="DG598">
            <v>0</v>
          </cell>
          <cell r="DH598">
            <v>0</v>
          </cell>
          <cell r="DI598">
            <v>0</v>
          </cell>
          <cell r="DJ598">
            <v>0</v>
          </cell>
          <cell r="DK598">
            <v>0</v>
          </cell>
          <cell r="DL598">
            <v>0</v>
          </cell>
          <cell r="DM598">
            <v>0</v>
          </cell>
          <cell r="DN598">
            <v>0</v>
          </cell>
          <cell r="DO598">
            <v>0</v>
          </cell>
          <cell r="DP598">
            <v>0</v>
          </cell>
          <cell r="DQ598">
            <v>0</v>
          </cell>
          <cell r="DR598">
            <v>0</v>
          </cell>
          <cell r="DS598">
            <v>0</v>
          </cell>
          <cell r="DT598">
            <v>0</v>
          </cell>
          <cell r="DU598">
            <v>0</v>
          </cell>
          <cell r="DV598">
            <v>0</v>
          </cell>
          <cell r="DW598">
            <v>0</v>
          </cell>
          <cell r="DX598">
            <v>0</v>
          </cell>
          <cell r="DY598">
            <v>0</v>
          </cell>
          <cell r="DZ598">
            <v>0</v>
          </cell>
          <cell r="EA598">
            <v>0</v>
          </cell>
          <cell r="EB598">
            <v>0</v>
          </cell>
          <cell r="EC598">
            <v>0</v>
          </cell>
          <cell r="ED598">
            <v>0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-56.835779999993974</v>
          </cell>
          <cell r="J599">
            <v>0</v>
          </cell>
          <cell r="K599">
            <v>-21.079830000002403</v>
          </cell>
          <cell r="L599">
            <v>0</v>
          </cell>
          <cell r="M599">
            <v>0</v>
          </cell>
          <cell r="N599">
            <v>0</v>
          </cell>
          <cell r="O599">
            <v>-135.85825999997905</v>
          </cell>
          <cell r="P599">
            <v>-74.876940000016475</v>
          </cell>
          <cell r="Q599">
            <v>-131.83771000002162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0</v>
          </cell>
          <cell r="BD599">
            <v>0</v>
          </cell>
          <cell r="BE599">
            <v>0</v>
          </cell>
          <cell r="BF599">
            <v>0</v>
          </cell>
          <cell r="BG599">
            <v>0</v>
          </cell>
          <cell r="BH599">
            <v>0</v>
          </cell>
          <cell r="BI599">
            <v>0</v>
          </cell>
          <cell r="BJ599">
            <v>0</v>
          </cell>
          <cell r="BK599">
            <v>0</v>
          </cell>
          <cell r="BL599">
            <v>0</v>
          </cell>
          <cell r="BM599">
            <v>0</v>
          </cell>
          <cell r="BN599">
            <v>0</v>
          </cell>
          <cell r="BO599">
            <v>0</v>
          </cell>
          <cell r="BP599">
            <v>0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>
            <v>0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0</v>
          </cell>
          <cell r="CH599">
            <v>0</v>
          </cell>
          <cell r="CI599">
            <v>0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P599">
            <v>0</v>
          </cell>
          <cell r="CQ599">
            <v>0</v>
          </cell>
          <cell r="CR599">
            <v>0</v>
          </cell>
          <cell r="CS599">
            <v>0</v>
          </cell>
          <cell r="CT599">
            <v>0</v>
          </cell>
          <cell r="CU599">
            <v>0</v>
          </cell>
          <cell r="CV599">
            <v>0</v>
          </cell>
          <cell r="CW599">
            <v>0</v>
          </cell>
          <cell r="CX599">
            <v>0</v>
          </cell>
          <cell r="CY599">
            <v>0</v>
          </cell>
          <cell r="CZ599">
            <v>0</v>
          </cell>
          <cell r="DA599">
            <v>0</v>
          </cell>
          <cell r="DB599">
            <v>0</v>
          </cell>
          <cell r="DC599">
            <v>0</v>
          </cell>
          <cell r="DD599">
            <v>0</v>
          </cell>
          <cell r="DE599">
            <v>0</v>
          </cell>
          <cell r="DF599">
            <v>0</v>
          </cell>
          <cell r="DG599">
            <v>0</v>
          </cell>
          <cell r="DH599">
            <v>0</v>
          </cell>
          <cell r="DI599">
            <v>0</v>
          </cell>
          <cell r="DJ599">
            <v>0</v>
          </cell>
          <cell r="DK599">
            <v>0</v>
          </cell>
          <cell r="DL599">
            <v>0</v>
          </cell>
          <cell r="DM599">
            <v>0</v>
          </cell>
          <cell r="DN599">
            <v>0</v>
          </cell>
          <cell r="DO599">
            <v>0</v>
          </cell>
          <cell r="DP599">
            <v>0</v>
          </cell>
          <cell r="DQ599">
            <v>0</v>
          </cell>
          <cell r="DR599">
            <v>0</v>
          </cell>
          <cell r="DS599">
            <v>0</v>
          </cell>
          <cell r="DT599">
            <v>0</v>
          </cell>
          <cell r="DU599">
            <v>0</v>
          </cell>
          <cell r="DV599">
            <v>0</v>
          </cell>
          <cell r="DW599">
            <v>0</v>
          </cell>
          <cell r="DX599">
            <v>0</v>
          </cell>
          <cell r="DY599">
            <v>0</v>
          </cell>
          <cell r="DZ599">
            <v>0</v>
          </cell>
          <cell r="EA599">
            <v>0</v>
          </cell>
          <cell r="EB599">
            <v>0</v>
          </cell>
          <cell r="EC599">
            <v>0</v>
          </cell>
          <cell r="ED599">
            <v>0</v>
          </cell>
        </row>
        <row r="600">
          <cell r="F600">
            <v>-278.76315000001341</v>
          </cell>
          <cell r="G600">
            <v>-204.6053799999936</v>
          </cell>
          <cell r="H600">
            <v>-340.24570999998832</v>
          </cell>
          <cell r="I600">
            <v>-187.19096999999601</v>
          </cell>
          <cell r="J600">
            <v>-161.18695000000298</v>
          </cell>
          <cell r="K600">
            <v>-223.00452000007499</v>
          </cell>
          <cell r="L600">
            <v>-89.036819999979343</v>
          </cell>
          <cell r="M600">
            <v>-113.74602000002051</v>
          </cell>
          <cell r="N600">
            <v>-274.8593899999978</v>
          </cell>
          <cell r="O600">
            <v>-300.29774000000907</v>
          </cell>
          <cell r="P600">
            <v>-302.23053000000073</v>
          </cell>
          <cell r="Q600">
            <v>-268.54542000003858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0</v>
          </cell>
          <cell r="BD600">
            <v>0</v>
          </cell>
          <cell r="BE600">
            <v>0</v>
          </cell>
          <cell r="BF600">
            <v>0</v>
          </cell>
          <cell r="BG600">
            <v>0</v>
          </cell>
          <cell r="BH600">
            <v>0</v>
          </cell>
          <cell r="BI600">
            <v>0</v>
          </cell>
          <cell r="BJ600">
            <v>0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  <cell r="BO600">
            <v>0</v>
          </cell>
          <cell r="BP600">
            <v>0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>
            <v>0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0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0</v>
          </cell>
          <cell r="CH600">
            <v>0</v>
          </cell>
          <cell r="CI600">
            <v>0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P600">
            <v>0</v>
          </cell>
          <cell r="CQ600">
            <v>0</v>
          </cell>
          <cell r="CR600">
            <v>0</v>
          </cell>
          <cell r="CS600">
            <v>0</v>
          </cell>
          <cell r="CT600">
            <v>0</v>
          </cell>
          <cell r="CU600">
            <v>0</v>
          </cell>
          <cell r="CV600">
            <v>0</v>
          </cell>
          <cell r="CW600">
            <v>0</v>
          </cell>
          <cell r="CX600">
            <v>0</v>
          </cell>
          <cell r="CY600">
            <v>0</v>
          </cell>
          <cell r="CZ600">
            <v>0</v>
          </cell>
          <cell r="DA600">
            <v>0</v>
          </cell>
          <cell r="DB600">
            <v>0</v>
          </cell>
          <cell r="DC600">
            <v>0</v>
          </cell>
          <cell r="DD600">
            <v>0</v>
          </cell>
          <cell r="DE600">
            <v>0</v>
          </cell>
          <cell r="DF600">
            <v>0</v>
          </cell>
          <cell r="DG600">
            <v>0</v>
          </cell>
          <cell r="DH600">
            <v>0</v>
          </cell>
          <cell r="DI600">
            <v>0</v>
          </cell>
          <cell r="DJ600">
            <v>0</v>
          </cell>
          <cell r="DK600">
            <v>0</v>
          </cell>
          <cell r="DL600">
            <v>0</v>
          </cell>
          <cell r="DM600">
            <v>0</v>
          </cell>
          <cell r="DN600">
            <v>0</v>
          </cell>
          <cell r="DO600">
            <v>0</v>
          </cell>
          <cell r="DP600">
            <v>0</v>
          </cell>
          <cell r="DQ600">
            <v>0</v>
          </cell>
          <cell r="DR600">
            <v>0</v>
          </cell>
          <cell r="DS600">
            <v>0</v>
          </cell>
          <cell r="DT600">
            <v>0</v>
          </cell>
          <cell r="DU600">
            <v>0</v>
          </cell>
          <cell r="DV600">
            <v>0</v>
          </cell>
          <cell r="DW600">
            <v>0</v>
          </cell>
          <cell r="DX600">
            <v>0</v>
          </cell>
          <cell r="DY600">
            <v>0</v>
          </cell>
          <cell r="DZ600">
            <v>0</v>
          </cell>
          <cell r="EA600">
            <v>0</v>
          </cell>
          <cell r="EB600">
            <v>0</v>
          </cell>
          <cell r="EC600">
            <v>0</v>
          </cell>
          <cell r="ED600">
            <v>0</v>
          </cell>
        </row>
        <row r="601">
          <cell r="F601">
            <v>-119.15110199997434</v>
          </cell>
          <cell r="G601">
            <v>-77.641166000015801</v>
          </cell>
          <cell r="H601">
            <v>-91.822732000000542</v>
          </cell>
          <cell r="I601">
            <v>-154.34790199997951</v>
          </cell>
          <cell r="J601">
            <v>-125.5980639999907</v>
          </cell>
          <cell r="K601">
            <v>-332.7623930000118</v>
          </cell>
          <cell r="L601">
            <v>-314.53872599994065</v>
          </cell>
          <cell r="M601">
            <v>-340.52124799997546</v>
          </cell>
          <cell r="N601">
            <v>-182.80557600001339</v>
          </cell>
          <cell r="O601">
            <v>-203.47392600000603</v>
          </cell>
          <cell r="P601">
            <v>-174.34454400002141</v>
          </cell>
          <cell r="Q601">
            <v>-238.9781409999996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  <cell r="AW601">
            <v>0</v>
          </cell>
          <cell r="AX601">
            <v>0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0</v>
          </cell>
          <cell r="BD601">
            <v>0</v>
          </cell>
          <cell r="BE601">
            <v>0</v>
          </cell>
          <cell r="BF601">
            <v>0</v>
          </cell>
          <cell r="BG601">
            <v>0</v>
          </cell>
          <cell r="BH601">
            <v>0</v>
          </cell>
          <cell r="BI601">
            <v>0</v>
          </cell>
          <cell r="BJ601">
            <v>0</v>
          </cell>
          <cell r="BK601">
            <v>0</v>
          </cell>
          <cell r="BL601">
            <v>0</v>
          </cell>
          <cell r="BM601">
            <v>0</v>
          </cell>
          <cell r="BN601">
            <v>0</v>
          </cell>
          <cell r="BO601">
            <v>0</v>
          </cell>
          <cell r="BP601">
            <v>0</v>
          </cell>
          <cell r="BQ601">
            <v>0</v>
          </cell>
          <cell r="BR601">
            <v>0</v>
          </cell>
          <cell r="BS601">
            <v>0</v>
          </cell>
          <cell r="BT601">
            <v>0</v>
          </cell>
          <cell r="BU601">
            <v>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0</v>
          </cell>
          <cell r="CA601">
            <v>0</v>
          </cell>
          <cell r="CB601">
            <v>0</v>
          </cell>
          <cell r="CC601">
            <v>0</v>
          </cell>
          <cell r="CD601">
            <v>0</v>
          </cell>
          <cell r="CE601">
            <v>0</v>
          </cell>
          <cell r="CF601">
            <v>0</v>
          </cell>
          <cell r="CG601">
            <v>0</v>
          </cell>
          <cell r="CH601">
            <v>0</v>
          </cell>
          <cell r="CI601">
            <v>0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P601">
            <v>0</v>
          </cell>
          <cell r="CQ601">
            <v>0</v>
          </cell>
          <cell r="CR601">
            <v>0</v>
          </cell>
          <cell r="CS601">
            <v>0</v>
          </cell>
          <cell r="CT601">
            <v>0</v>
          </cell>
          <cell r="CU601">
            <v>0</v>
          </cell>
          <cell r="CV601">
            <v>0</v>
          </cell>
          <cell r="CW601">
            <v>0</v>
          </cell>
          <cell r="CX601">
            <v>0</v>
          </cell>
          <cell r="CY601">
            <v>0</v>
          </cell>
          <cell r="CZ601">
            <v>0</v>
          </cell>
          <cell r="DA601">
            <v>0</v>
          </cell>
          <cell r="DB601">
            <v>0</v>
          </cell>
          <cell r="DC601">
            <v>0</v>
          </cell>
          <cell r="DD601">
            <v>0</v>
          </cell>
          <cell r="DE601">
            <v>0</v>
          </cell>
          <cell r="DF601">
            <v>0</v>
          </cell>
          <cell r="DG601">
            <v>0</v>
          </cell>
          <cell r="DH601">
            <v>0</v>
          </cell>
          <cell r="DI601">
            <v>0</v>
          </cell>
          <cell r="DJ601">
            <v>0</v>
          </cell>
          <cell r="DK601">
            <v>0</v>
          </cell>
          <cell r="DL601">
            <v>0</v>
          </cell>
          <cell r="DM601">
            <v>0</v>
          </cell>
          <cell r="DN601">
            <v>0</v>
          </cell>
          <cell r="DO601">
            <v>0</v>
          </cell>
          <cell r="DP601">
            <v>0</v>
          </cell>
          <cell r="DQ601">
            <v>0</v>
          </cell>
          <cell r="DR601">
            <v>0</v>
          </cell>
          <cell r="DS601">
            <v>0</v>
          </cell>
          <cell r="DT601">
            <v>0</v>
          </cell>
          <cell r="DU601">
            <v>0</v>
          </cell>
          <cell r="DV601">
            <v>0</v>
          </cell>
          <cell r="DW601">
            <v>0</v>
          </cell>
          <cell r="DX601">
            <v>0</v>
          </cell>
          <cell r="DY601">
            <v>0</v>
          </cell>
          <cell r="DZ601">
            <v>0</v>
          </cell>
          <cell r="EA601">
            <v>0</v>
          </cell>
          <cell r="EB601">
            <v>0</v>
          </cell>
          <cell r="EC601">
            <v>0</v>
          </cell>
          <cell r="ED601">
            <v>0</v>
          </cell>
        </row>
        <row r="602">
          <cell r="F602">
            <v>-47.779084400000102</v>
          </cell>
          <cell r="G602">
            <v>-50.7475629999999</v>
          </cell>
          <cell r="H602">
            <v>-22.613589500000217</v>
          </cell>
          <cell r="I602">
            <v>-22.000039000000015</v>
          </cell>
          <cell r="J602">
            <v>-27.270089300000109</v>
          </cell>
          <cell r="K602">
            <v>-78.025741800000105</v>
          </cell>
          <cell r="L602">
            <v>-116.378982000002</v>
          </cell>
          <cell r="M602">
            <v>-158.04555210000035</v>
          </cell>
          <cell r="N602">
            <v>-75.773042999999234</v>
          </cell>
          <cell r="O602">
            <v>-59.4833464000003</v>
          </cell>
          <cell r="P602">
            <v>-40.416076999999859</v>
          </cell>
          <cell r="Q602">
            <v>-45.608123799999703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  <cell r="AW602">
            <v>0</v>
          </cell>
          <cell r="AX602">
            <v>0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0</v>
          </cell>
          <cell r="BD602">
            <v>0</v>
          </cell>
          <cell r="BE602">
            <v>0</v>
          </cell>
          <cell r="BF602">
            <v>0</v>
          </cell>
          <cell r="BG602">
            <v>0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0</v>
          </cell>
          <cell r="BP602">
            <v>0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>
            <v>0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0</v>
          </cell>
          <cell r="CA602">
            <v>0</v>
          </cell>
          <cell r="CB602">
            <v>0</v>
          </cell>
          <cell r="CC602">
            <v>0</v>
          </cell>
          <cell r="CD602">
            <v>0</v>
          </cell>
          <cell r="CE602">
            <v>0</v>
          </cell>
          <cell r="CF602">
            <v>0</v>
          </cell>
          <cell r="CG602">
            <v>0</v>
          </cell>
          <cell r="CH602">
            <v>0</v>
          </cell>
          <cell r="CI602">
            <v>0</v>
          </cell>
          <cell r="CJ602">
            <v>0</v>
          </cell>
          <cell r="CK602">
            <v>0</v>
          </cell>
          <cell r="CL602">
            <v>0</v>
          </cell>
          <cell r="CM602">
            <v>0</v>
          </cell>
          <cell r="CN602">
            <v>0</v>
          </cell>
          <cell r="CO602">
            <v>0</v>
          </cell>
          <cell r="CP602">
            <v>0</v>
          </cell>
          <cell r="CQ602">
            <v>0</v>
          </cell>
          <cell r="CR602">
            <v>0</v>
          </cell>
          <cell r="CS602">
            <v>0</v>
          </cell>
          <cell r="CT602">
            <v>0</v>
          </cell>
          <cell r="CU602">
            <v>0</v>
          </cell>
          <cell r="CV602">
            <v>0</v>
          </cell>
          <cell r="CW602">
            <v>0</v>
          </cell>
          <cell r="CX602">
            <v>0</v>
          </cell>
          <cell r="CY602">
            <v>0</v>
          </cell>
          <cell r="CZ602">
            <v>0</v>
          </cell>
          <cell r="DA602">
            <v>0</v>
          </cell>
          <cell r="DB602">
            <v>0</v>
          </cell>
          <cell r="DC602">
            <v>0</v>
          </cell>
          <cell r="DD602">
            <v>0</v>
          </cell>
          <cell r="DE602">
            <v>0</v>
          </cell>
          <cell r="DF602">
            <v>0</v>
          </cell>
          <cell r="DG602">
            <v>0</v>
          </cell>
          <cell r="DH602">
            <v>0</v>
          </cell>
          <cell r="DI602">
            <v>0</v>
          </cell>
          <cell r="DJ602">
            <v>0</v>
          </cell>
          <cell r="DK602">
            <v>0</v>
          </cell>
          <cell r="DL602">
            <v>0</v>
          </cell>
          <cell r="DM602">
            <v>0</v>
          </cell>
          <cell r="DN602">
            <v>0</v>
          </cell>
          <cell r="DO602">
            <v>0</v>
          </cell>
          <cell r="DP602">
            <v>0</v>
          </cell>
          <cell r="DQ602">
            <v>0</v>
          </cell>
          <cell r="DR602">
            <v>0</v>
          </cell>
          <cell r="DS602">
            <v>0</v>
          </cell>
          <cell r="DT602">
            <v>0</v>
          </cell>
          <cell r="DU602">
            <v>0</v>
          </cell>
          <cell r="DV602">
            <v>0</v>
          </cell>
          <cell r="DW602">
            <v>0</v>
          </cell>
          <cell r="DX602">
            <v>0</v>
          </cell>
          <cell r="DY602">
            <v>0</v>
          </cell>
          <cell r="DZ602">
            <v>0</v>
          </cell>
          <cell r="EA602">
            <v>0</v>
          </cell>
          <cell r="EB602">
            <v>0</v>
          </cell>
          <cell r="EC602">
            <v>0</v>
          </cell>
          <cell r="ED602">
            <v>0</v>
          </cell>
        </row>
        <row r="604">
          <cell r="A604" t="str">
            <v>Total Gas Generation</v>
          </cell>
          <cell r="F604">
            <v>-677.58489589998499</v>
          </cell>
          <cell r="G604">
            <v>-499.22432000003755</v>
          </cell>
          <cell r="H604">
            <v>-651.3572995000286</v>
          </cell>
          <cell r="I604">
            <v>-714.44120999972802</v>
          </cell>
          <cell r="J604">
            <v>-511.8040283001028</v>
          </cell>
          <cell r="K604">
            <v>-995.08713330025785</v>
          </cell>
          <cell r="L604">
            <v>-855.9511750000529</v>
          </cell>
          <cell r="M604">
            <v>-1008.6385715999641</v>
          </cell>
          <cell r="N604">
            <v>-1229.3018565000966</v>
          </cell>
          <cell r="O604">
            <v>-1176.9137203998398</v>
          </cell>
          <cell r="P604">
            <v>-885.15123300021514</v>
          </cell>
          <cell r="Q604">
            <v>-895.17500180006027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  <cell r="AW604">
            <v>0</v>
          </cell>
          <cell r="AX604">
            <v>0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0</v>
          </cell>
          <cell r="BD604">
            <v>0</v>
          </cell>
          <cell r="BE604">
            <v>0</v>
          </cell>
          <cell r="BF604">
            <v>0</v>
          </cell>
          <cell r="BG604">
            <v>0</v>
          </cell>
          <cell r="BH604">
            <v>0</v>
          </cell>
          <cell r="BI604">
            <v>0</v>
          </cell>
          <cell r="BJ604">
            <v>0</v>
          </cell>
          <cell r="BK604">
            <v>0</v>
          </cell>
          <cell r="BL604">
            <v>0</v>
          </cell>
          <cell r="BM604">
            <v>0</v>
          </cell>
          <cell r="BN604">
            <v>0</v>
          </cell>
          <cell r="BO604">
            <v>0</v>
          </cell>
          <cell r="BP604">
            <v>0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0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0</v>
          </cell>
          <cell r="CA604">
            <v>0</v>
          </cell>
          <cell r="CB604">
            <v>0</v>
          </cell>
          <cell r="CC604">
            <v>0</v>
          </cell>
          <cell r="CD604">
            <v>0</v>
          </cell>
          <cell r="CE604">
            <v>0</v>
          </cell>
          <cell r="CF604">
            <v>0</v>
          </cell>
          <cell r="CG604">
            <v>0</v>
          </cell>
          <cell r="CH604">
            <v>0</v>
          </cell>
          <cell r="CI604">
            <v>0</v>
          </cell>
          <cell r="CJ604">
            <v>0</v>
          </cell>
          <cell r="CK604">
            <v>0</v>
          </cell>
          <cell r="CL604">
            <v>0</v>
          </cell>
          <cell r="CM604">
            <v>0</v>
          </cell>
          <cell r="CN604">
            <v>0</v>
          </cell>
          <cell r="CO604">
            <v>0</v>
          </cell>
          <cell r="CP604">
            <v>0</v>
          </cell>
          <cell r="CQ604">
            <v>0</v>
          </cell>
          <cell r="CR604">
            <v>0</v>
          </cell>
          <cell r="CS604">
            <v>0</v>
          </cell>
          <cell r="CT604">
            <v>0</v>
          </cell>
          <cell r="CU604">
            <v>0</v>
          </cell>
          <cell r="CV604">
            <v>0</v>
          </cell>
          <cell r="CW604">
            <v>0</v>
          </cell>
          <cell r="CX604">
            <v>0</v>
          </cell>
          <cell r="CY604">
            <v>0</v>
          </cell>
          <cell r="CZ604">
            <v>0</v>
          </cell>
          <cell r="DA604">
            <v>0</v>
          </cell>
          <cell r="DB604">
            <v>0</v>
          </cell>
          <cell r="DC604">
            <v>0</v>
          </cell>
          <cell r="DD604">
            <v>0</v>
          </cell>
          <cell r="DE604">
            <v>0</v>
          </cell>
          <cell r="DF604">
            <v>0</v>
          </cell>
          <cell r="DG604">
            <v>0</v>
          </cell>
          <cell r="DH604">
            <v>0</v>
          </cell>
          <cell r="DI604">
            <v>0</v>
          </cell>
          <cell r="DJ604">
            <v>0</v>
          </cell>
          <cell r="DK604">
            <v>0</v>
          </cell>
          <cell r="DL604">
            <v>0</v>
          </cell>
          <cell r="DM604">
            <v>0</v>
          </cell>
          <cell r="DN604">
            <v>0</v>
          </cell>
          <cell r="DO604">
            <v>0</v>
          </cell>
          <cell r="DP604">
            <v>0</v>
          </cell>
          <cell r="DQ604">
            <v>0</v>
          </cell>
          <cell r="DR604">
            <v>0</v>
          </cell>
          <cell r="DS604">
            <v>0</v>
          </cell>
          <cell r="DT604">
            <v>0</v>
          </cell>
          <cell r="DU604">
            <v>0</v>
          </cell>
          <cell r="DV604">
            <v>0</v>
          </cell>
          <cell r="DW604">
            <v>0</v>
          </cell>
          <cell r="DX604">
            <v>0</v>
          </cell>
          <cell r="DY604">
            <v>0</v>
          </cell>
          <cell r="DZ604">
            <v>0</v>
          </cell>
          <cell r="EA604">
            <v>0</v>
          </cell>
          <cell r="EB604">
            <v>0</v>
          </cell>
          <cell r="EC604">
            <v>0</v>
          </cell>
          <cell r="ED604">
            <v>0</v>
          </cell>
        </row>
        <row r="606">
          <cell r="A606" t="str">
            <v>Hydro Generation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0</v>
          </cell>
          <cell r="BD607">
            <v>0</v>
          </cell>
          <cell r="BE607">
            <v>0</v>
          </cell>
          <cell r="BF607">
            <v>0</v>
          </cell>
          <cell r="BG607">
            <v>0</v>
          </cell>
          <cell r="BH607">
            <v>0</v>
          </cell>
          <cell r="BI607">
            <v>0</v>
          </cell>
          <cell r="BJ607">
            <v>0</v>
          </cell>
          <cell r="BK607">
            <v>0</v>
          </cell>
          <cell r="BL607">
            <v>0</v>
          </cell>
          <cell r="BM607">
            <v>0</v>
          </cell>
          <cell r="BN607">
            <v>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0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0</v>
          </cell>
          <cell r="CH607">
            <v>0</v>
          </cell>
          <cell r="CI607">
            <v>0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P607">
            <v>0</v>
          </cell>
          <cell r="CQ607">
            <v>0</v>
          </cell>
          <cell r="CR607">
            <v>0</v>
          </cell>
          <cell r="CS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0</v>
          </cell>
          <cell r="CX607">
            <v>0</v>
          </cell>
          <cell r="CY607">
            <v>0</v>
          </cell>
          <cell r="CZ607">
            <v>0</v>
          </cell>
          <cell r="DA607">
            <v>0</v>
          </cell>
          <cell r="DB607">
            <v>0</v>
          </cell>
          <cell r="DC607">
            <v>0</v>
          </cell>
          <cell r="DD607">
            <v>0</v>
          </cell>
          <cell r="DE607">
            <v>0</v>
          </cell>
          <cell r="DF607">
            <v>0</v>
          </cell>
          <cell r="DG607">
            <v>0</v>
          </cell>
          <cell r="DH607">
            <v>0</v>
          </cell>
          <cell r="DI607">
            <v>0</v>
          </cell>
          <cell r="DJ607">
            <v>0</v>
          </cell>
          <cell r="DK607">
            <v>0</v>
          </cell>
          <cell r="DL607">
            <v>0</v>
          </cell>
          <cell r="DM607">
            <v>0</v>
          </cell>
          <cell r="DN607">
            <v>0</v>
          </cell>
          <cell r="DO607">
            <v>0</v>
          </cell>
          <cell r="DP607">
            <v>0</v>
          </cell>
          <cell r="DQ607">
            <v>0</v>
          </cell>
          <cell r="DR607">
            <v>0</v>
          </cell>
          <cell r="DS607">
            <v>0</v>
          </cell>
          <cell r="DT607">
            <v>0</v>
          </cell>
          <cell r="DU607">
            <v>0</v>
          </cell>
          <cell r="DV607">
            <v>0</v>
          </cell>
          <cell r="DW607">
            <v>0</v>
          </cell>
          <cell r="DX607">
            <v>0</v>
          </cell>
          <cell r="DY607">
            <v>0</v>
          </cell>
          <cell r="DZ607">
            <v>0</v>
          </cell>
          <cell r="EA607">
            <v>0</v>
          </cell>
          <cell r="EB607">
            <v>0</v>
          </cell>
          <cell r="EC607">
            <v>0</v>
          </cell>
          <cell r="ED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0</v>
          </cell>
          <cell r="BD608">
            <v>0</v>
          </cell>
          <cell r="BE608">
            <v>0</v>
          </cell>
          <cell r="BF608">
            <v>0</v>
          </cell>
          <cell r="BG608">
            <v>0</v>
          </cell>
          <cell r="BH608">
            <v>0</v>
          </cell>
          <cell r="BI608">
            <v>0</v>
          </cell>
          <cell r="BJ608">
            <v>0</v>
          </cell>
          <cell r="BK608">
            <v>0</v>
          </cell>
          <cell r="BL608">
            <v>0</v>
          </cell>
          <cell r="BM608">
            <v>0</v>
          </cell>
          <cell r="BN608">
            <v>0</v>
          </cell>
          <cell r="BO608">
            <v>0</v>
          </cell>
          <cell r="BP608">
            <v>0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0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0</v>
          </cell>
          <cell r="CA608">
            <v>0</v>
          </cell>
          <cell r="CB608">
            <v>0</v>
          </cell>
          <cell r="CC608">
            <v>0</v>
          </cell>
          <cell r="CD608">
            <v>0</v>
          </cell>
          <cell r="CE608">
            <v>0</v>
          </cell>
          <cell r="CF608">
            <v>0</v>
          </cell>
          <cell r="CG608">
            <v>0</v>
          </cell>
          <cell r="CH608">
            <v>0</v>
          </cell>
          <cell r="CI608">
            <v>0</v>
          </cell>
          <cell r="CJ608">
            <v>0</v>
          </cell>
          <cell r="CK608">
            <v>0</v>
          </cell>
          <cell r="CL608">
            <v>0</v>
          </cell>
          <cell r="CM608">
            <v>0</v>
          </cell>
          <cell r="CN608">
            <v>0</v>
          </cell>
          <cell r="CO608">
            <v>0</v>
          </cell>
          <cell r="CP608">
            <v>0</v>
          </cell>
          <cell r="CQ608">
            <v>0</v>
          </cell>
          <cell r="CR608">
            <v>0</v>
          </cell>
          <cell r="CS608">
            <v>0</v>
          </cell>
          <cell r="CT608">
            <v>0</v>
          </cell>
          <cell r="CU608">
            <v>0</v>
          </cell>
          <cell r="CV608">
            <v>0</v>
          </cell>
          <cell r="CW608">
            <v>0</v>
          </cell>
          <cell r="CX608">
            <v>0</v>
          </cell>
          <cell r="CY608">
            <v>0</v>
          </cell>
          <cell r="CZ608">
            <v>0</v>
          </cell>
          <cell r="DA608">
            <v>0</v>
          </cell>
          <cell r="DB608">
            <v>0</v>
          </cell>
          <cell r="DC608">
            <v>0</v>
          </cell>
          <cell r="DD608">
            <v>0</v>
          </cell>
          <cell r="DE608">
            <v>0</v>
          </cell>
          <cell r="DF608">
            <v>0</v>
          </cell>
          <cell r="DG608">
            <v>0</v>
          </cell>
          <cell r="DH608">
            <v>0</v>
          </cell>
          <cell r="DI608">
            <v>0</v>
          </cell>
          <cell r="DJ608">
            <v>0</v>
          </cell>
          <cell r="DK608">
            <v>0</v>
          </cell>
          <cell r="DL608">
            <v>0</v>
          </cell>
          <cell r="DM608">
            <v>0</v>
          </cell>
          <cell r="DN608">
            <v>0</v>
          </cell>
          <cell r="DO608">
            <v>0</v>
          </cell>
          <cell r="DP608">
            <v>0</v>
          </cell>
          <cell r="DQ608">
            <v>0</v>
          </cell>
          <cell r="DR608">
            <v>0</v>
          </cell>
          <cell r="DS608">
            <v>0</v>
          </cell>
          <cell r="DT608">
            <v>0</v>
          </cell>
          <cell r="DU608">
            <v>0</v>
          </cell>
          <cell r="DV608">
            <v>0</v>
          </cell>
          <cell r="DW608">
            <v>0</v>
          </cell>
          <cell r="DX608">
            <v>0</v>
          </cell>
          <cell r="DY608">
            <v>0</v>
          </cell>
          <cell r="DZ608">
            <v>0</v>
          </cell>
          <cell r="EA608">
            <v>0</v>
          </cell>
          <cell r="EB608">
            <v>0</v>
          </cell>
          <cell r="EC608">
            <v>0</v>
          </cell>
          <cell r="ED608">
            <v>0</v>
          </cell>
        </row>
        <row r="610">
          <cell r="A610" t="str">
            <v>Total Hydro Generation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  <cell r="BE610">
            <v>0</v>
          </cell>
          <cell r="BF610">
            <v>0</v>
          </cell>
          <cell r="BG610">
            <v>0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0</v>
          </cell>
          <cell r="BP610">
            <v>0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0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0</v>
          </cell>
          <cell r="CA610">
            <v>0</v>
          </cell>
          <cell r="CB610">
            <v>0</v>
          </cell>
          <cell r="CC610">
            <v>0</v>
          </cell>
          <cell r="CD610">
            <v>0</v>
          </cell>
          <cell r="CE610">
            <v>0</v>
          </cell>
          <cell r="CF610">
            <v>0</v>
          </cell>
          <cell r="CG610">
            <v>0</v>
          </cell>
          <cell r="CH610">
            <v>0</v>
          </cell>
          <cell r="CI610">
            <v>0</v>
          </cell>
          <cell r="CJ610">
            <v>0</v>
          </cell>
          <cell r="CK610">
            <v>0</v>
          </cell>
          <cell r="CL610">
            <v>0</v>
          </cell>
          <cell r="CM610">
            <v>0</v>
          </cell>
          <cell r="CN610">
            <v>0</v>
          </cell>
          <cell r="CO610">
            <v>0</v>
          </cell>
          <cell r="CP610">
            <v>0</v>
          </cell>
          <cell r="CQ610">
            <v>0</v>
          </cell>
          <cell r="CR610">
            <v>0</v>
          </cell>
          <cell r="CS610">
            <v>0</v>
          </cell>
          <cell r="CT610">
            <v>0</v>
          </cell>
          <cell r="CU610">
            <v>0</v>
          </cell>
          <cell r="CV610">
            <v>0</v>
          </cell>
          <cell r="CW610">
            <v>0</v>
          </cell>
          <cell r="CX610">
            <v>0</v>
          </cell>
          <cell r="CY610">
            <v>0</v>
          </cell>
          <cell r="CZ610">
            <v>0</v>
          </cell>
          <cell r="DA610">
            <v>0</v>
          </cell>
          <cell r="DB610">
            <v>0</v>
          </cell>
          <cell r="DC610">
            <v>0</v>
          </cell>
          <cell r="DD610">
            <v>0</v>
          </cell>
          <cell r="DE610">
            <v>0</v>
          </cell>
          <cell r="DF610">
            <v>0</v>
          </cell>
          <cell r="DG610">
            <v>0</v>
          </cell>
          <cell r="DH610">
            <v>0</v>
          </cell>
          <cell r="DI610">
            <v>0</v>
          </cell>
          <cell r="DJ610">
            <v>0</v>
          </cell>
          <cell r="DK610">
            <v>0</v>
          </cell>
          <cell r="DL610">
            <v>0</v>
          </cell>
          <cell r="DM610">
            <v>0</v>
          </cell>
          <cell r="DN610">
            <v>0</v>
          </cell>
          <cell r="DO610">
            <v>0</v>
          </cell>
          <cell r="DP610">
            <v>0</v>
          </cell>
          <cell r="DQ610">
            <v>0</v>
          </cell>
          <cell r="DR610">
            <v>0</v>
          </cell>
          <cell r="DS610">
            <v>0</v>
          </cell>
          <cell r="DT610">
            <v>0</v>
          </cell>
          <cell r="DU610">
            <v>0</v>
          </cell>
          <cell r="DV610">
            <v>0</v>
          </cell>
          <cell r="DW610">
            <v>0</v>
          </cell>
          <cell r="DX610">
            <v>0</v>
          </cell>
          <cell r="DY610">
            <v>0</v>
          </cell>
          <cell r="DZ610">
            <v>0</v>
          </cell>
          <cell r="EA610">
            <v>0</v>
          </cell>
          <cell r="EB610">
            <v>0</v>
          </cell>
          <cell r="EC610">
            <v>0</v>
          </cell>
          <cell r="ED610">
            <v>0</v>
          </cell>
        </row>
        <row r="612">
          <cell r="A612" t="str">
            <v>Other Generation</v>
          </cell>
        </row>
        <row r="613"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0</v>
          </cell>
          <cell r="BD613">
            <v>0</v>
          </cell>
          <cell r="BE613">
            <v>0</v>
          </cell>
          <cell r="BF613">
            <v>0</v>
          </cell>
          <cell r="BG613">
            <v>0</v>
          </cell>
          <cell r="BH613">
            <v>0</v>
          </cell>
          <cell r="BI613">
            <v>0</v>
          </cell>
          <cell r="BJ613">
            <v>0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0</v>
          </cell>
          <cell r="BP613">
            <v>0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0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0</v>
          </cell>
          <cell r="CA613">
            <v>0</v>
          </cell>
          <cell r="CB613">
            <v>0</v>
          </cell>
          <cell r="CC613">
            <v>0</v>
          </cell>
          <cell r="CD613">
            <v>0</v>
          </cell>
          <cell r="CE613">
            <v>0</v>
          </cell>
          <cell r="CF613">
            <v>0</v>
          </cell>
          <cell r="CG613">
            <v>0</v>
          </cell>
          <cell r="CH613">
            <v>0</v>
          </cell>
          <cell r="CI613">
            <v>0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P613">
            <v>0</v>
          </cell>
          <cell r="CQ613">
            <v>0</v>
          </cell>
          <cell r="CR613">
            <v>0</v>
          </cell>
          <cell r="CS613">
            <v>0</v>
          </cell>
          <cell r="CT613">
            <v>0</v>
          </cell>
          <cell r="CU613">
            <v>0</v>
          </cell>
          <cell r="CV613">
            <v>0</v>
          </cell>
          <cell r="CW613">
            <v>0</v>
          </cell>
          <cell r="CX613">
            <v>0</v>
          </cell>
          <cell r="CY613">
            <v>0</v>
          </cell>
          <cell r="CZ613">
            <v>0</v>
          </cell>
          <cell r="DA613">
            <v>0</v>
          </cell>
          <cell r="DB613">
            <v>0</v>
          </cell>
          <cell r="DC613">
            <v>0</v>
          </cell>
          <cell r="DD613">
            <v>0</v>
          </cell>
          <cell r="DE613">
            <v>0</v>
          </cell>
          <cell r="DF613">
            <v>0</v>
          </cell>
          <cell r="DG613">
            <v>0</v>
          </cell>
          <cell r="DH613">
            <v>0</v>
          </cell>
          <cell r="DI613">
            <v>0</v>
          </cell>
          <cell r="DJ613">
            <v>0</v>
          </cell>
          <cell r="DK613">
            <v>0</v>
          </cell>
          <cell r="DL613">
            <v>0</v>
          </cell>
          <cell r="DM613">
            <v>0</v>
          </cell>
          <cell r="DN613">
            <v>0</v>
          </cell>
          <cell r="DO613">
            <v>0</v>
          </cell>
          <cell r="DP613">
            <v>0</v>
          </cell>
          <cell r="DQ613">
            <v>0</v>
          </cell>
          <cell r="DR613">
            <v>0</v>
          </cell>
          <cell r="DS613">
            <v>0</v>
          </cell>
          <cell r="DT613">
            <v>0</v>
          </cell>
          <cell r="DU613">
            <v>0</v>
          </cell>
          <cell r="DV613">
            <v>0</v>
          </cell>
          <cell r="DW613">
            <v>0</v>
          </cell>
          <cell r="DX613">
            <v>0</v>
          </cell>
          <cell r="DY613">
            <v>0</v>
          </cell>
          <cell r="DZ613">
            <v>0</v>
          </cell>
          <cell r="EA613">
            <v>0</v>
          </cell>
          <cell r="EB613">
            <v>0</v>
          </cell>
          <cell r="EC613">
            <v>0</v>
          </cell>
          <cell r="ED613">
            <v>0</v>
          </cell>
        </row>
        <row r="615"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0</v>
          </cell>
          <cell r="BD615">
            <v>0</v>
          </cell>
          <cell r="BE615">
            <v>0</v>
          </cell>
          <cell r="BF615">
            <v>0</v>
          </cell>
          <cell r="BG615">
            <v>0</v>
          </cell>
          <cell r="BH615">
            <v>0</v>
          </cell>
          <cell r="BI615">
            <v>0</v>
          </cell>
          <cell r="BJ615">
            <v>0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0</v>
          </cell>
          <cell r="BP615">
            <v>0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0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0</v>
          </cell>
          <cell r="CA615">
            <v>0</v>
          </cell>
          <cell r="CB615">
            <v>0</v>
          </cell>
          <cell r="CC615">
            <v>0</v>
          </cell>
          <cell r="CD615">
            <v>0</v>
          </cell>
          <cell r="CE615">
            <v>0</v>
          </cell>
          <cell r="CF615">
            <v>0</v>
          </cell>
          <cell r="CG615">
            <v>0</v>
          </cell>
          <cell r="CH615">
            <v>0</v>
          </cell>
          <cell r="CI615">
            <v>0</v>
          </cell>
          <cell r="CJ615">
            <v>0</v>
          </cell>
          <cell r="CK615">
            <v>0</v>
          </cell>
          <cell r="CL615">
            <v>0</v>
          </cell>
          <cell r="CM615">
            <v>0</v>
          </cell>
          <cell r="CN615">
            <v>0</v>
          </cell>
          <cell r="CO615">
            <v>0</v>
          </cell>
          <cell r="CP615">
            <v>0</v>
          </cell>
          <cell r="CQ615">
            <v>0</v>
          </cell>
          <cell r="CR615">
            <v>0</v>
          </cell>
          <cell r="CS615">
            <v>0</v>
          </cell>
          <cell r="CT615">
            <v>0</v>
          </cell>
          <cell r="CU615">
            <v>0</v>
          </cell>
          <cell r="CV615">
            <v>0</v>
          </cell>
          <cell r="CW615">
            <v>0</v>
          </cell>
          <cell r="CX615">
            <v>0</v>
          </cell>
          <cell r="CY615">
            <v>0</v>
          </cell>
          <cell r="CZ615">
            <v>0</v>
          </cell>
          <cell r="DA615">
            <v>0</v>
          </cell>
          <cell r="DB615">
            <v>0</v>
          </cell>
          <cell r="DC615">
            <v>0</v>
          </cell>
          <cell r="DD615">
            <v>0</v>
          </cell>
          <cell r="DE615">
            <v>0</v>
          </cell>
          <cell r="DF615">
            <v>0</v>
          </cell>
          <cell r="DG615">
            <v>0</v>
          </cell>
          <cell r="DH615">
            <v>0</v>
          </cell>
          <cell r="DI615">
            <v>0</v>
          </cell>
          <cell r="DJ615">
            <v>0</v>
          </cell>
          <cell r="DK615">
            <v>0</v>
          </cell>
          <cell r="DL615">
            <v>0</v>
          </cell>
          <cell r="DM615">
            <v>0</v>
          </cell>
          <cell r="DN615">
            <v>0</v>
          </cell>
          <cell r="DO615">
            <v>0</v>
          </cell>
          <cell r="DP615">
            <v>0</v>
          </cell>
          <cell r="DQ615">
            <v>0</v>
          </cell>
          <cell r="DR615">
            <v>0</v>
          </cell>
          <cell r="DS615">
            <v>0</v>
          </cell>
          <cell r="DT615">
            <v>0</v>
          </cell>
          <cell r="DU615">
            <v>0</v>
          </cell>
          <cell r="DV615">
            <v>0</v>
          </cell>
          <cell r="DW615">
            <v>0</v>
          </cell>
          <cell r="DX615">
            <v>0</v>
          </cell>
          <cell r="DY615">
            <v>0</v>
          </cell>
          <cell r="DZ615">
            <v>0</v>
          </cell>
          <cell r="EA615">
            <v>0</v>
          </cell>
          <cell r="EB615">
            <v>0</v>
          </cell>
          <cell r="EC615">
            <v>0</v>
          </cell>
          <cell r="ED615">
            <v>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0</v>
          </cell>
          <cell r="BD616">
            <v>0</v>
          </cell>
          <cell r="BE616">
            <v>0</v>
          </cell>
          <cell r="BF616">
            <v>0</v>
          </cell>
          <cell r="BG616">
            <v>0</v>
          </cell>
          <cell r="BH616">
            <v>0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0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0</v>
          </cell>
          <cell r="BV616">
            <v>0</v>
          </cell>
          <cell r="BW616">
            <v>0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0</v>
          </cell>
          <cell r="CH616">
            <v>0</v>
          </cell>
          <cell r="CI616">
            <v>0</v>
          </cell>
          <cell r="CJ616">
            <v>0</v>
          </cell>
          <cell r="CK616">
            <v>0</v>
          </cell>
          <cell r="CL616">
            <v>0</v>
          </cell>
          <cell r="CM616">
            <v>0</v>
          </cell>
          <cell r="CN616">
            <v>0</v>
          </cell>
          <cell r="CO616">
            <v>0</v>
          </cell>
          <cell r="CP616">
            <v>0</v>
          </cell>
          <cell r="CQ616">
            <v>0</v>
          </cell>
          <cell r="CR616">
            <v>0</v>
          </cell>
          <cell r="CS616">
            <v>0</v>
          </cell>
          <cell r="CT616">
            <v>0</v>
          </cell>
          <cell r="CU616">
            <v>0</v>
          </cell>
          <cell r="CV616">
            <v>0</v>
          </cell>
          <cell r="CW616">
            <v>0</v>
          </cell>
          <cell r="CX616">
            <v>0</v>
          </cell>
          <cell r="CY616">
            <v>0</v>
          </cell>
          <cell r="CZ616">
            <v>0</v>
          </cell>
          <cell r="DA616">
            <v>0</v>
          </cell>
          <cell r="DB616">
            <v>0</v>
          </cell>
          <cell r="DC616">
            <v>0</v>
          </cell>
          <cell r="DD616">
            <v>0</v>
          </cell>
          <cell r="DE616">
            <v>0</v>
          </cell>
          <cell r="DF616">
            <v>0</v>
          </cell>
          <cell r="DG616">
            <v>0</v>
          </cell>
          <cell r="DH616">
            <v>0</v>
          </cell>
          <cell r="DI616">
            <v>0</v>
          </cell>
          <cell r="DJ616">
            <v>0</v>
          </cell>
          <cell r="DK616">
            <v>0</v>
          </cell>
          <cell r="DL616">
            <v>0</v>
          </cell>
          <cell r="DM616">
            <v>0</v>
          </cell>
          <cell r="DN616">
            <v>0</v>
          </cell>
          <cell r="DO616">
            <v>0</v>
          </cell>
          <cell r="DP616">
            <v>0</v>
          </cell>
          <cell r="DQ616">
            <v>0</v>
          </cell>
          <cell r="DR616">
            <v>0</v>
          </cell>
          <cell r="DS616">
            <v>0</v>
          </cell>
          <cell r="DT616">
            <v>0</v>
          </cell>
          <cell r="DU616">
            <v>0</v>
          </cell>
          <cell r="DV616">
            <v>0</v>
          </cell>
          <cell r="DW616">
            <v>0</v>
          </cell>
          <cell r="DX616">
            <v>0</v>
          </cell>
          <cell r="DY616">
            <v>0</v>
          </cell>
          <cell r="DZ616">
            <v>0</v>
          </cell>
          <cell r="EA616">
            <v>0</v>
          </cell>
          <cell r="EB616">
            <v>0</v>
          </cell>
          <cell r="EC616">
            <v>0</v>
          </cell>
          <cell r="ED616">
            <v>0</v>
          </cell>
        </row>
        <row r="617"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  <cell r="AW617">
            <v>0</v>
          </cell>
          <cell r="AX617">
            <v>0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0</v>
          </cell>
          <cell r="BD617">
            <v>0</v>
          </cell>
          <cell r="BE617">
            <v>0</v>
          </cell>
          <cell r="BF617">
            <v>0</v>
          </cell>
          <cell r="BG617">
            <v>0</v>
          </cell>
          <cell r="BH617">
            <v>0</v>
          </cell>
          <cell r="BI617">
            <v>0</v>
          </cell>
          <cell r="BJ617">
            <v>0</v>
          </cell>
          <cell r="BK617">
            <v>0</v>
          </cell>
          <cell r="BL617">
            <v>0</v>
          </cell>
          <cell r="BM617">
            <v>0</v>
          </cell>
          <cell r="BN617">
            <v>0</v>
          </cell>
          <cell r="BO617">
            <v>0</v>
          </cell>
          <cell r="BP617">
            <v>0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0</v>
          </cell>
          <cell r="BV617">
            <v>0</v>
          </cell>
          <cell r="BW617">
            <v>0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0</v>
          </cell>
          <cell r="CH617">
            <v>0</v>
          </cell>
          <cell r="CI617">
            <v>0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P617">
            <v>0</v>
          </cell>
          <cell r="CQ617">
            <v>0</v>
          </cell>
          <cell r="CR617">
            <v>0</v>
          </cell>
          <cell r="CS617">
            <v>0</v>
          </cell>
          <cell r="CT617">
            <v>0</v>
          </cell>
          <cell r="CU617">
            <v>0</v>
          </cell>
          <cell r="CV617">
            <v>0</v>
          </cell>
          <cell r="CW617">
            <v>0</v>
          </cell>
          <cell r="CX617">
            <v>0</v>
          </cell>
          <cell r="CY617">
            <v>0</v>
          </cell>
          <cell r="CZ617">
            <v>0</v>
          </cell>
          <cell r="DA617">
            <v>0</v>
          </cell>
          <cell r="DB617">
            <v>0</v>
          </cell>
          <cell r="DC617">
            <v>0</v>
          </cell>
          <cell r="DD617">
            <v>0</v>
          </cell>
          <cell r="DE617">
            <v>0</v>
          </cell>
          <cell r="DF617">
            <v>0</v>
          </cell>
          <cell r="DG617">
            <v>0</v>
          </cell>
          <cell r="DH617">
            <v>0</v>
          </cell>
          <cell r="DI617">
            <v>0</v>
          </cell>
          <cell r="DJ617">
            <v>0</v>
          </cell>
          <cell r="DK617">
            <v>0</v>
          </cell>
          <cell r="DL617">
            <v>0</v>
          </cell>
          <cell r="DM617">
            <v>0</v>
          </cell>
          <cell r="DN617">
            <v>0</v>
          </cell>
          <cell r="DO617">
            <v>0</v>
          </cell>
          <cell r="DP617">
            <v>0</v>
          </cell>
          <cell r="DQ617">
            <v>0</v>
          </cell>
          <cell r="DR617">
            <v>0</v>
          </cell>
          <cell r="DS617">
            <v>0</v>
          </cell>
          <cell r="DT617">
            <v>0</v>
          </cell>
          <cell r="DU617">
            <v>0</v>
          </cell>
          <cell r="DV617">
            <v>0</v>
          </cell>
          <cell r="DW617">
            <v>0</v>
          </cell>
          <cell r="DX617">
            <v>0</v>
          </cell>
          <cell r="DY617">
            <v>0</v>
          </cell>
          <cell r="DZ617">
            <v>0</v>
          </cell>
          <cell r="EA617">
            <v>0</v>
          </cell>
          <cell r="EB617">
            <v>0</v>
          </cell>
          <cell r="EC617">
            <v>0</v>
          </cell>
          <cell r="ED617">
            <v>0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0</v>
          </cell>
          <cell r="BF618">
            <v>0</v>
          </cell>
          <cell r="BG618">
            <v>0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0</v>
          </cell>
          <cell r="BP618">
            <v>0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0</v>
          </cell>
          <cell r="BV618">
            <v>0</v>
          </cell>
          <cell r="BW618">
            <v>0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0</v>
          </cell>
          <cell r="CH618">
            <v>0</v>
          </cell>
          <cell r="CI618">
            <v>0</v>
          </cell>
          <cell r="CJ618">
            <v>0</v>
          </cell>
          <cell r="CK618">
            <v>0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P618">
            <v>0</v>
          </cell>
          <cell r="CQ618">
            <v>0</v>
          </cell>
          <cell r="CR618">
            <v>0</v>
          </cell>
          <cell r="CS618">
            <v>0</v>
          </cell>
          <cell r="CT618">
            <v>0</v>
          </cell>
          <cell r="CU618">
            <v>0</v>
          </cell>
          <cell r="CV618">
            <v>0</v>
          </cell>
          <cell r="CW618">
            <v>0</v>
          </cell>
          <cell r="CX618">
            <v>0</v>
          </cell>
          <cell r="CY618">
            <v>0</v>
          </cell>
          <cell r="CZ618">
            <v>0</v>
          </cell>
          <cell r="DA618">
            <v>0</v>
          </cell>
          <cell r="DB618">
            <v>0</v>
          </cell>
          <cell r="DC618">
            <v>0</v>
          </cell>
          <cell r="DD618">
            <v>0</v>
          </cell>
          <cell r="DE618">
            <v>0</v>
          </cell>
          <cell r="DF618">
            <v>0</v>
          </cell>
          <cell r="DG618">
            <v>0</v>
          </cell>
          <cell r="DH618">
            <v>0</v>
          </cell>
          <cell r="DI618">
            <v>0</v>
          </cell>
          <cell r="DJ618">
            <v>0</v>
          </cell>
          <cell r="DK618">
            <v>0</v>
          </cell>
          <cell r="DL618">
            <v>0</v>
          </cell>
          <cell r="DM618">
            <v>0</v>
          </cell>
          <cell r="DN618">
            <v>0</v>
          </cell>
          <cell r="DO618">
            <v>0</v>
          </cell>
          <cell r="DP618">
            <v>0</v>
          </cell>
          <cell r="DQ618">
            <v>0</v>
          </cell>
          <cell r="DR618">
            <v>0</v>
          </cell>
          <cell r="DS618">
            <v>0</v>
          </cell>
          <cell r="DT618">
            <v>0</v>
          </cell>
          <cell r="DU618">
            <v>0</v>
          </cell>
          <cell r="DV618">
            <v>0</v>
          </cell>
          <cell r="DW618">
            <v>0</v>
          </cell>
          <cell r="DX618">
            <v>0</v>
          </cell>
          <cell r="DY618">
            <v>0</v>
          </cell>
          <cell r="DZ618">
            <v>0</v>
          </cell>
          <cell r="EA618">
            <v>0</v>
          </cell>
          <cell r="EB618">
            <v>0</v>
          </cell>
          <cell r="EC618">
            <v>0</v>
          </cell>
          <cell r="ED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0</v>
          </cell>
          <cell r="BD619">
            <v>0</v>
          </cell>
          <cell r="BE619">
            <v>0</v>
          </cell>
          <cell r="BF619">
            <v>0</v>
          </cell>
          <cell r="BG619">
            <v>0</v>
          </cell>
          <cell r="BH619">
            <v>0</v>
          </cell>
          <cell r="BI619">
            <v>0</v>
          </cell>
          <cell r="BJ619">
            <v>0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0</v>
          </cell>
          <cell r="BP619">
            <v>0</v>
          </cell>
          <cell r="BQ619">
            <v>0</v>
          </cell>
          <cell r="BR619">
            <v>0</v>
          </cell>
          <cell r="BS619">
            <v>0</v>
          </cell>
          <cell r="BT619">
            <v>0</v>
          </cell>
          <cell r="BU619">
            <v>0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0</v>
          </cell>
          <cell r="CH619">
            <v>0</v>
          </cell>
          <cell r="CI619">
            <v>0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P619">
            <v>0</v>
          </cell>
          <cell r="CQ619">
            <v>0</v>
          </cell>
          <cell r="CR619">
            <v>0</v>
          </cell>
          <cell r="CS619">
            <v>0</v>
          </cell>
          <cell r="CT619">
            <v>0</v>
          </cell>
          <cell r="CU619">
            <v>0</v>
          </cell>
          <cell r="CV619">
            <v>0</v>
          </cell>
          <cell r="CW619">
            <v>0</v>
          </cell>
          <cell r="CX619">
            <v>0</v>
          </cell>
          <cell r="CY619">
            <v>0</v>
          </cell>
          <cell r="CZ619">
            <v>0</v>
          </cell>
          <cell r="DA619">
            <v>0</v>
          </cell>
          <cell r="DB619">
            <v>0</v>
          </cell>
          <cell r="DC619">
            <v>0</v>
          </cell>
          <cell r="DD619">
            <v>0</v>
          </cell>
          <cell r="DE619">
            <v>0</v>
          </cell>
          <cell r="DF619">
            <v>0</v>
          </cell>
          <cell r="DG619">
            <v>0</v>
          </cell>
          <cell r="DH619">
            <v>0</v>
          </cell>
          <cell r="DI619">
            <v>0</v>
          </cell>
          <cell r="DJ619">
            <v>0</v>
          </cell>
          <cell r="DK619">
            <v>0</v>
          </cell>
          <cell r="DL619">
            <v>0</v>
          </cell>
          <cell r="DM619">
            <v>0</v>
          </cell>
          <cell r="DN619">
            <v>0</v>
          </cell>
          <cell r="DO619">
            <v>0</v>
          </cell>
          <cell r="DP619">
            <v>0</v>
          </cell>
          <cell r="DQ619">
            <v>0</v>
          </cell>
          <cell r="DR619">
            <v>0</v>
          </cell>
          <cell r="DS619">
            <v>0</v>
          </cell>
          <cell r="DT619">
            <v>0</v>
          </cell>
          <cell r="DU619">
            <v>0</v>
          </cell>
          <cell r="DV619">
            <v>0</v>
          </cell>
          <cell r="DW619">
            <v>0</v>
          </cell>
          <cell r="DX619">
            <v>0</v>
          </cell>
          <cell r="DY619">
            <v>0</v>
          </cell>
          <cell r="DZ619">
            <v>0</v>
          </cell>
          <cell r="EA619">
            <v>0</v>
          </cell>
          <cell r="EB619">
            <v>0</v>
          </cell>
          <cell r="EC619">
            <v>0</v>
          </cell>
          <cell r="ED619">
            <v>0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0</v>
          </cell>
          <cell r="BD620">
            <v>0</v>
          </cell>
          <cell r="BE620">
            <v>0</v>
          </cell>
          <cell r="BF620">
            <v>0</v>
          </cell>
          <cell r="BG620">
            <v>0</v>
          </cell>
          <cell r="BH620">
            <v>0</v>
          </cell>
          <cell r="BI620">
            <v>0</v>
          </cell>
          <cell r="BJ620">
            <v>0</v>
          </cell>
          <cell r="BK620">
            <v>0</v>
          </cell>
          <cell r="BL620">
            <v>0</v>
          </cell>
          <cell r="BM620">
            <v>0</v>
          </cell>
          <cell r="BN620">
            <v>0</v>
          </cell>
          <cell r="BO620">
            <v>0</v>
          </cell>
          <cell r="BP620">
            <v>0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>
            <v>0</v>
          </cell>
          <cell r="BV620">
            <v>0</v>
          </cell>
          <cell r="BW620">
            <v>0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0</v>
          </cell>
          <cell r="CH620">
            <v>0</v>
          </cell>
          <cell r="CI620">
            <v>0</v>
          </cell>
          <cell r="CJ620">
            <v>0</v>
          </cell>
          <cell r="CK620">
            <v>0</v>
          </cell>
          <cell r="CL620">
            <v>0</v>
          </cell>
          <cell r="CM620">
            <v>0</v>
          </cell>
          <cell r="CN620">
            <v>0</v>
          </cell>
          <cell r="CO620">
            <v>0</v>
          </cell>
          <cell r="CP620">
            <v>0</v>
          </cell>
          <cell r="CQ620">
            <v>0</v>
          </cell>
          <cell r="CR620">
            <v>0</v>
          </cell>
          <cell r="CS620">
            <v>0</v>
          </cell>
          <cell r="CT620">
            <v>0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Y620">
            <v>0</v>
          </cell>
          <cell r="CZ620">
            <v>0</v>
          </cell>
          <cell r="DA620">
            <v>0</v>
          </cell>
          <cell r="DB620">
            <v>0</v>
          </cell>
          <cell r="DC620">
            <v>0</v>
          </cell>
          <cell r="DD620">
            <v>0</v>
          </cell>
          <cell r="DE620">
            <v>0</v>
          </cell>
          <cell r="DF620">
            <v>0</v>
          </cell>
          <cell r="DG620">
            <v>0</v>
          </cell>
          <cell r="DH620">
            <v>0</v>
          </cell>
          <cell r="DI620">
            <v>0</v>
          </cell>
          <cell r="DJ620">
            <v>0</v>
          </cell>
          <cell r="DK620">
            <v>0</v>
          </cell>
          <cell r="DL620">
            <v>0</v>
          </cell>
          <cell r="DM620">
            <v>0</v>
          </cell>
          <cell r="DN620">
            <v>0</v>
          </cell>
          <cell r="DO620">
            <v>0</v>
          </cell>
          <cell r="DP620">
            <v>0</v>
          </cell>
          <cell r="DQ620">
            <v>0</v>
          </cell>
          <cell r="DR620">
            <v>0</v>
          </cell>
          <cell r="DS620">
            <v>0</v>
          </cell>
          <cell r="DT620">
            <v>0</v>
          </cell>
          <cell r="DU620">
            <v>0</v>
          </cell>
          <cell r="DV620">
            <v>0</v>
          </cell>
          <cell r="DW620">
            <v>0</v>
          </cell>
          <cell r="DX620">
            <v>0</v>
          </cell>
          <cell r="DY620">
            <v>0</v>
          </cell>
          <cell r="DZ620">
            <v>0</v>
          </cell>
          <cell r="EA620">
            <v>0</v>
          </cell>
          <cell r="EB620">
            <v>0</v>
          </cell>
          <cell r="EC620">
            <v>0</v>
          </cell>
          <cell r="ED620">
            <v>0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0</v>
          </cell>
          <cell r="BD621">
            <v>0</v>
          </cell>
          <cell r="BE621">
            <v>0</v>
          </cell>
          <cell r="BF621">
            <v>0</v>
          </cell>
          <cell r="BG621">
            <v>0</v>
          </cell>
          <cell r="BH621">
            <v>0</v>
          </cell>
          <cell r="BI621">
            <v>0</v>
          </cell>
          <cell r="BJ621">
            <v>0</v>
          </cell>
          <cell r="BK621">
            <v>0</v>
          </cell>
          <cell r="BL621">
            <v>0</v>
          </cell>
          <cell r="BM621">
            <v>0</v>
          </cell>
          <cell r="BN621">
            <v>0</v>
          </cell>
          <cell r="BO621">
            <v>0</v>
          </cell>
          <cell r="BP621">
            <v>0</v>
          </cell>
          <cell r="BQ621">
            <v>0</v>
          </cell>
          <cell r="BR621">
            <v>0</v>
          </cell>
          <cell r="BS621">
            <v>0</v>
          </cell>
          <cell r="BT621">
            <v>0</v>
          </cell>
          <cell r="BU621">
            <v>0</v>
          </cell>
          <cell r="BV621">
            <v>0</v>
          </cell>
          <cell r="BW621">
            <v>0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>
            <v>0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0</v>
          </cell>
          <cell r="CH621">
            <v>0</v>
          </cell>
          <cell r="CI621">
            <v>0</v>
          </cell>
          <cell r="CJ621">
            <v>0</v>
          </cell>
          <cell r="CK621">
            <v>0</v>
          </cell>
          <cell r="CL621">
            <v>0</v>
          </cell>
          <cell r="CM621">
            <v>0</v>
          </cell>
          <cell r="CN621">
            <v>0</v>
          </cell>
          <cell r="CO621">
            <v>0</v>
          </cell>
          <cell r="CP621">
            <v>0</v>
          </cell>
          <cell r="CQ621">
            <v>0</v>
          </cell>
          <cell r="CR621">
            <v>0</v>
          </cell>
          <cell r="CS621">
            <v>0</v>
          </cell>
          <cell r="CT621">
            <v>0</v>
          </cell>
          <cell r="CU621">
            <v>0</v>
          </cell>
          <cell r="CV621">
            <v>0</v>
          </cell>
          <cell r="CW621">
            <v>0</v>
          </cell>
          <cell r="CX621">
            <v>0</v>
          </cell>
          <cell r="CY621">
            <v>0</v>
          </cell>
          <cell r="CZ621">
            <v>0</v>
          </cell>
          <cell r="DA621">
            <v>0</v>
          </cell>
          <cell r="DB621">
            <v>0</v>
          </cell>
          <cell r="DC621">
            <v>0</v>
          </cell>
          <cell r="DD621">
            <v>0</v>
          </cell>
          <cell r="DE621">
            <v>0</v>
          </cell>
          <cell r="DF621">
            <v>0</v>
          </cell>
          <cell r="DG621">
            <v>0</v>
          </cell>
          <cell r="DH621">
            <v>0</v>
          </cell>
          <cell r="DI621">
            <v>0</v>
          </cell>
          <cell r="DJ621">
            <v>0</v>
          </cell>
          <cell r="DK621">
            <v>0</v>
          </cell>
          <cell r="DL621">
            <v>0</v>
          </cell>
          <cell r="DM621">
            <v>0</v>
          </cell>
          <cell r="DN621">
            <v>0</v>
          </cell>
          <cell r="DO621">
            <v>0</v>
          </cell>
          <cell r="DP621">
            <v>0</v>
          </cell>
          <cell r="DQ621">
            <v>0</v>
          </cell>
          <cell r="DR621">
            <v>0</v>
          </cell>
          <cell r="DS621">
            <v>0</v>
          </cell>
          <cell r="DT621">
            <v>0</v>
          </cell>
          <cell r="DU621">
            <v>0</v>
          </cell>
          <cell r="DV621">
            <v>0</v>
          </cell>
          <cell r="DW621">
            <v>0</v>
          </cell>
          <cell r="DX621">
            <v>0</v>
          </cell>
          <cell r="DY621">
            <v>0</v>
          </cell>
          <cell r="DZ621">
            <v>0</v>
          </cell>
          <cell r="EA621">
            <v>0</v>
          </cell>
          <cell r="EB621">
            <v>0</v>
          </cell>
          <cell r="EC621">
            <v>0</v>
          </cell>
          <cell r="ED621">
            <v>0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  <cell r="BD622">
            <v>0</v>
          </cell>
          <cell r="BE622">
            <v>0</v>
          </cell>
          <cell r="BF622">
            <v>0</v>
          </cell>
          <cell r="BG622">
            <v>0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  <cell r="BL622">
            <v>0</v>
          </cell>
          <cell r="BM622">
            <v>0</v>
          </cell>
          <cell r="BN622">
            <v>0</v>
          </cell>
          <cell r="BO622">
            <v>0</v>
          </cell>
          <cell r="BP622">
            <v>0</v>
          </cell>
          <cell r="BQ622">
            <v>0</v>
          </cell>
          <cell r="BR622">
            <v>0</v>
          </cell>
          <cell r="BS622">
            <v>0</v>
          </cell>
          <cell r="BT622">
            <v>0</v>
          </cell>
          <cell r="BU622">
            <v>0</v>
          </cell>
          <cell r="BV622">
            <v>0</v>
          </cell>
          <cell r="BW622">
            <v>0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>
            <v>0</v>
          </cell>
          <cell r="CF622">
            <v>0</v>
          </cell>
          <cell r="CG622">
            <v>0</v>
          </cell>
          <cell r="CH622">
            <v>0</v>
          </cell>
          <cell r="CI622">
            <v>0</v>
          </cell>
          <cell r="CJ622">
            <v>0</v>
          </cell>
          <cell r="CK622">
            <v>0</v>
          </cell>
          <cell r="CL622">
            <v>0</v>
          </cell>
          <cell r="CM622">
            <v>0</v>
          </cell>
          <cell r="CN622">
            <v>0</v>
          </cell>
          <cell r="CO622">
            <v>0</v>
          </cell>
          <cell r="CP622">
            <v>0</v>
          </cell>
          <cell r="CQ622">
            <v>0</v>
          </cell>
          <cell r="CR622">
            <v>0</v>
          </cell>
          <cell r="CS622">
            <v>0</v>
          </cell>
          <cell r="CT622">
            <v>0</v>
          </cell>
          <cell r="CU622">
            <v>0</v>
          </cell>
          <cell r="CV622">
            <v>0</v>
          </cell>
          <cell r="CW622">
            <v>0</v>
          </cell>
          <cell r="CX622">
            <v>0</v>
          </cell>
          <cell r="CY622">
            <v>0</v>
          </cell>
          <cell r="CZ622">
            <v>0</v>
          </cell>
          <cell r="DA622">
            <v>0</v>
          </cell>
          <cell r="DB622">
            <v>0</v>
          </cell>
          <cell r="DC622">
            <v>0</v>
          </cell>
          <cell r="DD622">
            <v>0</v>
          </cell>
          <cell r="DE622">
            <v>0</v>
          </cell>
          <cell r="DF622">
            <v>0</v>
          </cell>
          <cell r="DG622">
            <v>0</v>
          </cell>
          <cell r="DH622">
            <v>0</v>
          </cell>
          <cell r="DI622">
            <v>0</v>
          </cell>
          <cell r="DJ622">
            <v>0</v>
          </cell>
          <cell r="DK622">
            <v>0</v>
          </cell>
          <cell r="DL622">
            <v>0</v>
          </cell>
          <cell r="DM622">
            <v>0</v>
          </cell>
          <cell r="DN622">
            <v>0</v>
          </cell>
          <cell r="DO622">
            <v>0</v>
          </cell>
          <cell r="DP622">
            <v>0</v>
          </cell>
          <cell r="DQ622">
            <v>0</v>
          </cell>
          <cell r="DR622">
            <v>0</v>
          </cell>
          <cell r="DS622">
            <v>0</v>
          </cell>
          <cell r="DT622">
            <v>0</v>
          </cell>
          <cell r="DU622">
            <v>0</v>
          </cell>
          <cell r="DV622">
            <v>0</v>
          </cell>
          <cell r="DW622">
            <v>0</v>
          </cell>
          <cell r="DX622">
            <v>0</v>
          </cell>
          <cell r="DY622">
            <v>0</v>
          </cell>
          <cell r="DZ622">
            <v>0</v>
          </cell>
          <cell r="EA622">
            <v>0</v>
          </cell>
          <cell r="EB622">
            <v>0</v>
          </cell>
          <cell r="EC622">
            <v>0</v>
          </cell>
          <cell r="ED622">
            <v>0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-5.2700196000005235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0</v>
          </cell>
          <cell r="BD623">
            <v>0</v>
          </cell>
          <cell r="BE623">
            <v>0</v>
          </cell>
          <cell r="BF623">
            <v>0</v>
          </cell>
          <cell r="BG623">
            <v>0</v>
          </cell>
          <cell r="BH623">
            <v>0</v>
          </cell>
          <cell r="BI623">
            <v>0</v>
          </cell>
          <cell r="BJ623">
            <v>0</v>
          </cell>
          <cell r="BK623">
            <v>0</v>
          </cell>
          <cell r="BL623">
            <v>0</v>
          </cell>
          <cell r="BM623">
            <v>0</v>
          </cell>
          <cell r="BN623">
            <v>0</v>
          </cell>
          <cell r="BO623">
            <v>0</v>
          </cell>
          <cell r="BP623">
            <v>0</v>
          </cell>
          <cell r="BQ623">
            <v>0</v>
          </cell>
          <cell r="BR623">
            <v>0</v>
          </cell>
          <cell r="BS623">
            <v>0</v>
          </cell>
          <cell r="BT623">
            <v>0</v>
          </cell>
          <cell r="BU623">
            <v>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0</v>
          </cell>
          <cell r="CH623">
            <v>0</v>
          </cell>
          <cell r="CI623">
            <v>0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P623">
            <v>0</v>
          </cell>
          <cell r="CQ623">
            <v>0</v>
          </cell>
          <cell r="CR623">
            <v>0</v>
          </cell>
          <cell r="CS623">
            <v>0</v>
          </cell>
          <cell r="CT623">
            <v>0</v>
          </cell>
          <cell r="CU623">
            <v>0</v>
          </cell>
          <cell r="CV623">
            <v>0</v>
          </cell>
          <cell r="CW623">
            <v>0</v>
          </cell>
          <cell r="CX623">
            <v>0</v>
          </cell>
          <cell r="CY623">
            <v>0</v>
          </cell>
          <cell r="CZ623">
            <v>0</v>
          </cell>
          <cell r="DA623">
            <v>0</v>
          </cell>
          <cell r="DB623">
            <v>0</v>
          </cell>
          <cell r="DC623">
            <v>0</v>
          </cell>
          <cell r="DD623">
            <v>0</v>
          </cell>
          <cell r="DE623">
            <v>0</v>
          </cell>
          <cell r="DF623">
            <v>0</v>
          </cell>
          <cell r="DG623">
            <v>0</v>
          </cell>
          <cell r="DH623">
            <v>0</v>
          </cell>
          <cell r="DI623">
            <v>0</v>
          </cell>
          <cell r="DJ623">
            <v>0</v>
          </cell>
          <cell r="DK623">
            <v>0</v>
          </cell>
          <cell r="DL623">
            <v>0</v>
          </cell>
          <cell r="DM623">
            <v>0</v>
          </cell>
          <cell r="DN623">
            <v>0</v>
          </cell>
          <cell r="DO623">
            <v>0</v>
          </cell>
          <cell r="DP623">
            <v>0</v>
          </cell>
          <cell r="DQ623">
            <v>0</v>
          </cell>
          <cell r="DR623">
            <v>0</v>
          </cell>
          <cell r="DS623">
            <v>0</v>
          </cell>
          <cell r="DT623">
            <v>0</v>
          </cell>
          <cell r="DU623">
            <v>0</v>
          </cell>
          <cell r="DV623">
            <v>0</v>
          </cell>
          <cell r="DW623">
            <v>0</v>
          </cell>
          <cell r="DX623">
            <v>0</v>
          </cell>
          <cell r="DY623">
            <v>0</v>
          </cell>
          <cell r="DZ623">
            <v>0</v>
          </cell>
          <cell r="EA623">
            <v>0</v>
          </cell>
          <cell r="EB623">
            <v>0</v>
          </cell>
          <cell r="EC623">
            <v>0</v>
          </cell>
          <cell r="ED623">
            <v>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0</v>
          </cell>
          <cell r="BD624">
            <v>0</v>
          </cell>
          <cell r="BE624">
            <v>0</v>
          </cell>
          <cell r="BF624">
            <v>0</v>
          </cell>
          <cell r="BG624">
            <v>0</v>
          </cell>
          <cell r="BH624">
            <v>0</v>
          </cell>
          <cell r="BI624">
            <v>0</v>
          </cell>
          <cell r="BJ624">
            <v>0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  <cell r="BO624">
            <v>0</v>
          </cell>
          <cell r="BP624">
            <v>0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0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0</v>
          </cell>
          <cell r="CH624">
            <v>0</v>
          </cell>
          <cell r="CI624">
            <v>0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P624">
            <v>0</v>
          </cell>
          <cell r="CQ624">
            <v>0</v>
          </cell>
          <cell r="CR624">
            <v>0</v>
          </cell>
          <cell r="CS624">
            <v>0</v>
          </cell>
          <cell r="CT624">
            <v>0</v>
          </cell>
          <cell r="CU624">
            <v>0</v>
          </cell>
          <cell r="CV624">
            <v>0</v>
          </cell>
          <cell r="CW624">
            <v>0</v>
          </cell>
          <cell r="CX624">
            <v>0</v>
          </cell>
          <cell r="CY624">
            <v>0</v>
          </cell>
          <cell r="CZ624">
            <v>0</v>
          </cell>
          <cell r="DA624">
            <v>0</v>
          </cell>
          <cell r="DB624">
            <v>0</v>
          </cell>
          <cell r="DC624">
            <v>0</v>
          </cell>
          <cell r="DD624">
            <v>0</v>
          </cell>
          <cell r="DE624">
            <v>0</v>
          </cell>
          <cell r="DF624">
            <v>0</v>
          </cell>
          <cell r="DG624">
            <v>0</v>
          </cell>
          <cell r="DH624">
            <v>0</v>
          </cell>
          <cell r="DI624">
            <v>0</v>
          </cell>
          <cell r="DJ624">
            <v>0</v>
          </cell>
          <cell r="DK624">
            <v>0</v>
          </cell>
          <cell r="DL624">
            <v>0</v>
          </cell>
          <cell r="DM624">
            <v>0</v>
          </cell>
          <cell r="DN624">
            <v>0</v>
          </cell>
          <cell r="DO624">
            <v>0</v>
          </cell>
          <cell r="DP624">
            <v>0</v>
          </cell>
          <cell r="DQ624">
            <v>0</v>
          </cell>
          <cell r="DR624">
            <v>0</v>
          </cell>
          <cell r="DS624">
            <v>0</v>
          </cell>
          <cell r="DT624">
            <v>0</v>
          </cell>
          <cell r="DU624">
            <v>0</v>
          </cell>
          <cell r="DV624">
            <v>0</v>
          </cell>
          <cell r="DW624">
            <v>0</v>
          </cell>
          <cell r="DX624">
            <v>0</v>
          </cell>
          <cell r="DY624">
            <v>0</v>
          </cell>
          <cell r="DZ624">
            <v>0</v>
          </cell>
          <cell r="EA624">
            <v>0</v>
          </cell>
          <cell r="EB624">
            <v>0</v>
          </cell>
          <cell r="EC624">
            <v>0</v>
          </cell>
          <cell r="ED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0</v>
          </cell>
          <cell r="BD625">
            <v>0</v>
          </cell>
          <cell r="BE625">
            <v>0</v>
          </cell>
          <cell r="BF625">
            <v>0</v>
          </cell>
          <cell r="BG625">
            <v>0</v>
          </cell>
          <cell r="BH625">
            <v>0</v>
          </cell>
          <cell r="BI625">
            <v>0</v>
          </cell>
          <cell r="BJ625">
            <v>0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  <cell r="BO625">
            <v>0</v>
          </cell>
          <cell r="BP625">
            <v>0</v>
          </cell>
          <cell r="BQ625">
            <v>0</v>
          </cell>
          <cell r="BR625">
            <v>0</v>
          </cell>
          <cell r="BS625">
            <v>0</v>
          </cell>
          <cell r="BT625">
            <v>0</v>
          </cell>
          <cell r="BU625">
            <v>0</v>
          </cell>
          <cell r="BV625">
            <v>0</v>
          </cell>
          <cell r="BW625">
            <v>0</v>
          </cell>
          <cell r="BX625">
            <v>0</v>
          </cell>
          <cell r="BY625">
            <v>0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0</v>
          </cell>
          <cell r="CH625">
            <v>0</v>
          </cell>
          <cell r="CI625">
            <v>0</v>
          </cell>
          <cell r="CJ625">
            <v>0</v>
          </cell>
          <cell r="CK625">
            <v>0</v>
          </cell>
          <cell r="CL625">
            <v>0</v>
          </cell>
          <cell r="CM625">
            <v>0</v>
          </cell>
          <cell r="CN625">
            <v>0</v>
          </cell>
          <cell r="CO625">
            <v>0</v>
          </cell>
          <cell r="CP625">
            <v>0</v>
          </cell>
          <cell r="CQ625">
            <v>0</v>
          </cell>
          <cell r="CR625">
            <v>0</v>
          </cell>
          <cell r="CS625">
            <v>0</v>
          </cell>
          <cell r="CT625">
            <v>0</v>
          </cell>
          <cell r="CU625">
            <v>0</v>
          </cell>
          <cell r="CV625">
            <v>0</v>
          </cell>
          <cell r="CW625">
            <v>0</v>
          </cell>
          <cell r="CX625">
            <v>0</v>
          </cell>
          <cell r="CY625">
            <v>0</v>
          </cell>
          <cell r="CZ625">
            <v>0</v>
          </cell>
          <cell r="DA625">
            <v>0</v>
          </cell>
          <cell r="DB625">
            <v>0</v>
          </cell>
          <cell r="DC625">
            <v>0</v>
          </cell>
          <cell r="DD625">
            <v>0</v>
          </cell>
          <cell r="DE625">
            <v>0</v>
          </cell>
          <cell r="DF625">
            <v>0</v>
          </cell>
          <cell r="DG625">
            <v>0</v>
          </cell>
          <cell r="DH625">
            <v>0</v>
          </cell>
          <cell r="DI625">
            <v>0</v>
          </cell>
          <cell r="DJ625">
            <v>0</v>
          </cell>
          <cell r="DK625">
            <v>0</v>
          </cell>
          <cell r="DL625">
            <v>0</v>
          </cell>
          <cell r="DM625">
            <v>0</v>
          </cell>
          <cell r="DN625">
            <v>0</v>
          </cell>
          <cell r="DO625">
            <v>0</v>
          </cell>
          <cell r="DP625">
            <v>0</v>
          </cell>
          <cell r="DQ625">
            <v>0</v>
          </cell>
          <cell r="DR625">
            <v>0</v>
          </cell>
          <cell r="DS625">
            <v>0</v>
          </cell>
          <cell r="DT625">
            <v>0</v>
          </cell>
          <cell r="DU625">
            <v>0</v>
          </cell>
          <cell r="DV625">
            <v>0</v>
          </cell>
          <cell r="DW625">
            <v>0</v>
          </cell>
          <cell r="DX625">
            <v>0</v>
          </cell>
          <cell r="DY625">
            <v>0</v>
          </cell>
          <cell r="DZ625">
            <v>0</v>
          </cell>
          <cell r="EA625">
            <v>0</v>
          </cell>
          <cell r="EB625">
            <v>0</v>
          </cell>
          <cell r="EC625">
            <v>0</v>
          </cell>
          <cell r="ED625">
            <v>0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0</v>
          </cell>
          <cell r="BE626">
            <v>0</v>
          </cell>
          <cell r="BF626">
            <v>0</v>
          </cell>
          <cell r="BG626">
            <v>0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0</v>
          </cell>
          <cell r="BP626">
            <v>0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>
            <v>0</v>
          </cell>
          <cell r="BV626">
            <v>0</v>
          </cell>
          <cell r="BW626">
            <v>0</v>
          </cell>
          <cell r="BX626">
            <v>0</v>
          </cell>
          <cell r="BY626">
            <v>0</v>
          </cell>
          <cell r="BZ626">
            <v>0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>
            <v>0</v>
          </cell>
          <cell r="CH626">
            <v>0</v>
          </cell>
          <cell r="CI626">
            <v>0</v>
          </cell>
          <cell r="CJ626">
            <v>0</v>
          </cell>
          <cell r="CK626">
            <v>0</v>
          </cell>
          <cell r="CL626">
            <v>0</v>
          </cell>
          <cell r="CM626">
            <v>0</v>
          </cell>
          <cell r="CN626">
            <v>0</v>
          </cell>
          <cell r="CO626">
            <v>0</v>
          </cell>
          <cell r="CP626">
            <v>0</v>
          </cell>
          <cell r="CQ626">
            <v>0</v>
          </cell>
          <cell r="CR626">
            <v>0</v>
          </cell>
          <cell r="CS626">
            <v>0</v>
          </cell>
          <cell r="CT626">
            <v>0</v>
          </cell>
          <cell r="CU626">
            <v>0</v>
          </cell>
          <cell r="CV626">
            <v>0</v>
          </cell>
          <cell r="CW626">
            <v>0</v>
          </cell>
          <cell r="CX626">
            <v>0</v>
          </cell>
          <cell r="CY626">
            <v>0</v>
          </cell>
          <cell r="CZ626">
            <v>0</v>
          </cell>
          <cell r="DA626">
            <v>0</v>
          </cell>
          <cell r="DB626">
            <v>0</v>
          </cell>
          <cell r="DC626">
            <v>0</v>
          </cell>
          <cell r="DD626">
            <v>0</v>
          </cell>
          <cell r="DE626">
            <v>0</v>
          </cell>
          <cell r="DF626">
            <v>0</v>
          </cell>
          <cell r="DG626">
            <v>0</v>
          </cell>
          <cell r="DH626">
            <v>0</v>
          </cell>
          <cell r="DI626">
            <v>0</v>
          </cell>
          <cell r="DJ626">
            <v>0</v>
          </cell>
          <cell r="DK626">
            <v>0</v>
          </cell>
          <cell r="DL626">
            <v>0</v>
          </cell>
          <cell r="DM626">
            <v>0</v>
          </cell>
          <cell r="DN626">
            <v>0</v>
          </cell>
          <cell r="DO626">
            <v>0</v>
          </cell>
          <cell r="DP626">
            <v>0</v>
          </cell>
          <cell r="DQ626">
            <v>0</v>
          </cell>
          <cell r="DR626">
            <v>0</v>
          </cell>
          <cell r="DS626">
            <v>0</v>
          </cell>
          <cell r="DT626">
            <v>0</v>
          </cell>
          <cell r="DU626">
            <v>0</v>
          </cell>
          <cell r="DV626">
            <v>0</v>
          </cell>
          <cell r="DW626">
            <v>0</v>
          </cell>
          <cell r="DX626">
            <v>0</v>
          </cell>
          <cell r="DY626">
            <v>0</v>
          </cell>
          <cell r="DZ626">
            <v>0</v>
          </cell>
          <cell r="EA626">
            <v>0</v>
          </cell>
          <cell r="EB626">
            <v>0</v>
          </cell>
          <cell r="EC626">
            <v>0</v>
          </cell>
          <cell r="ED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0</v>
          </cell>
          <cell r="BD627">
            <v>0</v>
          </cell>
          <cell r="BE627">
            <v>0</v>
          </cell>
          <cell r="BF627">
            <v>0</v>
          </cell>
          <cell r="BG627">
            <v>0</v>
          </cell>
          <cell r="BH627">
            <v>0</v>
          </cell>
          <cell r="BI627">
            <v>0</v>
          </cell>
          <cell r="BJ627">
            <v>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0</v>
          </cell>
          <cell r="BP627">
            <v>0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0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0</v>
          </cell>
          <cell r="CH627">
            <v>0</v>
          </cell>
          <cell r="CI627">
            <v>0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P627">
            <v>0</v>
          </cell>
          <cell r="CQ627">
            <v>0</v>
          </cell>
          <cell r="CR627">
            <v>0</v>
          </cell>
          <cell r="CS627">
            <v>0</v>
          </cell>
          <cell r="CT627">
            <v>0</v>
          </cell>
          <cell r="CU627">
            <v>0</v>
          </cell>
          <cell r="CV627">
            <v>0</v>
          </cell>
          <cell r="CW627">
            <v>0</v>
          </cell>
          <cell r="CX627">
            <v>0</v>
          </cell>
          <cell r="CY627">
            <v>0</v>
          </cell>
          <cell r="CZ627">
            <v>0</v>
          </cell>
          <cell r="DA627">
            <v>0</v>
          </cell>
          <cell r="DB627">
            <v>0</v>
          </cell>
          <cell r="DC627">
            <v>0</v>
          </cell>
          <cell r="DD627">
            <v>0</v>
          </cell>
          <cell r="DE627">
            <v>0</v>
          </cell>
          <cell r="DF627">
            <v>0</v>
          </cell>
          <cell r="DG627">
            <v>0</v>
          </cell>
          <cell r="DH627">
            <v>0</v>
          </cell>
          <cell r="DI627">
            <v>0</v>
          </cell>
          <cell r="DJ627">
            <v>0</v>
          </cell>
          <cell r="DK627">
            <v>0</v>
          </cell>
          <cell r="DL627">
            <v>0</v>
          </cell>
          <cell r="DM627">
            <v>0</v>
          </cell>
          <cell r="DN627">
            <v>0</v>
          </cell>
          <cell r="DO627">
            <v>0</v>
          </cell>
          <cell r="DP627">
            <v>0</v>
          </cell>
          <cell r="DQ627">
            <v>0</v>
          </cell>
          <cell r="DR627">
            <v>0</v>
          </cell>
          <cell r="DS627">
            <v>0</v>
          </cell>
          <cell r="DT627">
            <v>0</v>
          </cell>
          <cell r="DU627">
            <v>0</v>
          </cell>
          <cell r="DV627">
            <v>0</v>
          </cell>
          <cell r="DW627">
            <v>0</v>
          </cell>
          <cell r="DX627">
            <v>0</v>
          </cell>
          <cell r="DY627">
            <v>0</v>
          </cell>
          <cell r="DZ627">
            <v>0</v>
          </cell>
          <cell r="EA627">
            <v>0</v>
          </cell>
          <cell r="EB627">
            <v>0</v>
          </cell>
          <cell r="EC627">
            <v>0</v>
          </cell>
          <cell r="ED627">
            <v>0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0</v>
          </cell>
          <cell r="BE628">
            <v>0</v>
          </cell>
          <cell r="BF628">
            <v>0</v>
          </cell>
          <cell r="BG628">
            <v>0</v>
          </cell>
          <cell r="BH628">
            <v>0</v>
          </cell>
          <cell r="BI628">
            <v>0</v>
          </cell>
          <cell r="BJ628">
            <v>0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  <cell r="BO628">
            <v>0</v>
          </cell>
          <cell r="BP628">
            <v>0</v>
          </cell>
          <cell r="BQ628">
            <v>0</v>
          </cell>
          <cell r="BR628">
            <v>0</v>
          </cell>
          <cell r="BS628">
            <v>0</v>
          </cell>
          <cell r="BT628">
            <v>0</v>
          </cell>
          <cell r="BU628">
            <v>0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0</v>
          </cell>
          <cell r="CA628">
            <v>0</v>
          </cell>
          <cell r="CB628">
            <v>0</v>
          </cell>
          <cell r="CC628">
            <v>0</v>
          </cell>
          <cell r="CD628">
            <v>0</v>
          </cell>
          <cell r="CE628">
            <v>0</v>
          </cell>
          <cell r="CF628">
            <v>0</v>
          </cell>
          <cell r="CG628">
            <v>0</v>
          </cell>
          <cell r="CH628">
            <v>0</v>
          </cell>
          <cell r="CI628">
            <v>0</v>
          </cell>
          <cell r="CJ628">
            <v>0</v>
          </cell>
          <cell r="CK628">
            <v>0</v>
          </cell>
          <cell r="CL628">
            <v>0</v>
          </cell>
          <cell r="CM628">
            <v>0</v>
          </cell>
          <cell r="CN628">
            <v>0</v>
          </cell>
          <cell r="CO628">
            <v>0</v>
          </cell>
          <cell r="CP628">
            <v>0</v>
          </cell>
          <cell r="CQ628">
            <v>0</v>
          </cell>
          <cell r="CR628">
            <v>0</v>
          </cell>
          <cell r="CS628">
            <v>0</v>
          </cell>
          <cell r="CT628">
            <v>0</v>
          </cell>
          <cell r="CU628">
            <v>0</v>
          </cell>
          <cell r="CV628">
            <v>0</v>
          </cell>
          <cell r="CW628">
            <v>0</v>
          </cell>
          <cell r="CX628">
            <v>0</v>
          </cell>
          <cell r="CY628">
            <v>0</v>
          </cell>
          <cell r="CZ628">
            <v>0</v>
          </cell>
          <cell r="DA628">
            <v>0</v>
          </cell>
          <cell r="DB628">
            <v>0</v>
          </cell>
          <cell r="DC628">
            <v>0</v>
          </cell>
          <cell r="DD628">
            <v>0</v>
          </cell>
          <cell r="DE628">
            <v>0</v>
          </cell>
          <cell r="DF628">
            <v>0</v>
          </cell>
          <cell r="DG628">
            <v>0</v>
          </cell>
          <cell r="DH628">
            <v>0</v>
          </cell>
          <cell r="DI628">
            <v>0</v>
          </cell>
          <cell r="DJ628">
            <v>0</v>
          </cell>
          <cell r="DK628">
            <v>0</v>
          </cell>
          <cell r="DL628">
            <v>0</v>
          </cell>
          <cell r="DM628">
            <v>0</v>
          </cell>
          <cell r="DN628">
            <v>0</v>
          </cell>
          <cell r="DO628">
            <v>0</v>
          </cell>
          <cell r="DP628">
            <v>0</v>
          </cell>
          <cell r="DQ628">
            <v>0</v>
          </cell>
          <cell r="DR628">
            <v>0</v>
          </cell>
          <cell r="DS628">
            <v>0</v>
          </cell>
          <cell r="DT628">
            <v>0</v>
          </cell>
          <cell r="DU628">
            <v>0</v>
          </cell>
          <cell r="DV628">
            <v>0</v>
          </cell>
          <cell r="DW628">
            <v>0</v>
          </cell>
          <cell r="DX628">
            <v>0</v>
          </cell>
          <cell r="DY628">
            <v>0</v>
          </cell>
          <cell r="DZ628">
            <v>0</v>
          </cell>
          <cell r="EA628">
            <v>0</v>
          </cell>
          <cell r="EB628">
            <v>0</v>
          </cell>
          <cell r="EC628">
            <v>0</v>
          </cell>
          <cell r="ED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0</v>
          </cell>
          <cell r="BD629">
            <v>0</v>
          </cell>
          <cell r="BE629">
            <v>0</v>
          </cell>
          <cell r="BF629">
            <v>0</v>
          </cell>
          <cell r="BG629">
            <v>0</v>
          </cell>
          <cell r="BH629">
            <v>0</v>
          </cell>
          <cell r="BI629">
            <v>0</v>
          </cell>
          <cell r="BJ629">
            <v>0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  <cell r="BO629">
            <v>0</v>
          </cell>
          <cell r="BP629">
            <v>0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0</v>
          </cell>
          <cell r="BV629">
            <v>0</v>
          </cell>
          <cell r="BW629">
            <v>0</v>
          </cell>
          <cell r="BX629">
            <v>0</v>
          </cell>
          <cell r="BY629">
            <v>0</v>
          </cell>
          <cell r="BZ629">
            <v>0</v>
          </cell>
          <cell r="CA629">
            <v>0</v>
          </cell>
          <cell r="CB629">
            <v>0</v>
          </cell>
          <cell r="CC629">
            <v>0</v>
          </cell>
          <cell r="CD629">
            <v>0</v>
          </cell>
          <cell r="CE629">
            <v>0</v>
          </cell>
          <cell r="CF629">
            <v>0</v>
          </cell>
          <cell r="CG629">
            <v>0</v>
          </cell>
          <cell r="CH629">
            <v>0</v>
          </cell>
          <cell r="CI629">
            <v>0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P629">
            <v>0</v>
          </cell>
          <cell r="CQ629">
            <v>0</v>
          </cell>
          <cell r="CR629">
            <v>0</v>
          </cell>
          <cell r="CS629">
            <v>0</v>
          </cell>
          <cell r="CT629">
            <v>0</v>
          </cell>
          <cell r="CU629">
            <v>0</v>
          </cell>
          <cell r="CV629">
            <v>0</v>
          </cell>
          <cell r="CW629">
            <v>0</v>
          </cell>
          <cell r="CX629">
            <v>0</v>
          </cell>
          <cell r="CY629">
            <v>0</v>
          </cell>
          <cell r="CZ629">
            <v>0</v>
          </cell>
          <cell r="DA629">
            <v>0</v>
          </cell>
          <cell r="DB629">
            <v>0</v>
          </cell>
          <cell r="DC629">
            <v>0</v>
          </cell>
          <cell r="DD629">
            <v>0</v>
          </cell>
          <cell r="DE629">
            <v>0</v>
          </cell>
          <cell r="DF629">
            <v>0</v>
          </cell>
          <cell r="DG629">
            <v>0</v>
          </cell>
          <cell r="DH629">
            <v>0</v>
          </cell>
          <cell r="DI629">
            <v>0</v>
          </cell>
          <cell r="DJ629">
            <v>0</v>
          </cell>
          <cell r="DK629">
            <v>0</v>
          </cell>
          <cell r="DL629">
            <v>0</v>
          </cell>
          <cell r="DM629">
            <v>0</v>
          </cell>
          <cell r="DN629">
            <v>0</v>
          </cell>
          <cell r="DO629">
            <v>0</v>
          </cell>
          <cell r="DP629">
            <v>0</v>
          </cell>
          <cell r="DQ629">
            <v>0</v>
          </cell>
          <cell r="DR629">
            <v>0</v>
          </cell>
          <cell r="DS629">
            <v>0</v>
          </cell>
          <cell r="DT629">
            <v>0</v>
          </cell>
          <cell r="DU629">
            <v>0</v>
          </cell>
          <cell r="DV629">
            <v>0</v>
          </cell>
          <cell r="DW629">
            <v>0</v>
          </cell>
          <cell r="DX629">
            <v>0</v>
          </cell>
          <cell r="DY629">
            <v>0</v>
          </cell>
          <cell r="DZ629">
            <v>0</v>
          </cell>
          <cell r="EA629">
            <v>0</v>
          </cell>
          <cell r="EB629">
            <v>0</v>
          </cell>
          <cell r="EC629">
            <v>0</v>
          </cell>
          <cell r="ED629">
            <v>0</v>
          </cell>
        </row>
        <row r="630"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0</v>
          </cell>
          <cell r="BE630">
            <v>0</v>
          </cell>
          <cell r="BF630">
            <v>0</v>
          </cell>
          <cell r="BG630">
            <v>0</v>
          </cell>
          <cell r="BH630">
            <v>0</v>
          </cell>
          <cell r="BI630">
            <v>0</v>
          </cell>
          <cell r="BJ630">
            <v>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  <cell r="BO630">
            <v>0</v>
          </cell>
          <cell r="BP630">
            <v>0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0</v>
          </cell>
          <cell r="BV630">
            <v>0</v>
          </cell>
          <cell r="BW630">
            <v>0</v>
          </cell>
          <cell r="BX630">
            <v>0</v>
          </cell>
          <cell r="BY630">
            <v>0</v>
          </cell>
          <cell r="BZ630">
            <v>0</v>
          </cell>
          <cell r="CA630">
            <v>0</v>
          </cell>
          <cell r="CB630">
            <v>0</v>
          </cell>
          <cell r="CC630">
            <v>0</v>
          </cell>
          <cell r="CD630">
            <v>0</v>
          </cell>
          <cell r="CE630">
            <v>0</v>
          </cell>
          <cell r="CF630">
            <v>0</v>
          </cell>
          <cell r="CG630">
            <v>0</v>
          </cell>
          <cell r="CH630">
            <v>0</v>
          </cell>
          <cell r="CI630">
            <v>0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P630">
            <v>0</v>
          </cell>
          <cell r="CQ630">
            <v>0</v>
          </cell>
          <cell r="CR630">
            <v>0</v>
          </cell>
          <cell r="CS630">
            <v>0</v>
          </cell>
          <cell r="CT630">
            <v>0</v>
          </cell>
          <cell r="CU630">
            <v>0</v>
          </cell>
          <cell r="CV630">
            <v>0</v>
          </cell>
          <cell r="CW630">
            <v>0</v>
          </cell>
          <cell r="CX630">
            <v>0</v>
          </cell>
          <cell r="CY630">
            <v>0</v>
          </cell>
          <cell r="CZ630">
            <v>0</v>
          </cell>
          <cell r="DA630">
            <v>0</v>
          </cell>
          <cell r="DB630">
            <v>0</v>
          </cell>
          <cell r="DC630">
            <v>0</v>
          </cell>
          <cell r="DD630">
            <v>0</v>
          </cell>
          <cell r="DE630">
            <v>0</v>
          </cell>
          <cell r="DF630">
            <v>0</v>
          </cell>
          <cell r="DG630">
            <v>0</v>
          </cell>
          <cell r="DH630">
            <v>0</v>
          </cell>
          <cell r="DI630">
            <v>0</v>
          </cell>
          <cell r="DJ630">
            <v>0</v>
          </cell>
          <cell r="DK630">
            <v>0</v>
          </cell>
          <cell r="DL630">
            <v>0</v>
          </cell>
          <cell r="DM630">
            <v>0</v>
          </cell>
          <cell r="DN630">
            <v>0</v>
          </cell>
          <cell r="DO630">
            <v>0</v>
          </cell>
          <cell r="DP630">
            <v>0</v>
          </cell>
          <cell r="DQ630">
            <v>0</v>
          </cell>
          <cell r="DR630">
            <v>0</v>
          </cell>
          <cell r="DS630">
            <v>0</v>
          </cell>
          <cell r="DT630">
            <v>0</v>
          </cell>
          <cell r="DU630">
            <v>0</v>
          </cell>
          <cell r="DV630">
            <v>0</v>
          </cell>
          <cell r="DW630">
            <v>0</v>
          </cell>
          <cell r="DX630">
            <v>0</v>
          </cell>
          <cell r="DY630">
            <v>0</v>
          </cell>
          <cell r="DZ630">
            <v>0</v>
          </cell>
          <cell r="EA630">
            <v>0</v>
          </cell>
          <cell r="EB630">
            <v>0</v>
          </cell>
          <cell r="EC630">
            <v>0</v>
          </cell>
          <cell r="ED630">
            <v>0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0</v>
          </cell>
          <cell r="BD631">
            <v>0</v>
          </cell>
          <cell r="BE631">
            <v>0</v>
          </cell>
          <cell r="BF631">
            <v>0</v>
          </cell>
          <cell r="BG631">
            <v>0</v>
          </cell>
          <cell r="BH631">
            <v>0</v>
          </cell>
          <cell r="BI631">
            <v>0</v>
          </cell>
          <cell r="BJ631">
            <v>0</v>
          </cell>
          <cell r="BK631">
            <v>0</v>
          </cell>
          <cell r="BL631">
            <v>0</v>
          </cell>
          <cell r="BM631">
            <v>0</v>
          </cell>
          <cell r="BN631">
            <v>0</v>
          </cell>
          <cell r="BO631">
            <v>0</v>
          </cell>
          <cell r="BP631">
            <v>0</v>
          </cell>
          <cell r="BQ631">
            <v>0</v>
          </cell>
          <cell r="BR631">
            <v>0</v>
          </cell>
          <cell r="BS631">
            <v>0</v>
          </cell>
          <cell r="BT631">
            <v>0</v>
          </cell>
          <cell r="BU631">
            <v>0</v>
          </cell>
          <cell r="BV631">
            <v>0</v>
          </cell>
          <cell r="BW631">
            <v>0</v>
          </cell>
          <cell r="BX631">
            <v>0</v>
          </cell>
          <cell r="BY631">
            <v>0</v>
          </cell>
          <cell r="BZ631">
            <v>0</v>
          </cell>
          <cell r="CA631">
            <v>0</v>
          </cell>
          <cell r="CB631">
            <v>0</v>
          </cell>
          <cell r="CC631">
            <v>0</v>
          </cell>
          <cell r="CD631">
            <v>0</v>
          </cell>
          <cell r="CE631">
            <v>0</v>
          </cell>
          <cell r="CF631">
            <v>0</v>
          </cell>
          <cell r="CG631">
            <v>0</v>
          </cell>
          <cell r="CH631">
            <v>0</v>
          </cell>
          <cell r="CI631">
            <v>0</v>
          </cell>
          <cell r="CJ631">
            <v>0</v>
          </cell>
          <cell r="CK631">
            <v>0</v>
          </cell>
          <cell r="CL631">
            <v>0</v>
          </cell>
          <cell r="CM631">
            <v>0</v>
          </cell>
          <cell r="CN631">
            <v>0</v>
          </cell>
          <cell r="CO631">
            <v>0</v>
          </cell>
          <cell r="CP631">
            <v>0</v>
          </cell>
          <cell r="CQ631">
            <v>0</v>
          </cell>
          <cell r="CR631">
            <v>0</v>
          </cell>
          <cell r="CS631">
            <v>0</v>
          </cell>
          <cell r="CT631">
            <v>0</v>
          </cell>
          <cell r="CU631">
            <v>0</v>
          </cell>
          <cell r="CV631">
            <v>0</v>
          </cell>
          <cell r="CW631">
            <v>0</v>
          </cell>
          <cell r="CX631">
            <v>0</v>
          </cell>
          <cell r="CY631">
            <v>0</v>
          </cell>
          <cell r="CZ631">
            <v>0</v>
          </cell>
          <cell r="DA631">
            <v>0</v>
          </cell>
          <cell r="DB631">
            <v>0</v>
          </cell>
          <cell r="DC631">
            <v>0</v>
          </cell>
          <cell r="DD631">
            <v>0</v>
          </cell>
          <cell r="DE631">
            <v>0</v>
          </cell>
          <cell r="DF631">
            <v>0</v>
          </cell>
          <cell r="DG631">
            <v>0</v>
          </cell>
          <cell r="DH631">
            <v>0</v>
          </cell>
          <cell r="DI631">
            <v>0</v>
          </cell>
          <cell r="DJ631">
            <v>0</v>
          </cell>
          <cell r="DK631">
            <v>0</v>
          </cell>
          <cell r="DL631">
            <v>0</v>
          </cell>
          <cell r="DM631">
            <v>0</v>
          </cell>
          <cell r="DN631">
            <v>0</v>
          </cell>
          <cell r="DO631">
            <v>0</v>
          </cell>
          <cell r="DP631">
            <v>0</v>
          </cell>
          <cell r="DQ631">
            <v>0</v>
          </cell>
          <cell r="DR631">
            <v>0</v>
          </cell>
          <cell r="DS631">
            <v>0</v>
          </cell>
          <cell r="DT631">
            <v>0</v>
          </cell>
          <cell r="DU631">
            <v>0</v>
          </cell>
          <cell r="DV631">
            <v>0</v>
          </cell>
          <cell r="DW631">
            <v>0</v>
          </cell>
          <cell r="DX631">
            <v>0</v>
          </cell>
          <cell r="DY631">
            <v>0</v>
          </cell>
          <cell r="DZ631">
            <v>0</v>
          </cell>
          <cell r="EA631">
            <v>0</v>
          </cell>
          <cell r="EB631">
            <v>0</v>
          </cell>
          <cell r="EC631">
            <v>0</v>
          </cell>
          <cell r="ED631">
            <v>0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  <cell r="AW632">
            <v>0</v>
          </cell>
          <cell r="AX632">
            <v>0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0</v>
          </cell>
          <cell r="BD632">
            <v>0</v>
          </cell>
          <cell r="BE632">
            <v>0</v>
          </cell>
          <cell r="BF632">
            <v>0</v>
          </cell>
          <cell r="BG632">
            <v>0</v>
          </cell>
          <cell r="BH632">
            <v>0</v>
          </cell>
          <cell r="BI632">
            <v>0</v>
          </cell>
          <cell r="BJ632">
            <v>0</v>
          </cell>
          <cell r="BK632">
            <v>0</v>
          </cell>
          <cell r="BL632">
            <v>0</v>
          </cell>
          <cell r="BM632">
            <v>0</v>
          </cell>
          <cell r="BN632">
            <v>0</v>
          </cell>
          <cell r="BO632">
            <v>0</v>
          </cell>
          <cell r="BP632">
            <v>0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>
            <v>0</v>
          </cell>
          <cell r="BV632">
            <v>0</v>
          </cell>
          <cell r="BW632">
            <v>0</v>
          </cell>
          <cell r="BX632">
            <v>0</v>
          </cell>
          <cell r="BY632">
            <v>0</v>
          </cell>
          <cell r="BZ632">
            <v>0</v>
          </cell>
          <cell r="CA632">
            <v>0</v>
          </cell>
          <cell r="CB632">
            <v>0</v>
          </cell>
          <cell r="CC632">
            <v>0</v>
          </cell>
          <cell r="CD632">
            <v>0</v>
          </cell>
          <cell r="CE632">
            <v>0</v>
          </cell>
          <cell r="CF632">
            <v>0</v>
          </cell>
          <cell r="CG632">
            <v>0</v>
          </cell>
          <cell r="CH632">
            <v>0</v>
          </cell>
          <cell r="CI632">
            <v>0</v>
          </cell>
          <cell r="CJ632">
            <v>0</v>
          </cell>
          <cell r="CK632">
            <v>0</v>
          </cell>
          <cell r="CL632">
            <v>0</v>
          </cell>
          <cell r="CM632">
            <v>0</v>
          </cell>
          <cell r="CN632">
            <v>0</v>
          </cell>
          <cell r="CO632">
            <v>0</v>
          </cell>
          <cell r="CP632">
            <v>0</v>
          </cell>
          <cell r="CQ632">
            <v>0</v>
          </cell>
          <cell r="CR632">
            <v>0</v>
          </cell>
          <cell r="CS632">
            <v>0</v>
          </cell>
          <cell r="CT632">
            <v>0</v>
          </cell>
          <cell r="CU632">
            <v>0</v>
          </cell>
          <cell r="CV632">
            <v>0</v>
          </cell>
          <cell r="CW632">
            <v>0</v>
          </cell>
          <cell r="CX632">
            <v>0</v>
          </cell>
          <cell r="CY632">
            <v>0</v>
          </cell>
          <cell r="CZ632">
            <v>0</v>
          </cell>
          <cell r="DA632">
            <v>0</v>
          </cell>
          <cell r="DB632">
            <v>0</v>
          </cell>
          <cell r="DC632">
            <v>0</v>
          </cell>
          <cell r="DD632">
            <v>0</v>
          </cell>
          <cell r="DE632">
            <v>0</v>
          </cell>
          <cell r="DF632">
            <v>0</v>
          </cell>
          <cell r="DG632">
            <v>0</v>
          </cell>
          <cell r="DH632">
            <v>0</v>
          </cell>
          <cell r="DI632">
            <v>0</v>
          </cell>
          <cell r="DJ632">
            <v>0</v>
          </cell>
          <cell r="DK632">
            <v>0</v>
          </cell>
          <cell r="DL632">
            <v>0</v>
          </cell>
          <cell r="DM632">
            <v>0</v>
          </cell>
          <cell r="DN632">
            <v>0</v>
          </cell>
          <cell r="DO632">
            <v>0</v>
          </cell>
          <cell r="DP632">
            <v>0</v>
          </cell>
          <cell r="DQ632">
            <v>0</v>
          </cell>
          <cell r="DR632">
            <v>0</v>
          </cell>
          <cell r="DS632">
            <v>0</v>
          </cell>
          <cell r="DT632">
            <v>0</v>
          </cell>
          <cell r="DU632">
            <v>0</v>
          </cell>
          <cell r="DV632">
            <v>0</v>
          </cell>
          <cell r="DW632">
            <v>0</v>
          </cell>
          <cell r="DX632">
            <v>0</v>
          </cell>
          <cell r="DY632">
            <v>0</v>
          </cell>
          <cell r="DZ632">
            <v>0</v>
          </cell>
          <cell r="EA632">
            <v>0</v>
          </cell>
          <cell r="EB632">
            <v>0</v>
          </cell>
          <cell r="EC632">
            <v>0</v>
          </cell>
          <cell r="ED632">
            <v>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AS633">
            <v>0</v>
          </cell>
          <cell r="AT633">
            <v>0</v>
          </cell>
          <cell r="AU633">
            <v>0</v>
          </cell>
          <cell r="AV633">
            <v>0</v>
          </cell>
          <cell r="AW633">
            <v>0</v>
          </cell>
          <cell r="AX633">
            <v>0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0</v>
          </cell>
          <cell r="BD633">
            <v>0</v>
          </cell>
          <cell r="BE633">
            <v>0</v>
          </cell>
          <cell r="BF633">
            <v>0</v>
          </cell>
          <cell r="BG633">
            <v>0</v>
          </cell>
          <cell r="BH633">
            <v>0</v>
          </cell>
          <cell r="BI633">
            <v>0</v>
          </cell>
          <cell r="BJ633">
            <v>0</v>
          </cell>
          <cell r="BK633">
            <v>0</v>
          </cell>
          <cell r="BL633">
            <v>0</v>
          </cell>
          <cell r="BM633">
            <v>0</v>
          </cell>
          <cell r="BN633">
            <v>0</v>
          </cell>
          <cell r="BO633">
            <v>0</v>
          </cell>
          <cell r="BP633">
            <v>0</v>
          </cell>
          <cell r="BQ633">
            <v>0</v>
          </cell>
          <cell r="BR633">
            <v>0</v>
          </cell>
          <cell r="BS633">
            <v>0</v>
          </cell>
          <cell r="BT633">
            <v>0</v>
          </cell>
          <cell r="BU633">
            <v>0</v>
          </cell>
          <cell r="BV633">
            <v>0</v>
          </cell>
          <cell r="BW633">
            <v>0</v>
          </cell>
          <cell r="BX633">
            <v>0</v>
          </cell>
          <cell r="BY633">
            <v>0</v>
          </cell>
          <cell r="BZ633">
            <v>0</v>
          </cell>
          <cell r="CA633">
            <v>0</v>
          </cell>
          <cell r="CB633">
            <v>0</v>
          </cell>
          <cell r="CC633">
            <v>0</v>
          </cell>
          <cell r="CD633">
            <v>0</v>
          </cell>
          <cell r="CE633">
            <v>0</v>
          </cell>
          <cell r="CF633">
            <v>0</v>
          </cell>
          <cell r="CG633">
            <v>0</v>
          </cell>
          <cell r="CH633">
            <v>0</v>
          </cell>
          <cell r="CI633">
            <v>0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P633">
            <v>0</v>
          </cell>
          <cell r="CQ633">
            <v>0</v>
          </cell>
          <cell r="CR633">
            <v>0</v>
          </cell>
          <cell r="CS633">
            <v>0</v>
          </cell>
          <cell r="CT633">
            <v>0</v>
          </cell>
          <cell r="CU633">
            <v>0</v>
          </cell>
          <cell r="CV633">
            <v>0</v>
          </cell>
          <cell r="CW633">
            <v>0</v>
          </cell>
          <cell r="CX633">
            <v>0</v>
          </cell>
          <cell r="CY633">
            <v>0</v>
          </cell>
          <cell r="CZ633">
            <v>0</v>
          </cell>
          <cell r="DA633">
            <v>0</v>
          </cell>
          <cell r="DB633">
            <v>0</v>
          </cell>
          <cell r="DC633">
            <v>0</v>
          </cell>
          <cell r="DD633">
            <v>0</v>
          </cell>
          <cell r="DE633">
            <v>0</v>
          </cell>
          <cell r="DF633">
            <v>0</v>
          </cell>
          <cell r="DG633">
            <v>0</v>
          </cell>
          <cell r="DH633">
            <v>0</v>
          </cell>
          <cell r="DI633">
            <v>0</v>
          </cell>
          <cell r="DJ633">
            <v>0</v>
          </cell>
          <cell r="DK633">
            <v>0</v>
          </cell>
          <cell r="DL633">
            <v>0</v>
          </cell>
          <cell r="DM633">
            <v>0</v>
          </cell>
          <cell r="DN633">
            <v>0</v>
          </cell>
          <cell r="DO633">
            <v>0</v>
          </cell>
          <cell r="DP633">
            <v>0</v>
          </cell>
          <cell r="DQ633">
            <v>0</v>
          </cell>
          <cell r="DR633">
            <v>0</v>
          </cell>
          <cell r="DS633">
            <v>0</v>
          </cell>
          <cell r="DT633">
            <v>0</v>
          </cell>
          <cell r="DU633">
            <v>0</v>
          </cell>
          <cell r="DV633">
            <v>0</v>
          </cell>
          <cell r="DW633">
            <v>0</v>
          </cell>
          <cell r="DX633">
            <v>0</v>
          </cell>
          <cell r="DY633">
            <v>0</v>
          </cell>
          <cell r="DZ633">
            <v>0</v>
          </cell>
          <cell r="EA633">
            <v>0</v>
          </cell>
          <cell r="EB633">
            <v>0</v>
          </cell>
          <cell r="EC633">
            <v>0</v>
          </cell>
          <cell r="ED633">
            <v>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0</v>
          </cell>
          <cell r="BD634">
            <v>0</v>
          </cell>
          <cell r="BE634">
            <v>0</v>
          </cell>
          <cell r="BF634">
            <v>0</v>
          </cell>
          <cell r="BG634">
            <v>0</v>
          </cell>
          <cell r="BH634">
            <v>0</v>
          </cell>
          <cell r="BI634">
            <v>0</v>
          </cell>
          <cell r="BJ634">
            <v>0</v>
          </cell>
          <cell r="BK634">
            <v>0</v>
          </cell>
          <cell r="BL634">
            <v>0</v>
          </cell>
          <cell r="BM634">
            <v>0</v>
          </cell>
          <cell r="BN634">
            <v>0</v>
          </cell>
          <cell r="BO634">
            <v>0</v>
          </cell>
          <cell r="BP634">
            <v>0</v>
          </cell>
          <cell r="BQ634">
            <v>0</v>
          </cell>
          <cell r="BR634">
            <v>0</v>
          </cell>
          <cell r="BS634">
            <v>0</v>
          </cell>
          <cell r="BT634">
            <v>0</v>
          </cell>
          <cell r="BU634">
            <v>0</v>
          </cell>
          <cell r="BV634">
            <v>0</v>
          </cell>
          <cell r="BW634">
            <v>0</v>
          </cell>
          <cell r="BX634">
            <v>0</v>
          </cell>
          <cell r="BY634">
            <v>0</v>
          </cell>
          <cell r="BZ634">
            <v>0</v>
          </cell>
          <cell r="CA634">
            <v>0</v>
          </cell>
          <cell r="CB634">
            <v>0</v>
          </cell>
          <cell r="CC634">
            <v>0</v>
          </cell>
          <cell r="CD634">
            <v>0</v>
          </cell>
          <cell r="CE634">
            <v>0</v>
          </cell>
          <cell r="CF634">
            <v>0</v>
          </cell>
          <cell r="CG634">
            <v>0</v>
          </cell>
          <cell r="CH634">
            <v>0</v>
          </cell>
          <cell r="CI634">
            <v>0</v>
          </cell>
          <cell r="CJ634">
            <v>0</v>
          </cell>
          <cell r="CK634">
            <v>0</v>
          </cell>
          <cell r="CL634">
            <v>0</v>
          </cell>
          <cell r="CM634">
            <v>0</v>
          </cell>
          <cell r="CN634">
            <v>0</v>
          </cell>
          <cell r="CO634">
            <v>0</v>
          </cell>
          <cell r="CP634">
            <v>0</v>
          </cell>
          <cell r="CQ634">
            <v>0</v>
          </cell>
          <cell r="CR634">
            <v>0</v>
          </cell>
          <cell r="CS634">
            <v>0</v>
          </cell>
          <cell r="CT634">
            <v>0</v>
          </cell>
          <cell r="CU634">
            <v>0</v>
          </cell>
          <cell r="CV634">
            <v>0</v>
          </cell>
          <cell r="CW634">
            <v>0</v>
          </cell>
          <cell r="CX634">
            <v>0</v>
          </cell>
          <cell r="CY634">
            <v>0</v>
          </cell>
          <cell r="CZ634">
            <v>0</v>
          </cell>
          <cell r="DA634">
            <v>0</v>
          </cell>
          <cell r="DB634">
            <v>0</v>
          </cell>
          <cell r="DC634">
            <v>0</v>
          </cell>
          <cell r="DD634">
            <v>0</v>
          </cell>
          <cell r="DE634">
            <v>0</v>
          </cell>
          <cell r="DF634">
            <v>0</v>
          </cell>
          <cell r="DG634">
            <v>0</v>
          </cell>
          <cell r="DH634">
            <v>0</v>
          </cell>
          <cell r="DI634">
            <v>0</v>
          </cell>
          <cell r="DJ634">
            <v>0</v>
          </cell>
          <cell r="DK634">
            <v>0</v>
          </cell>
          <cell r="DL634">
            <v>0</v>
          </cell>
          <cell r="DM634">
            <v>0</v>
          </cell>
          <cell r="DN634">
            <v>0</v>
          </cell>
          <cell r="DO634">
            <v>0</v>
          </cell>
          <cell r="DP634">
            <v>0</v>
          </cell>
          <cell r="DQ634">
            <v>0</v>
          </cell>
          <cell r="DR634">
            <v>0</v>
          </cell>
          <cell r="DS634">
            <v>0</v>
          </cell>
          <cell r="DT634">
            <v>0</v>
          </cell>
          <cell r="DU634">
            <v>0</v>
          </cell>
          <cell r="DV634">
            <v>0</v>
          </cell>
          <cell r="DW634">
            <v>0</v>
          </cell>
          <cell r="DX634">
            <v>0</v>
          </cell>
          <cell r="DY634">
            <v>0</v>
          </cell>
          <cell r="DZ634">
            <v>0</v>
          </cell>
          <cell r="EA634">
            <v>0</v>
          </cell>
          <cell r="EB634">
            <v>0</v>
          </cell>
          <cell r="EC634">
            <v>0</v>
          </cell>
          <cell r="ED634">
            <v>0</v>
          </cell>
        </row>
        <row r="636">
          <cell r="F636">
            <v>0</v>
          </cell>
          <cell r="G636">
            <v>0</v>
          </cell>
          <cell r="H636">
            <v>0</v>
          </cell>
          <cell r="I636">
            <v>-5.2700196000005235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0</v>
          </cell>
          <cell r="BD636">
            <v>0</v>
          </cell>
          <cell r="BE636">
            <v>0</v>
          </cell>
          <cell r="BF636">
            <v>0</v>
          </cell>
          <cell r="BG636">
            <v>0</v>
          </cell>
          <cell r="BH636">
            <v>0</v>
          </cell>
          <cell r="BI636">
            <v>0</v>
          </cell>
          <cell r="BJ636">
            <v>0</v>
          </cell>
          <cell r="BK636">
            <v>0</v>
          </cell>
          <cell r="BL636">
            <v>0</v>
          </cell>
          <cell r="BM636">
            <v>0</v>
          </cell>
          <cell r="BN636">
            <v>0</v>
          </cell>
          <cell r="BO636">
            <v>0</v>
          </cell>
          <cell r="BP636">
            <v>0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>
            <v>0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  <cell r="BZ636">
            <v>0</v>
          </cell>
          <cell r="CA636">
            <v>0</v>
          </cell>
          <cell r="CB636">
            <v>0</v>
          </cell>
          <cell r="CC636">
            <v>0</v>
          </cell>
          <cell r="CD636">
            <v>0</v>
          </cell>
          <cell r="CE636">
            <v>0</v>
          </cell>
          <cell r="CF636">
            <v>0</v>
          </cell>
          <cell r="CG636">
            <v>0</v>
          </cell>
          <cell r="CH636">
            <v>0</v>
          </cell>
          <cell r="CI636">
            <v>0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P636">
            <v>0</v>
          </cell>
          <cell r="CQ636">
            <v>0</v>
          </cell>
          <cell r="CR636">
            <v>0</v>
          </cell>
          <cell r="CS636">
            <v>0</v>
          </cell>
          <cell r="CT636">
            <v>0</v>
          </cell>
          <cell r="CU636">
            <v>0</v>
          </cell>
          <cell r="CV636">
            <v>0</v>
          </cell>
          <cell r="CW636">
            <v>0</v>
          </cell>
          <cell r="CX636">
            <v>0</v>
          </cell>
          <cell r="CY636">
            <v>0</v>
          </cell>
          <cell r="CZ636">
            <v>0</v>
          </cell>
          <cell r="DA636">
            <v>0</v>
          </cell>
          <cell r="DB636">
            <v>0</v>
          </cell>
          <cell r="DC636">
            <v>0</v>
          </cell>
          <cell r="DD636">
            <v>0</v>
          </cell>
          <cell r="DE636">
            <v>0</v>
          </cell>
          <cell r="DF636">
            <v>0</v>
          </cell>
          <cell r="DG636">
            <v>0</v>
          </cell>
          <cell r="DH636">
            <v>0</v>
          </cell>
          <cell r="DI636">
            <v>0</v>
          </cell>
          <cell r="DJ636">
            <v>0</v>
          </cell>
          <cell r="DK636">
            <v>0</v>
          </cell>
          <cell r="DL636">
            <v>0</v>
          </cell>
          <cell r="DM636">
            <v>0</v>
          </cell>
          <cell r="DN636">
            <v>0</v>
          </cell>
          <cell r="DO636">
            <v>0</v>
          </cell>
          <cell r="DP636">
            <v>0</v>
          </cell>
          <cell r="DQ636">
            <v>0</v>
          </cell>
          <cell r="DR636">
            <v>0</v>
          </cell>
          <cell r="DS636">
            <v>0</v>
          </cell>
          <cell r="DT636">
            <v>0</v>
          </cell>
          <cell r="DU636">
            <v>0</v>
          </cell>
          <cell r="DV636">
            <v>0</v>
          </cell>
          <cell r="DW636">
            <v>0</v>
          </cell>
          <cell r="DX636">
            <v>0</v>
          </cell>
          <cell r="DY636">
            <v>0</v>
          </cell>
          <cell r="DZ636">
            <v>0</v>
          </cell>
          <cell r="EA636">
            <v>0</v>
          </cell>
          <cell r="EB636">
            <v>0</v>
          </cell>
          <cell r="EC636">
            <v>0</v>
          </cell>
          <cell r="ED636">
            <v>0</v>
          </cell>
        </row>
        <row r="638">
          <cell r="A638" t="str">
            <v>Total Other Generation</v>
          </cell>
          <cell r="F638">
            <v>0</v>
          </cell>
          <cell r="G638">
            <v>0</v>
          </cell>
          <cell r="H638">
            <v>0</v>
          </cell>
          <cell r="I638">
            <v>-5.2700196000514552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0</v>
          </cell>
          <cell r="BD638">
            <v>0</v>
          </cell>
          <cell r="BE638">
            <v>0</v>
          </cell>
          <cell r="BF638">
            <v>0</v>
          </cell>
          <cell r="BG638">
            <v>0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  <cell r="BL638">
            <v>0</v>
          </cell>
          <cell r="BM638">
            <v>0</v>
          </cell>
          <cell r="BN638">
            <v>0</v>
          </cell>
          <cell r="BO638">
            <v>0</v>
          </cell>
          <cell r="BP638">
            <v>0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>
            <v>0</v>
          </cell>
          <cell r="BV638">
            <v>0</v>
          </cell>
          <cell r="BW638">
            <v>0</v>
          </cell>
          <cell r="BX638">
            <v>0</v>
          </cell>
          <cell r="BY638">
            <v>0</v>
          </cell>
          <cell r="BZ638">
            <v>0</v>
          </cell>
          <cell r="CA638">
            <v>0</v>
          </cell>
          <cell r="CB638">
            <v>0</v>
          </cell>
          <cell r="CC638">
            <v>0</v>
          </cell>
          <cell r="CD638">
            <v>0</v>
          </cell>
          <cell r="CE638">
            <v>0</v>
          </cell>
          <cell r="CF638">
            <v>0</v>
          </cell>
          <cell r="CG638">
            <v>0</v>
          </cell>
          <cell r="CH638">
            <v>0</v>
          </cell>
          <cell r="CI638">
            <v>0</v>
          </cell>
          <cell r="CJ638">
            <v>0</v>
          </cell>
          <cell r="CK638">
            <v>0</v>
          </cell>
          <cell r="CL638">
            <v>0</v>
          </cell>
          <cell r="CM638">
            <v>0</v>
          </cell>
          <cell r="CN638">
            <v>0</v>
          </cell>
          <cell r="CO638">
            <v>0</v>
          </cell>
          <cell r="CP638">
            <v>0</v>
          </cell>
          <cell r="CQ638">
            <v>0</v>
          </cell>
          <cell r="CR638">
            <v>0</v>
          </cell>
          <cell r="CS638">
            <v>0</v>
          </cell>
          <cell r="CT638">
            <v>0</v>
          </cell>
          <cell r="CU638">
            <v>0</v>
          </cell>
          <cell r="CV638">
            <v>0</v>
          </cell>
          <cell r="CW638">
            <v>0</v>
          </cell>
          <cell r="CX638">
            <v>0</v>
          </cell>
          <cell r="CY638">
            <v>0</v>
          </cell>
          <cell r="CZ638">
            <v>0</v>
          </cell>
          <cell r="DA638">
            <v>0</v>
          </cell>
          <cell r="DB638">
            <v>0</v>
          </cell>
          <cell r="DC638">
            <v>0</v>
          </cell>
          <cell r="DD638">
            <v>0</v>
          </cell>
          <cell r="DE638">
            <v>0</v>
          </cell>
          <cell r="DF638">
            <v>0</v>
          </cell>
          <cell r="DG638">
            <v>0</v>
          </cell>
          <cell r="DH638">
            <v>0</v>
          </cell>
          <cell r="DI638">
            <v>0</v>
          </cell>
          <cell r="DJ638">
            <v>0</v>
          </cell>
          <cell r="DK638">
            <v>0</v>
          </cell>
          <cell r="DL638">
            <v>0</v>
          </cell>
          <cell r="DM638">
            <v>0</v>
          </cell>
          <cell r="DN638">
            <v>0</v>
          </cell>
          <cell r="DO638">
            <v>0</v>
          </cell>
          <cell r="DP638">
            <v>0</v>
          </cell>
          <cell r="DQ638">
            <v>0</v>
          </cell>
          <cell r="DR638">
            <v>0</v>
          </cell>
          <cell r="DS638">
            <v>0</v>
          </cell>
          <cell r="DT638">
            <v>0</v>
          </cell>
          <cell r="DU638">
            <v>0</v>
          </cell>
          <cell r="DV638">
            <v>0</v>
          </cell>
          <cell r="DW638">
            <v>0</v>
          </cell>
          <cell r="DX638">
            <v>0</v>
          </cell>
          <cell r="DY638">
            <v>0</v>
          </cell>
          <cell r="DZ638">
            <v>0</v>
          </cell>
          <cell r="EA638">
            <v>0</v>
          </cell>
          <cell r="EB638">
            <v>0</v>
          </cell>
          <cell r="EC638">
            <v>0</v>
          </cell>
          <cell r="ED638">
            <v>0</v>
          </cell>
        </row>
        <row r="640">
          <cell r="A640" t="str">
            <v>IRP Resources</v>
          </cell>
        </row>
        <row r="641"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>
            <v>0</v>
          </cell>
          <cell r="AQ641">
            <v>0</v>
          </cell>
          <cell r="AR641">
            <v>0</v>
          </cell>
          <cell r="AS641">
            <v>0</v>
          </cell>
          <cell r="AT641">
            <v>0</v>
          </cell>
          <cell r="AU641">
            <v>0</v>
          </cell>
          <cell r="AV641">
            <v>0</v>
          </cell>
          <cell r="AW641">
            <v>0</v>
          </cell>
          <cell r="AX641">
            <v>0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0</v>
          </cell>
          <cell r="BD641">
            <v>0</v>
          </cell>
          <cell r="BE641">
            <v>0</v>
          </cell>
          <cell r="BF641">
            <v>0</v>
          </cell>
          <cell r="BG641">
            <v>0</v>
          </cell>
          <cell r="BH641">
            <v>0</v>
          </cell>
          <cell r="BI641">
            <v>0</v>
          </cell>
          <cell r="BJ641">
            <v>0</v>
          </cell>
          <cell r="BK641">
            <v>0</v>
          </cell>
          <cell r="BL641">
            <v>0</v>
          </cell>
          <cell r="BM641">
            <v>0</v>
          </cell>
          <cell r="BN641">
            <v>0</v>
          </cell>
          <cell r="BO641">
            <v>0</v>
          </cell>
          <cell r="BP641">
            <v>0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>
            <v>0</v>
          </cell>
          <cell r="BV641">
            <v>0</v>
          </cell>
          <cell r="BW641">
            <v>0</v>
          </cell>
          <cell r="BX641">
            <v>0</v>
          </cell>
          <cell r="BY641">
            <v>0</v>
          </cell>
          <cell r="BZ641">
            <v>0</v>
          </cell>
          <cell r="CA641">
            <v>0</v>
          </cell>
          <cell r="CB641">
            <v>0</v>
          </cell>
          <cell r="CC641">
            <v>0</v>
          </cell>
          <cell r="CD641">
            <v>0</v>
          </cell>
          <cell r="CE641">
            <v>0</v>
          </cell>
          <cell r="CF641">
            <v>0</v>
          </cell>
          <cell r="CG641">
            <v>0</v>
          </cell>
          <cell r="CH641">
            <v>0</v>
          </cell>
          <cell r="CI641">
            <v>0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0</v>
          </cell>
          <cell r="CP641">
            <v>0</v>
          </cell>
          <cell r="CQ641">
            <v>0</v>
          </cell>
          <cell r="CR641">
            <v>0</v>
          </cell>
          <cell r="CS641">
            <v>0</v>
          </cell>
          <cell r="CT641">
            <v>0</v>
          </cell>
          <cell r="CU641">
            <v>0</v>
          </cell>
          <cell r="CV641">
            <v>0</v>
          </cell>
          <cell r="CW641">
            <v>0</v>
          </cell>
          <cell r="CX641">
            <v>0</v>
          </cell>
          <cell r="CY641">
            <v>0</v>
          </cell>
          <cell r="CZ641">
            <v>0</v>
          </cell>
          <cell r="DA641">
            <v>0</v>
          </cell>
          <cell r="DB641">
            <v>0</v>
          </cell>
          <cell r="DC641">
            <v>0</v>
          </cell>
          <cell r="DD641">
            <v>0</v>
          </cell>
          <cell r="DE641">
            <v>0</v>
          </cell>
          <cell r="DF641">
            <v>0</v>
          </cell>
          <cell r="DG641">
            <v>0</v>
          </cell>
          <cell r="DH641">
            <v>0</v>
          </cell>
          <cell r="DI641">
            <v>0</v>
          </cell>
          <cell r="DJ641">
            <v>0</v>
          </cell>
          <cell r="DK641">
            <v>0</v>
          </cell>
          <cell r="DL641">
            <v>0</v>
          </cell>
          <cell r="DM641">
            <v>0</v>
          </cell>
          <cell r="DN641">
            <v>0</v>
          </cell>
          <cell r="DO641">
            <v>0</v>
          </cell>
          <cell r="DP641">
            <v>0</v>
          </cell>
          <cell r="DQ641">
            <v>0</v>
          </cell>
          <cell r="DR641">
            <v>0</v>
          </cell>
          <cell r="DS641">
            <v>0</v>
          </cell>
          <cell r="DT641">
            <v>0</v>
          </cell>
          <cell r="DU641">
            <v>0</v>
          </cell>
          <cell r="DV641">
            <v>0</v>
          </cell>
          <cell r="DW641">
            <v>0</v>
          </cell>
          <cell r="DX641">
            <v>0</v>
          </cell>
          <cell r="DY641">
            <v>0</v>
          </cell>
          <cell r="DZ641">
            <v>0</v>
          </cell>
          <cell r="EA641">
            <v>0</v>
          </cell>
          <cell r="EB641">
            <v>0</v>
          </cell>
          <cell r="EC641">
            <v>0</v>
          </cell>
          <cell r="ED641">
            <v>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0</v>
          </cell>
          <cell r="BD642">
            <v>0</v>
          </cell>
          <cell r="BE642">
            <v>0</v>
          </cell>
          <cell r="BF642">
            <v>0</v>
          </cell>
          <cell r="BG642">
            <v>0</v>
          </cell>
          <cell r="BH642">
            <v>0</v>
          </cell>
          <cell r="BI642">
            <v>0</v>
          </cell>
          <cell r="BJ642">
            <v>0</v>
          </cell>
          <cell r="BK642">
            <v>0</v>
          </cell>
          <cell r="BL642">
            <v>0</v>
          </cell>
          <cell r="BM642">
            <v>0</v>
          </cell>
          <cell r="BN642">
            <v>0</v>
          </cell>
          <cell r="BO642">
            <v>0</v>
          </cell>
          <cell r="BP642">
            <v>0</v>
          </cell>
          <cell r="BQ642">
            <v>0</v>
          </cell>
          <cell r="BR642">
            <v>0</v>
          </cell>
          <cell r="BS642">
            <v>0</v>
          </cell>
          <cell r="BT642">
            <v>0</v>
          </cell>
          <cell r="BU642">
            <v>0</v>
          </cell>
          <cell r="BV642">
            <v>0</v>
          </cell>
          <cell r="BW642">
            <v>0</v>
          </cell>
          <cell r="BX642">
            <v>0</v>
          </cell>
          <cell r="BY642">
            <v>0</v>
          </cell>
          <cell r="BZ642">
            <v>0</v>
          </cell>
          <cell r="CA642">
            <v>0</v>
          </cell>
          <cell r="CB642">
            <v>0</v>
          </cell>
          <cell r="CC642">
            <v>0</v>
          </cell>
          <cell r="CD642">
            <v>0</v>
          </cell>
          <cell r="CE642">
            <v>0</v>
          </cell>
          <cell r="CF642">
            <v>0</v>
          </cell>
          <cell r="CG642">
            <v>0</v>
          </cell>
          <cell r="CH642">
            <v>0</v>
          </cell>
          <cell r="CI642">
            <v>0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P642">
            <v>0</v>
          </cell>
          <cell r="CQ642">
            <v>0</v>
          </cell>
          <cell r="CR642">
            <v>0</v>
          </cell>
          <cell r="CS642">
            <v>0</v>
          </cell>
          <cell r="CT642">
            <v>0</v>
          </cell>
          <cell r="CU642">
            <v>0</v>
          </cell>
          <cell r="CV642">
            <v>0</v>
          </cell>
          <cell r="CW642">
            <v>0</v>
          </cell>
          <cell r="CX642">
            <v>0</v>
          </cell>
          <cell r="CY642">
            <v>0</v>
          </cell>
          <cell r="CZ642">
            <v>0</v>
          </cell>
          <cell r="DA642">
            <v>0</v>
          </cell>
          <cell r="DB642">
            <v>0</v>
          </cell>
          <cell r="DC642">
            <v>0</v>
          </cell>
          <cell r="DD642">
            <v>0</v>
          </cell>
          <cell r="DE642">
            <v>0</v>
          </cell>
          <cell r="DF642">
            <v>0</v>
          </cell>
          <cell r="DG642">
            <v>0</v>
          </cell>
          <cell r="DH642">
            <v>0</v>
          </cell>
          <cell r="DI642">
            <v>0</v>
          </cell>
          <cell r="DJ642">
            <v>0</v>
          </cell>
          <cell r="DK642">
            <v>0</v>
          </cell>
          <cell r="DL642">
            <v>0</v>
          </cell>
          <cell r="DM642">
            <v>0</v>
          </cell>
          <cell r="DN642">
            <v>0</v>
          </cell>
          <cell r="DO642">
            <v>0</v>
          </cell>
          <cell r="DP642">
            <v>0</v>
          </cell>
          <cell r="DQ642">
            <v>0</v>
          </cell>
          <cell r="DR642">
            <v>0</v>
          </cell>
          <cell r="DS642">
            <v>0</v>
          </cell>
          <cell r="DT642">
            <v>0</v>
          </cell>
          <cell r="DU642">
            <v>0</v>
          </cell>
          <cell r="DV642">
            <v>0</v>
          </cell>
          <cell r="DW642">
            <v>0</v>
          </cell>
          <cell r="DX642">
            <v>0</v>
          </cell>
          <cell r="DY642">
            <v>0</v>
          </cell>
          <cell r="DZ642">
            <v>0</v>
          </cell>
          <cell r="EA642">
            <v>0</v>
          </cell>
          <cell r="EB642">
            <v>0</v>
          </cell>
          <cell r="EC642">
            <v>0</v>
          </cell>
          <cell r="ED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0</v>
          </cell>
          <cell r="BD643">
            <v>0</v>
          </cell>
          <cell r="BE643">
            <v>0</v>
          </cell>
          <cell r="BF643">
            <v>0</v>
          </cell>
          <cell r="BG643">
            <v>0</v>
          </cell>
          <cell r="BH643">
            <v>0</v>
          </cell>
          <cell r="BI643">
            <v>0</v>
          </cell>
          <cell r="BJ643">
            <v>0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O643">
            <v>0</v>
          </cell>
          <cell r="BP643">
            <v>0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0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  <cell r="BZ643">
            <v>0</v>
          </cell>
          <cell r="CA643">
            <v>0</v>
          </cell>
          <cell r="CB643">
            <v>0</v>
          </cell>
          <cell r="CC643">
            <v>0</v>
          </cell>
          <cell r="CD643">
            <v>0</v>
          </cell>
          <cell r="CE643">
            <v>0</v>
          </cell>
          <cell r="CF643">
            <v>0</v>
          </cell>
          <cell r="CG643">
            <v>0</v>
          </cell>
          <cell r="CH643">
            <v>0</v>
          </cell>
          <cell r="CI643">
            <v>0</v>
          </cell>
          <cell r="CJ643">
            <v>0</v>
          </cell>
          <cell r="CK643">
            <v>0</v>
          </cell>
          <cell r="CL643">
            <v>0</v>
          </cell>
          <cell r="CM643">
            <v>0</v>
          </cell>
          <cell r="CN643">
            <v>0</v>
          </cell>
          <cell r="CO643">
            <v>0</v>
          </cell>
          <cell r="CP643">
            <v>0</v>
          </cell>
          <cell r="CQ643">
            <v>0</v>
          </cell>
          <cell r="CR643">
            <v>0</v>
          </cell>
          <cell r="CS643">
            <v>0</v>
          </cell>
          <cell r="CT643">
            <v>0</v>
          </cell>
          <cell r="CU643">
            <v>0</v>
          </cell>
          <cell r="CV643">
            <v>0</v>
          </cell>
          <cell r="CW643">
            <v>0</v>
          </cell>
          <cell r="CX643">
            <v>0</v>
          </cell>
          <cell r="CY643">
            <v>0</v>
          </cell>
          <cell r="CZ643">
            <v>0</v>
          </cell>
          <cell r="DA643">
            <v>0</v>
          </cell>
          <cell r="DB643">
            <v>0</v>
          </cell>
          <cell r="DC643">
            <v>0</v>
          </cell>
          <cell r="DD643">
            <v>0</v>
          </cell>
          <cell r="DE643">
            <v>0</v>
          </cell>
          <cell r="DF643">
            <v>0</v>
          </cell>
          <cell r="DG643">
            <v>0</v>
          </cell>
          <cell r="DH643">
            <v>0</v>
          </cell>
          <cell r="DI643">
            <v>0</v>
          </cell>
          <cell r="DJ643">
            <v>0</v>
          </cell>
          <cell r="DK643">
            <v>0</v>
          </cell>
          <cell r="DL643">
            <v>0</v>
          </cell>
          <cell r="DM643">
            <v>0</v>
          </cell>
          <cell r="DN643">
            <v>0</v>
          </cell>
          <cell r="DO643">
            <v>0</v>
          </cell>
          <cell r="DP643">
            <v>0</v>
          </cell>
          <cell r="DQ643">
            <v>0</v>
          </cell>
          <cell r="DR643">
            <v>0</v>
          </cell>
          <cell r="DS643">
            <v>0</v>
          </cell>
          <cell r="DT643">
            <v>0</v>
          </cell>
          <cell r="DU643">
            <v>0</v>
          </cell>
          <cell r="DV643">
            <v>0</v>
          </cell>
          <cell r="DW643">
            <v>0</v>
          </cell>
          <cell r="DX643">
            <v>0</v>
          </cell>
          <cell r="DY643">
            <v>0</v>
          </cell>
          <cell r="DZ643">
            <v>0</v>
          </cell>
          <cell r="EA643">
            <v>0</v>
          </cell>
          <cell r="EB643">
            <v>0</v>
          </cell>
          <cell r="EC643">
            <v>0</v>
          </cell>
          <cell r="ED643">
            <v>0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0</v>
          </cell>
          <cell r="BD644">
            <v>0</v>
          </cell>
          <cell r="BE644">
            <v>0</v>
          </cell>
          <cell r="BF644">
            <v>0</v>
          </cell>
          <cell r="BG644">
            <v>0</v>
          </cell>
          <cell r="BH644">
            <v>0</v>
          </cell>
          <cell r="BI644">
            <v>0</v>
          </cell>
          <cell r="BJ644">
            <v>0</v>
          </cell>
          <cell r="BK644">
            <v>0</v>
          </cell>
          <cell r="BL644">
            <v>0</v>
          </cell>
          <cell r="BM644">
            <v>0</v>
          </cell>
          <cell r="BN644">
            <v>0</v>
          </cell>
          <cell r="BO644">
            <v>0</v>
          </cell>
          <cell r="BP644">
            <v>0</v>
          </cell>
          <cell r="BQ644">
            <v>0</v>
          </cell>
          <cell r="BR644">
            <v>0</v>
          </cell>
          <cell r="BS644">
            <v>0</v>
          </cell>
          <cell r="BT644">
            <v>0</v>
          </cell>
          <cell r="BU644">
            <v>0</v>
          </cell>
          <cell r="BV644">
            <v>0</v>
          </cell>
          <cell r="BW644">
            <v>0</v>
          </cell>
          <cell r="BX644">
            <v>0</v>
          </cell>
          <cell r="BY644">
            <v>0</v>
          </cell>
          <cell r="BZ644">
            <v>0</v>
          </cell>
          <cell r="CA644">
            <v>0</v>
          </cell>
          <cell r="CB644">
            <v>0</v>
          </cell>
          <cell r="CC644">
            <v>0</v>
          </cell>
          <cell r="CD644">
            <v>0</v>
          </cell>
          <cell r="CE644">
            <v>0</v>
          </cell>
          <cell r="CF644">
            <v>0</v>
          </cell>
          <cell r="CG644">
            <v>0</v>
          </cell>
          <cell r="CH644">
            <v>0</v>
          </cell>
          <cell r="CI644">
            <v>0</v>
          </cell>
          <cell r="CJ644">
            <v>0</v>
          </cell>
          <cell r="CK644">
            <v>0</v>
          </cell>
          <cell r="CL644">
            <v>0</v>
          </cell>
          <cell r="CM644">
            <v>0</v>
          </cell>
          <cell r="CN644">
            <v>0</v>
          </cell>
          <cell r="CO644">
            <v>0</v>
          </cell>
          <cell r="CP644">
            <v>0</v>
          </cell>
          <cell r="CQ644">
            <v>0</v>
          </cell>
          <cell r="CR644">
            <v>0</v>
          </cell>
          <cell r="CS644">
            <v>0</v>
          </cell>
          <cell r="CT644">
            <v>0</v>
          </cell>
          <cell r="CU644">
            <v>0</v>
          </cell>
          <cell r="CV644">
            <v>0</v>
          </cell>
          <cell r="CW644">
            <v>0</v>
          </cell>
          <cell r="CX644">
            <v>0</v>
          </cell>
          <cell r="CY644">
            <v>0</v>
          </cell>
          <cell r="CZ644">
            <v>0</v>
          </cell>
          <cell r="DA644">
            <v>0</v>
          </cell>
          <cell r="DB644">
            <v>0</v>
          </cell>
          <cell r="DC644">
            <v>0</v>
          </cell>
          <cell r="DD644">
            <v>0</v>
          </cell>
          <cell r="DE644">
            <v>0</v>
          </cell>
          <cell r="DF644">
            <v>0</v>
          </cell>
          <cell r="DG644">
            <v>0</v>
          </cell>
          <cell r="DH644">
            <v>0</v>
          </cell>
          <cell r="DI644">
            <v>0</v>
          </cell>
          <cell r="DJ644">
            <v>0</v>
          </cell>
          <cell r="DK644">
            <v>0</v>
          </cell>
          <cell r="DL644">
            <v>0</v>
          </cell>
          <cell r="DM644">
            <v>0</v>
          </cell>
          <cell r="DN644">
            <v>0</v>
          </cell>
          <cell r="DO644">
            <v>0</v>
          </cell>
          <cell r="DP644">
            <v>0</v>
          </cell>
          <cell r="DQ644">
            <v>0</v>
          </cell>
          <cell r="DR644">
            <v>0</v>
          </cell>
          <cell r="DS644">
            <v>0</v>
          </cell>
          <cell r="DT644">
            <v>0</v>
          </cell>
          <cell r="DU644">
            <v>0</v>
          </cell>
          <cell r="DV644">
            <v>0</v>
          </cell>
          <cell r="DW644">
            <v>0</v>
          </cell>
          <cell r="DX644">
            <v>0</v>
          </cell>
          <cell r="DY644">
            <v>0</v>
          </cell>
          <cell r="DZ644">
            <v>0</v>
          </cell>
          <cell r="EA644">
            <v>0</v>
          </cell>
          <cell r="EB644">
            <v>0</v>
          </cell>
          <cell r="EC644">
            <v>0</v>
          </cell>
          <cell r="ED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0</v>
          </cell>
          <cell r="BD645">
            <v>0</v>
          </cell>
          <cell r="BE645">
            <v>0</v>
          </cell>
          <cell r="BF645">
            <v>0</v>
          </cell>
          <cell r="BG645">
            <v>0</v>
          </cell>
          <cell r="BH645">
            <v>0</v>
          </cell>
          <cell r="BI645">
            <v>0</v>
          </cell>
          <cell r="BJ645">
            <v>0</v>
          </cell>
          <cell r="BK645">
            <v>0</v>
          </cell>
          <cell r="BL645">
            <v>0</v>
          </cell>
          <cell r="BM645">
            <v>0</v>
          </cell>
          <cell r="BN645">
            <v>0</v>
          </cell>
          <cell r="BO645">
            <v>0</v>
          </cell>
          <cell r="BP645">
            <v>0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>
            <v>0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  <cell r="BZ645">
            <v>0</v>
          </cell>
          <cell r="CA645">
            <v>0</v>
          </cell>
          <cell r="CB645">
            <v>0</v>
          </cell>
          <cell r="CC645">
            <v>0</v>
          </cell>
          <cell r="CD645">
            <v>0</v>
          </cell>
          <cell r="CE645">
            <v>0</v>
          </cell>
          <cell r="CF645">
            <v>0</v>
          </cell>
          <cell r="CG645">
            <v>0</v>
          </cell>
          <cell r="CH645">
            <v>0</v>
          </cell>
          <cell r="CI645">
            <v>0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P645">
            <v>0</v>
          </cell>
          <cell r="CQ645">
            <v>0</v>
          </cell>
          <cell r="CR645">
            <v>0</v>
          </cell>
          <cell r="CS645">
            <v>0</v>
          </cell>
          <cell r="CT645">
            <v>0</v>
          </cell>
          <cell r="CU645">
            <v>0</v>
          </cell>
          <cell r="CV645">
            <v>0</v>
          </cell>
          <cell r="CW645">
            <v>0</v>
          </cell>
          <cell r="CX645">
            <v>0</v>
          </cell>
          <cell r="CY645">
            <v>0</v>
          </cell>
          <cell r="CZ645">
            <v>0</v>
          </cell>
          <cell r="DA645">
            <v>0</v>
          </cell>
          <cell r="DB645">
            <v>0</v>
          </cell>
          <cell r="DC645">
            <v>0</v>
          </cell>
          <cell r="DD645">
            <v>0</v>
          </cell>
          <cell r="DE645">
            <v>0</v>
          </cell>
          <cell r="DF645">
            <v>0</v>
          </cell>
          <cell r="DG645">
            <v>0</v>
          </cell>
          <cell r="DH645">
            <v>0</v>
          </cell>
          <cell r="DI645">
            <v>0</v>
          </cell>
          <cell r="DJ645">
            <v>0</v>
          </cell>
          <cell r="DK645">
            <v>0</v>
          </cell>
          <cell r="DL645">
            <v>0</v>
          </cell>
          <cell r="DM645">
            <v>0</v>
          </cell>
          <cell r="DN645">
            <v>0</v>
          </cell>
          <cell r="DO645">
            <v>0</v>
          </cell>
          <cell r="DP645">
            <v>0</v>
          </cell>
          <cell r="DQ645">
            <v>0</v>
          </cell>
          <cell r="DR645">
            <v>0</v>
          </cell>
          <cell r="DS645">
            <v>0</v>
          </cell>
          <cell r="DT645">
            <v>0</v>
          </cell>
          <cell r="DU645">
            <v>0</v>
          </cell>
          <cell r="DV645">
            <v>0</v>
          </cell>
          <cell r="DW645">
            <v>0</v>
          </cell>
          <cell r="DX645">
            <v>0</v>
          </cell>
          <cell r="DY645">
            <v>0</v>
          </cell>
          <cell r="DZ645">
            <v>0</v>
          </cell>
          <cell r="EA645">
            <v>0</v>
          </cell>
          <cell r="EB645">
            <v>0</v>
          </cell>
          <cell r="EC645">
            <v>0</v>
          </cell>
          <cell r="ED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0</v>
          </cell>
          <cell r="BD646">
            <v>0</v>
          </cell>
          <cell r="BE646">
            <v>0</v>
          </cell>
          <cell r="BF646">
            <v>0</v>
          </cell>
          <cell r="BG646">
            <v>0</v>
          </cell>
          <cell r="BH646">
            <v>0</v>
          </cell>
          <cell r="BI646">
            <v>0</v>
          </cell>
          <cell r="BJ646">
            <v>0</v>
          </cell>
          <cell r="BK646">
            <v>0</v>
          </cell>
          <cell r="BL646">
            <v>0</v>
          </cell>
          <cell r="BM646">
            <v>0</v>
          </cell>
          <cell r="BN646">
            <v>0</v>
          </cell>
          <cell r="BO646">
            <v>0</v>
          </cell>
          <cell r="BP646">
            <v>0</v>
          </cell>
          <cell r="BQ646">
            <v>0</v>
          </cell>
          <cell r="BR646">
            <v>0</v>
          </cell>
          <cell r="BS646">
            <v>0</v>
          </cell>
          <cell r="BT646">
            <v>0</v>
          </cell>
          <cell r="BU646">
            <v>0</v>
          </cell>
          <cell r="BV646">
            <v>0</v>
          </cell>
          <cell r="BW646">
            <v>0</v>
          </cell>
          <cell r="BX646">
            <v>0</v>
          </cell>
          <cell r="BY646">
            <v>0</v>
          </cell>
          <cell r="BZ646">
            <v>0</v>
          </cell>
          <cell r="CA646">
            <v>0</v>
          </cell>
          <cell r="CB646">
            <v>0</v>
          </cell>
          <cell r="CC646">
            <v>0</v>
          </cell>
          <cell r="CD646">
            <v>0</v>
          </cell>
          <cell r="CE646">
            <v>0</v>
          </cell>
          <cell r="CF646">
            <v>0</v>
          </cell>
          <cell r="CG646">
            <v>0</v>
          </cell>
          <cell r="CH646">
            <v>0</v>
          </cell>
          <cell r="CI646">
            <v>0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P646">
            <v>0</v>
          </cell>
          <cell r="CQ646">
            <v>0</v>
          </cell>
          <cell r="CR646">
            <v>0</v>
          </cell>
          <cell r="CS646">
            <v>0</v>
          </cell>
          <cell r="CT646">
            <v>0</v>
          </cell>
          <cell r="CU646">
            <v>0</v>
          </cell>
          <cell r="CV646">
            <v>0</v>
          </cell>
          <cell r="CW646">
            <v>0</v>
          </cell>
          <cell r="CX646">
            <v>0</v>
          </cell>
          <cell r="CY646">
            <v>0</v>
          </cell>
          <cell r="CZ646">
            <v>0</v>
          </cell>
          <cell r="DA646">
            <v>0</v>
          </cell>
          <cell r="DB646">
            <v>0</v>
          </cell>
          <cell r="DC646">
            <v>0</v>
          </cell>
          <cell r="DD646">
            <v>0</v>
          </cell>
          <cell r="DE646">
            <v>0</v>
          </cell>
          <cell r="DF646">
            <v>0</v>
          </cell>
          <cell r="DG646">
            <v>0</v>
          </cell>
          <cell r="DH646">
            <v>0</v>
          </cell>
          <cell r="DI646">
            <v>0</v>
          </cell>
          <cell r="DJ646">
            <v>0</v>
          </cell>
          <cell r="DK646">
            <v>0</v>
          </cell>
          <cell r="DL646">
            <v>0</v>
          </cell>
          <cell r="DM646">
            <v>0</v>
          </cell>
          <cell r="DN646">
            <v>0</v>
          </cell>
          <cell r="DO646">
            <v>0</v>
          </cell>
          <cell r="DP646">
            <v>0</v>
          </cell>
          <cell r="DQ646">
            <v>0</v>
          </cell>
          <cell r="DR646">
            <v>0</v>
          </cell>
          <cell r="DS646">
            <v>0</v>
          </cell>
          <cell r="DT646">
            <v>0</v>
          </cell>
          <cell r="DU646">
            <v>0</v>
          </cell>
          <cell r="DV646">
            <v>0</v>
          </cell>
          <cell r="DW646">
            <v>0</v>
          </cell>
          <cell r="DX646">
            <v>0</v>
          </cell>
          <cell r="DY646">
            <v>0</v>
          </cell>
          <cell r="DZ646">
            <v>0</v>
          </cell>
          <cell r="EA646">
            <v>0</v>
          </cell>
          <cell r="EB646">
            <v>0</v>
          </cell>
          <cell r="EC646">
            <v>0</v>
          </cell>
          <cell r="ED646">
            <v>0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0</v>
          </cell>
          <cell r="BD647">
            <v>0</v>
          </cell>
          <cell r="BE647">
            <v>0</v>
          </cell>
          <cell r="BF647">
            <v>0</v>
          </cell>
          <cell r="BG647">
            <v>0</v>
          </cell>
          <cell r="BH647">
            <v>0</v>
          </cell>
          <cell r="BI647">
            <v>0</v>
          </cell>
          <cell r="BJ647">
            <v>0</v>
          </cell>
          <cell r="BK647">
            <v>0</v>
          </cell>
          <cell r="BL647">
            <v>0</v>
          </cell>
          <cell r="BM647">
            <v>0</v>
          </cell>
          <cell r="BN647">
            <v>0</v>
          </cell>
          <cell r="BO647">
            <v>0</v>
          </cell>
          <cell r="BP647">
            <v>0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>
            <v>0</v>
          </cell>
          <cell r="BV647">
            <v>0</v>
          </cell>
          <cell r="BW647">
            <v>0</v>
          </cell>
          <cell r="BX647">
            <v>0</v>
          </cell>
          <cell r="BY647">
            <v>0</v>
          </cell>
          <cell r="BZ647">
            <v>0</v>
          </cell>
          <cell r="CA647">
            <v>0</v>
          </cell>
          <cell r="CB647">
            <v>0</v>
          </cell>
          <cell r="CC647">
            <v>0</v>
          </cell>
          <cell r="CD647">
            <v>0</v>
          </cell>
          <cell r="CE647">
            <v>0</v>
          </cell>
          <cell r="CF647">
            <v>0</v>
          </cell>
          <cell r="CG647">
            <v>0</v>
          </cell>
          <cell r="CH647">
            <v>0</v>
          </cell>
          <cell r="CI647">
            <v>0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P647">
            <v>0</v>
          </cell>
          <cell r="CQ647">
            <v>0</v>
          </cell>
          <cell r="CR647">
            <v>0</v>
          </cell>
          <cell r="CS647">
            <v>0</v>
          </cell>
          <cell r="CT647">
            <v>0</v>
          </cell>
          <cell r="CU647">
            <v>0</v>
          </cell>
          <cell r="CV647">
            <v>0</v>
          </cell>
          <cell r="CW647">
            <v>0</v>
          </cell>
          <cell r="CX647">
            <v>0</v>
          </cell>
          <cell r="CY647">
            <v>0</v>
          </cell>
          <cell r="CZ647">
            <v>0</v>
          </cell>
          <cell r="DA647">
            <v>0</v>
          </cell>
          <cell r="DB647">
            <v>0</v>
          </cell>
          <cell r="DC647">
            <v>0</v>
          </cell>
          <cell r="DD647">
            <v>0</v>
          </cell>
          <cell r="DE647">
            <v>0</v>
          </cell>
          <cell r="DF647">
            <v>0</v>
          </cell>
          <cell r="DG647">
            <v>0</v>
          </cell>
          <cell r="DH647">
            <v>0</v>
          </cell>
          <cell r="DI647">
            <v>0</v>
          </cell>
          <cell r="DJ647">
            <v>0</v>
          </cell>
          <cell r="DK647">
            <v>0</v>
          </cell>
          <cell r="DL647">
            <v>0</v>
          </cell>
          <cell r="DM647">
            <v>0</v>
          </cell>
          <cell r="DN647">
            <v>0</v>
          </cell>
          <cell r="DO647">
            <v>0</v>
          </cell>
          <cell r="DP647">
            <v>0</v>
          </cell>
          <cell r="DQ647">
            <v>0</v>
          </cell>
          <cell r="DR647">
            <v>0</v>
          </cell>
          <cell r="DS647">
            <v>0</v>
          </cell>
          <cell r="DT647">
            <v>0</v>
          </cell>
          <cell r="DU647">
            <v>0</v>
          </cell>
          <cell r="DV647">
            <v>0</v>
          </cell>
          <cell r="DW647">
            <v>0</v>
          </cell>
          <cell r="DX647">
            <v>0</v>
          </cell>
          <cell r="DY647">
            <v>0</v>
          </cell>
          <cell r="DZ647">
            <v>0</v>
          </cell>
          <cell r="EA647">
            <v>0</v>
          </cell>
          <cell r="EB647">
            <v>0</v>
          </cell>
          <cell r="EC647">
            <v>0</v>
          </cell>
          <cell r="ED647">
            <v>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E648">
            <v>0</v>
          </cell>
          <cell r="BF648">
            <v>0</v>
          </cell>
          <cell r="BG648">
            <v>0</v>
          </cell>
          <cell r="BH648">
            <v>0</v>
          </cell>
          <cell r="BI648">
            <v>0</v>
          </cell>
          <cell r="BJ648">
            <v>0</v>
          </cell>
          <cell r="BK648">
            <v>0</v>
          </cell>
          <cell r="BL648">
            <v>0</v>
          </cell>
          <cell r="BM648">
            <v>0</v>
          </cell>
          <cell r="BN648">
            <v>0</v>
          </cell>
          <cell r="BO648">
            <v>0</v>
          </cell>
          <cell r="BP648">
            <v>0</v>
          </cell>
          <cell r="BQ648">
            <v>0</v>
          </cell>
          <cell r="BR648">
            <v>0</v>
          </cell>
          <cell r="BS648">
            <v>0</v>
          </cell>
          <cell r="BT648">
            <v>0</v>
          </cell>
          <cell r="BU648">
            <v>0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  <cell r="BZ648">
            <v>0</v>
          </cell>
          <cell r="CA648">
            <v>0</v>
          </cell>
          <cell r="CB648">
            <v>0</v>
          </cell>
          <cell r="CC648">
            <v>0</v>
          </cell>
          <cell r="CD648">
            <v>0</v>
          </cell>
          <cell r="CE648">
            <v>0</v>
          </cell>
          <cell r="CF648">
            <v>0</v>
          </cell>
          <cell r="CG648">
            <v>0</v>
          </cell>
          <cell r="CH648">
            <v>0</v>
          </cell>
          <cell r="CI648">
            <v>0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P648">
            <v>0</v>
          </cell>
          <cell r="CQ648">
            <v>0</v>
          </cell>
          <cell r="CR648">
            <v>0</v>
          </cell>
          <cell r="CS648">
            <v>0</v>
          </cell>
          <cell r="CT648">
            <v>0</v>
          </cell>
          <cell r="CU648">
            <v>0</v>
          </cell>
          <cell r="CV648">
            <v>0</v>
          </cell>
          <cell r="CW648">
            <v>0</v>
          </cell>
          <cell r="CX648">
            <v>0</v>
          </cell>
          <cell r="CY648">
            <v>0</v>
          </cell>
          <cell r="CZ648">
            <v>0</v>
          </cell>
          <cell r="DA648">
            <v>0</v>
          </cell>
          <cell r="DB648">
            <v>0</v>
          </cell>
          <cell r="DC648">
            <v>0</v>
          </cell>
          <cell r="DD648">
            <v>0</v>
          </cell>
          <cell r="DE648">
            <v>0</v>
          </cell>
          <cell r="DF648">
            <v>0</v>
          </cell>
          <cell r="DG648">
            <v>0</v>
          </cell>
          <cell r="DH648">
            <v>0</v>
          </cell>
          <cell r="DI648">
            <v>0</v>
          </cell>
          <cell r="DJ648">
            <v>0</v>
          </cell>
          <cell r="DK648">
            <v>0</v>
          </cell>
          <cell r="DL648">
            <v>0</v>
          </cell>
          <cell r="DM648">
            <v>0</v>
          </cell>
          <cell r="DN648">
            <v>0</v>
          </cell>
          <cell r="DO648">
            <v>0</v>
          </cell>
          <cell r="DP648">
            <v>0</v>
          </cell>
          <cell r="DQ648">
            <v>0</v>
          </cell>
          <cell r="DR648">
            <v>0</v>
          </cell>
          <cell r="DS648">
            <v>0</v>
          </cell>
          <cell r="DT648">
            <v>0</v>
          </cell>
          <cell r="DU648">
            <v>0</v>
          </cell>
          <cell r="DV648">
            <v>0</v>
          </cell>
          <cell r="DW648">
            <v>0</v>
          </cell>
          <cell r="DX648">
            <v>0</v>
          </cell>
          <cell r="DY648">
            <v>0</v>
          </cell>
          <cell r="DZ648">
            <v>0</v>
          </cell>
          <cell r="EA648">
            <v>0</v>
          </cell>
          <cell r="EB648">
            <v>0</v>
          </cell>
          <cell r="EC648">
            <v>0</v>
          </cell>
          <cell r="ED648">
            <v>0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E649">
            <v>0</v>
          </cell>
          <cell r="BF649">
            <v>0</v>
          </cell>
          <cell r="BG649">
            <v>0</v>
          </cell>
          <cell r="BH649">
            <v>0</v>
          </cell>
          <cell r="BI649">
            <v>0</v>
          </cell>
          <cell r="BJ649">
            <v>0</v>
          </cell>
          <cell r="BK649">
            <v>0</v>
          </cell>
          <cell r="BL649">
            <v>0</v>
          </cell>
          <cell r="BM649">
            <v>0</v>
          </cell>
          <cell r="BN649">
            <v>0</v>
          </cell>
          <cell r="BO649">
            <v>0</v>
          </cell>
          <cell r="BP649">
            <v>0</v>
          </cell>
          <cell r="BQ649">
            <v>0</v>
          </cell>
          <cell r="BR649">
            <v>0</v>
          </cell>
          <cell r="BS649">
            <v>0</v>
          </cell>
          <cell r="BT649">
            <v>0</v>
          </cell>
          <cell r="BU649">
            <v>0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  <cell r="BZ649">
            <v>0</v>
          </cell>
          <cell r="CA649">
            <v>0</v>
          </cell>
          <cell r="CB649">
            <v>0</v>
          </cell>
          <cell r="CC649">
            <v>0</v>
          </cell>
          <cell r="CD649">
            <v>0</v>
          </cell>
          <cell r="CE649">
            <v>0</v>
          </cell>
          <cell r="CF649">
            <v>0</v>
          </cell>
          <cell r="CG649">
            <v>0</v>
          </cell>
          <cell r="CH649">
            <v>0</v>
          </cell>
          <cell r="CI649">
            <v>0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P649">
            <v>0</v>
          </cell>
          <cell r="CQ649">
            <v>0</v>
          </cell>
          <cell r="CR649">
            <v>0</v>
          </cell>
          <cell r="CS649">
            <v>0</v>
          </cell>
          <cell r="CT649">
            <v>0</v>
          </cell>
          <cell r="CU649">
            <v>0</v>
          </cell>
          <cell r="CV649">
            <v>0</v>
          </cell>
          <cell r="CW649">
            <v>0</v>
          </cell>
          <cell r="CX649">
            <v>0</v>
          </cell>
          <cell r="CY649">
            <v>0</v>
          </cell>
          <cell r="CZ649">
            <v>0</v>
          </cell>
          <cell r="DA649">
            <v>0</v>
          </cell>
          <cell r="DB649">
            <v>0</v>
          </cell>
          <cell r="DC649">
            <v>0</v>
          </cell>
          <cell r="DD649">
            <v>0</v>
          </cell>
          <cell r="DE649">
            <v>0</v>
          </cell>
          <cell r="DF649">
            <v>0</v>
          </cell>
          <cell r="DG649">
            <v>0</v>
          </cell>
          <cell r="DH649">
            <v>0</v>
          </cell>
          <cell r="DI649">
            <v>0</v>
          </cell>
          <cell r="DJ649">
            <v>0</v>
          </cell>
          <cell r="DK649">
            <v>0</v>
          </cell>
          <cell r="DL649">
            <v>0</v>
          </cell>
          <cell r="DM649">
            <v>0</v>
          </cell>
          <cell r="DN649">
            <v>0</v>
          </cell>
          <cell r="DO649">
            <v>0</v>
          </cell>
          <cell r="DP649">
            <v>0</v>
          </cell>
          <cell r="DQ649">
            <v>0</v>
          </cell>
          <cell r="DR649">
            <v>0</v>
          </cell>
          <cell r="DS649">
            <v>0</v>
          </cell>
          <cell r="DT649">
            <v>0</v>
          </cell>
          <cell r="DU649">
            <v>0</v>
          </cell>
          <cell r="DV649">
            <v>0</v>
          </cell>
          <cell r="DW649">
            <v>0</v>
          </cell>
          <cell r="DX649">
            <v>0</v>
          </cell>
          <cell r="DY649">
            <v>0</v>
          </cell>
          <cell r="DZ649">
            <v>0</v>
          </cell>
          <cell r="EA649">
            <v>0</v>
          </cell>
          <cell r="EB649">
            <v>0</v>
          </cell>
          <cell r="EC649">
            <v>0</v>
          </cell>
          <cell r="ED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E650">
            <v>0</v>
          </cell>
          <cell r="BF650">
            <v>0</v>
          </cell>
          <cell r="BG650">
            <v>0</v>
          </cell>
          <cell r="BH650">
            <v>0</v>
          </cell>
          <cell r="BI650">
            <v>0</v>
          </cell>
          <cell r="BJ650">
            <v>0</v>
          </cell>
          <cell r="BK650">
            <v>0</v>
          </cell>
          <cell r="BL650">
            <v>0</v>
          </cell>
          <cell r="BM650">
            <v>0</v>
          </cell>
          <cell r="BN650">
            <v>0</v>
          </cell>
          <cell r="BO650">
            <v>0</v>
          </cell>
          <cell r="BP650">
            <v>0</v>
          </cell>
          <cell r="BQ650">
            <v>0</v>
          </cell>
          <cell r="BR650">
            <v>0</v>
          </cell>
          <cell r="BS650">
            <v>0</v>
          </cell>
          <cell r="BT650">
            <v>0</v>
          </cell>
          <cell r="BU650">
            <v>0</v>
          </cell>
          <cell r="BV650">
            <v>0</v>
          </cell>
          <cell r="BW650">
            <v>0</v>
          </cell>
          <cell r="BX650">
            <v>0</v>
          </cell>
          <cell r="BY650">
            <v>0</v>
          </cell>
          <cell r="BZ650">
            <v>0</v>
          </cell>
          <cell r="CA650">
            <v>0</v>
          </cell>
          <cell r="CB650">
            <v>0</v>
          </cell>
          <cell r="CC650">
            <v>0</v>
          </cell>
          <cell r="CD650">
            <v>0</v>
          </cell>
          <cell r="CE650">
            <v>0</v>
          </cell>
          <cell r="CF650">
            <v>0</v>
          </cell>
          <cell r="CG650">
            <v>0</v>
          </cell>
          <cell r="CH650">
            <v>0</v>
          </cell>
          <cell r="CI650">
            <v>0</v>
          </cell>
          <cell r="CJ650">
            <v>0</v>
          </cell>
          <cell r="CK650">
            <v>0</v>
          </cell>
          <cell r="CL650">
            <v>0</v>
          </cell>
          <cell r="CM650">
            <v>0</v>
          </cell>
          <cell r="CN650">
            <v>0</v>
          </cell>
          <cell r="CO650">
            <v>0</v>
          </cell>
          <cell r="CP650">
            <v>0</v>
          </cell>
          <cell r="CQ650">
            <v>0</v>
          </cell>
          <cell r="CR650">
            <v>0</v>
          </cell>
          <cell r="CS650">
            <v>0</v>
          </cell>
          <cell r="CT650">
            <v>0</v>
          </cell>
          <cell r="CU650">
            <v>0</v>
          </cell>
          <cell r="CV650">
            <v>0</v>
          </cell>
          <cell r="CW650">
            <v>0</v>
          </cell>
          <cell r="CX650">
            <v>0</v>
          </cell>
          <cell r="CY650">
            <v>0</v>
          </cell>
          <cell r="CZ650">
            <v>0</v>
          </cell>
          <cell r="DA650">
            <v>0</v>
          </cell>
          <cell r="DB650">
            <v>0</v>
          </cell>
          <cell r="DC650">
            <v>0</v>
          </cell>
          <cell r="DD650">
            <v>0</v>
          </cell>
          <cell r="DE650">
            <v>0</v>
          </cell>
          <cell r="DF650">
            <v>0</v>
          </cell>
          <cell r="DG650">
            <v>0</v>
          </cell>
          <cell r="DH650">
            <v>0</v>
          </cell>
          <cell r="DI650">
            <v>0</v>
          </cell>
          <cell r="DJ650">
            <v>0</v>
          </cell>
          <cell r="DK650">
            <v>0</v>
          </cell>
          <cell r="DL650">
            <v>0</v>
          </cell>
          <cell r="DM650">
            <v>0</v>
          </cell>
          <cell r="DN650">
            <v>0</v>
          </cell>
          <cell r="DO650">
            <v>0</v>
          </cell>
          <cell r="DP650">
            <v>0</v>
          </cell>
          <cell r="DQ650">
            <v>0</v>
          </cell>
          <cell r="DR650">
            <v>0</v>
          </cell>
          <cell r="DS650">
            <v>0</v>
          </cell>
          <cell r="DT650">
            <v>0</v>
          </cell>
          <cell r="DU650">
            <v>0</v>
          </cell>
          <cell r="DV650">
            <v>0</v>
          </cell>
          <cell r="DW650">
            <v>0</v>
          </cell>
          <cell r="DX650">
            <v>0</v>
          </cell>
          <cell r="DY650">
            <v>0</v>
          </cell>
          <cell r="DZ650">
            <v>0</v>
          </cell>
          <cell r="EA650">
            <v>0</v>
          </cell>
          <cell r="EB650">
            <v>0</v>
          </cell>
          <cell r="EC650">
            <v>0</v>
          </cell>
          <cell r="ED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E651">
            <v>0</v>
          </cell>
          <cell r="BF651">
            <v>0</v>
          </cell>
          <cell r="BG651">
            <v>0</v>
          </cell>
          <cell r="BH651">
            <v>0</v>
          </cell>
          <cell r="BI651">
            <v>0</v>
          </cell>
          <cell r="BJ651">
            <v>0</v>
          </cell>
          <cell r="BK651">
            <v>0</v>
          </cell>
          <cell r="BL651">
            <v>0</v>
          </cell>
          <cell r="BM651">
            <v>0</v>
          </cell>
          <cell r="BN651">
            <v>0</v>
          </cell>
          <cell r="BO651">
            <v>0</v>
          </cell>
          <cell r="BP651">
            <v>0</v>
          </cell>
          <cell r="BQ651">
            <v>0</v>
          </cell>
          <cell r="BR651">
            <v>0</v>
          </cell>
          <cell r="BS651">
            <v>0</v>
          </cell>
          <cell r="BT651">
            <v>0</v>
          </cell>
          <cell r="BU651">
            <v>0</v>
          </cell>
          <cell r="BV651">
            <v>0</v>
          </cell>
          <cell r="BW651">
            <v>0</v>
          </cell>
          <cell r="BX651">
            <v>0</v>
          </cell>
          <cell r="BY651">
            <v>0</v>
          </cell>
          <cell r="BZ651">
            <v>0</v>
          </cell>
          <cell r="CA651">
            <v>0</v>
          </cell>
          <cell r="CB651">
            <v>0</v>
          </cell>
          <cell r="CC651">
            <v>0</v>
          </cell>
          <cell r="CD651">
            <v>0</v>
          </cell>
          <cell r="CE651">
            <v>0</v>
          </cell>
          <cell r="CF651">
            <v>0</v>
          </cell>
          <cell r="CG651">
            <v>0</v>
          </cell>
          <cell r="CH651">
            <v>0</v>
          </cell>
          <cell r="CI651">
            <v>0</v>
          </cell>
          <cell r="CJ651">
            <v>0</v>
          </cell>
          <cell r="CK651">
            <v>0</v>
          </cell>
          <cell r="CL651">
            <v>0</v>
          </cell>
          <cell r="CM651">
            <v>0</v>
          </cell>
          <cell r="CN651">
            <v>0</v>
          </cell>
          <cell r="CO651">
            <v>0</v>
          </cell>
          <cell r="CP651">
            <v>0</v>
          </cell>
          <cell r="CQ651">
            <v>0</v>
          </cell>
          <cell r="CR651">
            <v>0</v>
          </cell>
          <cell r="CS651">
            <v>0</v>
          </cell>
          <cell r="CT651">
            <v>0</v>
          </cell>
          <cell r="CU651">
            <v>0</v>
          </cell>
          <cell r="CV651">
            <v>0</v>
          </cell>
          <cell r="CW651">
            <v>0</v>
          </cell>
          <cell r="CX651">
            <v>0</v>
          </cell>
          <cell r="CY651">
            <v>0</v>
          </cell>
          <cell r="CZ651">
            <v>0</v>
          </cell>
          <cell r="DA651">
            <v>0</v>
          </cell>
          <cell r="DB651">
            <v>0</v>
          </cell>
          <cell r="DC651">
            <v>0</v>
          </cell>
          <cell r="DD651">
            <v>0</v>
          </cell>
          <cell r="DE651">
            <v>0</v>
          </cell>
          <cell r="DF651">
            <v>0</v>
          </cell>
          <cell r="DG651">
            <v>0</v>
          </cell>
          <cell r="DH651">
            <v>0</v>
          </cell>
          <cell r="DI651">
            <v>0</v>
          </cell>
          <cell r="DJ651">
            <v>0</v>
          </cell>
          <cell r="DK651">
            <v>0</v>
          </cell>
          <cell r="DL651">
            <v>0</v>
          </cell>
          <cell r="DM651">
            <v>0</v>
          </cell>
          <cell r="DN651">
            <v>0</v>
          </cell>
          <cell r="DO651">
            <v>0</v>
          </cell>
          <cell r="DP651">
            <v>0</v>
          </cell>
          <cell r="DQ651">
            <v>0</v>
          </cell>
          <cell r="DR651">
            <v>0</v>
          </cell>
          <cell r="DS651">
            <v>0</v>
          </cell>
          <cell r="DT651">
            <v>0</v>
          </cell>
          <cell r="DU651">
            <v>0</v>
          </cell>
          <cell r="DV651">
            <v>0</v>
          </cell>
          <cell r="DW651">
            <v>0</v>
          </cell>
          <cell r="DX651">
            <v>0</v>
          </cell>
          <cell r="DY651">
            <v>0</v>
          </cell>
          <cell r="DZ651">
            <v>0</v>
          </cell>
          <cell r="EA651">
            <v>0</v>
          </cell>
          <cell r="EB651">
            <v>0</v>
          </cell>
          <cell r="EC651">
            <v>0</v>
          </cell>
          <cell r="ED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E652">
            <v>0</v>
          </cell>
          <cell r="BF652">
            <v>0</v>
          </cell>
          <cell r="BG652">
            <v>0</v>
          </cell>
          <cell r="BH652">
            <v>0</v>
          </cell>
          <cell r="BI652">
            <v>0</v>
          </cell>
          <cell r="BJ652">
            <v>0</v>
          </cell>
          <cell r="BK652">
            <v>0</v>
          </cell>
          <cell r="BL652">
            <v>0</v>
          </cell>
          <cell r="BM652">
            <v>0</v>
          </cell>
          <cell r="BN652">
            <v>0</v>
          </cell>
          <cell r="BO652">
            <v>0</v>
          </cell>
          <cell r="BP652">
            <v>0</v>
          </cell>
          <cell r="BQ652">
            <v>0</v>
          </cell>
          <cell r="BR652">
            <v>0</v>
          </cell>
          <cell r="BS652">
            <v>0</v>
          </cell>
          <cell r="BT652">
            <v>0</v>
          </cell>
          <cell r="BU652">
            <v>0</v>
          </cell>
          <cell r="BV652">
            <v>0</v>
          </cell>
          <cell r="BW652">
            <v>0</v>
          </cell>
          <cell r="BX652">
            <v>0</v>
          </cell>
          <cell r="BY652">
            <v>0</v>
          </cell>
          <cell r="BZ652">
            <v>0</v>
          </cell>
          <cell r="CA652">
            <v>0</v>
          </cell>
          <cell r="CB652">
            <v>0</v>
          </cell>
          <cell r="CC652">
            <v>0</v>
          </cell>
          <cell r="CD652">
            <v>0</v>
          </cell>
          <cell r="CE652">
            <v>0</v>
          </cell>
          <cell r="CF652">
            <v>0</v>
          </cell>
          <cell r="CG652">
            <v>0</v>
          </cell>
          <cell r="CH652">
            <v>0</v>
          </cell>
          <cell r="CI652">
            <v>0</v>
          </cell>
          <cell r="CJ652">
            <v>0</v>
          </cell>
          <cell r="CK652">
            <v>0</v>
          </cell>
          <cell r="CL652">
            <v>0</v>
          </cell>
          <cell r="CM652">
            <v>0</v>
          </cell>
          <cell r="CN652">
            <v>0</v>
          </cell>
          <cell r="CO652">
            <v>0</v>
          </cell>
          <cell r="CP652">
            <v>0</v>
          </cell>
          <cell r="CQ652">
            <v>0</v>
          </cell>
          <cell r="CR652">
            <v>0</v>
          </cell>
          <cell r="CS652">
            <v>0</v>
          </cell>
          <cell r="CT652">
            <v>0</v>
          </cell>
          <cell r="CU652">
            <v>0</v>
          </cell>
          <cell r="CV652">
            <v>0</v>
          </cell>
          <cell r="CW652">
            <v>0</v>
          </cell>
          <cell r="CX652">
            <v>0</v>
          </cell>
          <cell r="CY652">
            <v>0</v>
          </cell>
          <cell r="CZ652">
            <v>0</v>
          </cell>
          <cell r="DA652">
            <v>0</v>
          </cell>
          <cell r="DB652">
            <v>0</v>
          </cell>
          <cell r="DC652">
            <v>0</v>
          </cell>
          <cell r="DD652">
            <v>0</v>
          </cell>
          <cell r="DE652">
            <v>0</v>
          </cell>
          <cell r="DF652">
            <v>0</v>
          </cell>
          <cell r="DG652">
            <v>0</v>
          </cell>
          <cell r="DH652">
            <v>0</v>
          </cell>
          <cell r="DI652">
            <v>0</v>
          </cell>
          <cell r="DJ652">
            <v>0</v>
          </cell>
          <cell r="DK652">
            <v>0</v>
          </cell>
          <cell r="DL652">
            <v>0</v>
          </cell>
          <cell r="DM652">
            <v>0</v>
          </cell>
          <cell r="DN652">
            <v>0</v>
          </cell>
          <cell r="DO652">
            <v>0</v>
          </cell>
          <cell r="DP652">
            <v>0</v>
          </cell>
          <cell r="DQ652">
            <v>0</v>
          </cell>
          <cell r="DR652">
            <v>0</v>
          </cell>
          <cell r="DS652">
            <v>0</v>
          </cell>
          <cell r="DT652">
            <v>0</v>
          </cell>
          <cell r="DU652">
            <v>0</v>
          </cell>
          <cell r="DV652">
            <v>0</v>
          </cell>
          <cell r="DW652">
            <v>0</v>
          </cell>
          <cell r="DX652">
            <v>0</v>
          </cell>
          <cell r="DY652">
            <v>0</v>
          </cell>
          <cell r="DZ652">
            <v>0</v>
          </cell>
          <cell r="EA652">
            <v>0</v>
          </cell>
          <cell r="EB652">
            <v>0</v>
          </cell>
          <cell r="EC652">
            <v>0</v>
          </cell>
          <cell r="ED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E653">
            <v>0</v>
          </cell>
          <cell r="BF653">
            <v>0</v>
          </cell>
          <cell r="BG653">
            <v>0</v>
          </cell>
          <cell r="BH653">
            <v>0</v>
          </cell>
          <cell r="BI653">
            <v>0</v>
          </cell>
          <cell r="BJ653">
            <v>0</v>
          </cell>
          <cell r="BK653">
            <v>0</v>
          </cell>
          <cell r="BL653">
            <v>0</v>
          </cell>
          <cell r="BM653">
            <v>0</v>
          </cell>
          <cell r="BN653">
            <v>0</v>
          </cell>
          <cell r="BO653">
            <v>0</v>
          </cell>
          <cell r="BP653">
            <v>0</v>
          </cell>
          <cell r="BQ653">
            <v>0</v>
          </cell>
          <cell r="BR653">
            <v>0</v>
          </cell>
          <cell r="BS653">
            <v>0</v>
          </cell>
          <cell r="BT653">
            <v>0</v>
          </cell>
          <cell r="BU653">
            <v>0</v>
          </cell>
          <cell r="BV653">
            <v>0</v>
          </cell>
          <cell r="BW653">
            <v>0</v>
          </cell>
          <cell r="BX653">
            <v>0</v>
          </cell>
          <cell r="BY653">
            <v>0</v>
          </cell>
          <cell r="BZ653">
            <v>0</v>
          </cell>
          <cell r="CA653">
            <v>0</v>
          </cell>
          <cell r="CB653">
            <v>0</v>
          </cell>
          <cell r="CC653">
            <v>0</v>
          </cell>
          <cell r="CD653">
            <v>0</v>
          </cell>
          <cell r="CE653">
            <v>0</v>
          </cell>
          <cell r="CF653">
            <v>0</v>
          </cell>
          <cell r="CG653">
            <v>0</v>
          </cell>
          <cell r="CH653">
            <v>0</v>
          </cell>
          <cell r="CI653">
            <v>0</v>
          </cell>
          <cell r="CJ653">
            <v>0</v>
          </cell>
          <cell r="CK653">
            <v>0</v>
          </cell>
          <cell r="CL653">
            <v>0</v>
          </cell>
          <cell r="CM653">
            <v>0</v>
          </cell>
          <cell r="CN653">
            <v>0</v>
          </cell>
          <cell r="CO653">
            <v>0</v>
          </cell>
          <cell r="CP653">
            <v>0</v>
          </cell>
          <cell r="CQ653">
            <v>0</v>
          </cell>
          <cell r="CR653">
            <v>0</v>
          </cell>
          <cell r="CS653">
            <v>0</v>
          </cell>
          <cell r="CT653">
            <v>0</v>
          </cell>
          <cell r="CU653">
            <v>0</v>
          </cell>
          <cell r="CV653">
            <v>0</v>
          </cell>
          <cell r="CW653">
            <v>0</v>
          </cell>
          <cell r="CX653">
            <v>0</v>
          </cell>
          <cell r="CY653">
            <v>0</v>
          </cell>
          <cell r="CZ653">
            <v>0</v>
          </cell>
          <cell r="DA653">
            <v>0</v>
          </cell>
          <cell r="DB653">
            <v>0</v>
          </cell>
          <cell r="DC653">
            <v>0</v>
          </cell>
          <cell r="DD653">
            <v>0</v>
          </cell>
          <cell r="DE653">
            <v>0</v>
          </cell>
          <cell r="DF653">
            <v>0</v>
          </cell>
          <cell r="DG653">
            <v>0</v>
          </cell>
          <cell r="DH653">
            <v>0</v>
          </cell>
          <cell r="DI653">
            <v>0</v>
          </cell>
          <cell r="DJ653">
            <v>0</v>
          </cell>
          <cell r="DK653">
            <v>0</v>
          </cell>
          <cell r="DL653">
            <v>0</v>
          </cell>
          <cell r="DM653">
            <v>0</v>
          </cell>
          <cell r="DN653">
            <v>0</v>
          </cell>
          <cell r="DO653">
            <v>0</v>
          </cell>
          <cell r="DP653">
            <v>0</v>
          </cell>
          <cell r="DQ653">
            <v>0</v>
          </cell>
          <cell r="DR653">
            <v>0</v>
          </cell>
          <cell r="DS653">
            <v>0</v>
          </cell>
          <cell r="DT653">
            <v>0</v>
          </cell>
          <cell r="DU653">
            <v>0</v>
          </cell>
          <cell r="DV653">
            <v>0</v>
          </cell>
          <cell r="DW653">
            <v>0</v>
          </cell>
          <cell r="DX653">
            <v>0</v>
          </cell>
          <cell r="DY653">
            <v>0</v>
          </cell>
          <cell r="DZ653">
            <v>0</v>
          </cell>
          <cell r="EA653">
            <v>0</v>
          </cell>
          <cell r="EB653">
            <v>0</v>
          </cell>
          <cell r="EC653">
            <v>0</v>
          </cell>
          <cell r="ED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E654">
            <v>0</v>
          </cell>
          <cell r="BF654">
            <v>0</v>
          </cell>
          <cell r="BG654">
            <v>0</v>
          </cell>
          <cell r="BH654">
            <v>0</v>
          </cell>
          <cell r="BI654">
            <v>0</v>
          </cell>
          <cell r="BJ654">
            <v>0</v>
          </cell>
          <cell r="BK654">
            <v>0</v>
          </cell>
          <cell r="BL654">
            <v>0</v>
          </cell>
          <cell r="BM654">
            <v>0</v>
          </cell>
          <cell r="BN654">
            <v>0</v>
          </cell>
          <cell r="BO654">
            <v>0</v>
          </cell>
          <cell r="BP654">
            <v>0</v>
          </cell>
          <cell r="BQ654">
            <v>0</v>
          </cell>
          <cell r="BR654">
            <v>0</v>
          </cell>
          <cell r="BS654">
            <v>0</v>
          </cell>
          <cell r="BT654">
            <v>0</v>
          </cell>
          <cell r="BU654">
            <v>0</v>
          </cell>
          <cell r="BV654">
            <v>0</v>
          </cell>
          <cell r="BW654">
            <v>0</v>
          </cell>
          <cell r="BX654">
            <v>0</v>
          </cell>
          <cell r="BY654">
            <v>0</v>
          </cell>
          <cell r="BZ654">
            <v>0</v>
          </cell>
          <cell r="CA654">
            <v>0</v>
          </cell>
          <cell r="CB654">
            <v>0</v>
          </cell>
          <cell r="CC654">
            <v>0</v>
          </cell>
          <cell r="CD654">
            <v>0</v>
          </cell>
          <cell r="CE654">
            <v>0</v>
          </cell>
          <cell r="CF654">
            <v>0</v>
          </cell>
          <cell r="CG654">
            <v>0</v>
          </cell>
          <cell r="CH654">
            <v>0</v>
          </cell>
          <cell r="CI654">
            <v>0</v>
          </cell>
          <cell r="CJ654">
            <v>0</v>
          </cell>
          <cell r="CK654">
            <v>0</v>
          </cell>
          <cell r="CL654">
            <v>0</v>
          </cell>
          <cell r="CM654">
            <v>0</v>
          </cell>
          <cell r="CN654">
            <v>0</v>
          </cell>
          <cell r="CO654">
            <v>0</v>
          </cell>
          <cell r="CP654">
            <v>0</v>
          </cell>
          <cell r="CQ654">
            <v>0</v>
          </cell>
          <cell r="CR654">
            <v>0</v>
          </cell>
          <cell r="CS654">
            <v>0</v>
          </cell>
          <cell r="CT654">
            <v>0</v>
          </cell>
          <cell r="CU654">
            <v>0</v>
          </cell>
          <cell r="CV654">
            <v>0</v>
          </cell>
          <cell r="CW654">
            <v>0</v>
          </cell>
          <cell r="CX654">
            <v>0</v>
          </cell>
          <cell r="CY654">
            <v>0</v>
          </cell>
          <cell r="CZ654">
            <v>0</v>
          </cell>
          <cell r="DA654">
            <v>0</v>
          </cell>
          <cell r="DB654">
            <v>0</v>
          </cell>
          <cell r="DC654">
            <v>0</v>
          </cell>
          <cell r="DD654">
            <v>0</v>
          </cell>
          <cell r="DE654">
            <v>0</v>
          </cell>
          <cell r="DF654">
            <v>0</v>
          </cell>
          <cell r="DG654">
            <v>0</v>
          </cell>
          <cell r="DH654">
            <v>0</v>
          </cell>
          <cell r="DI654">
            <v>0</v>
          </cell>
          <cell r="DJ654">
            <v>0</v>
          </cell>
          <cell r="DK654">
            <v>0</v>
          </cell>
          <cell r="DL654">
            <v>0</v>
          </cell>
          <cell r="DM654">
            <v>0</v>
          </cell>
          <cell r="DN654">
            <v>0</v>
          </cell>
          <cell r="DO654">
            <v>0</v>
          </cell>
          <cell r="DP654">
            <v>0</v>
          </cell>
          <cell r="DQ654">
            <v>0</v>
          </cell>
          <cell r="DR654">
            <v>0</v>
          </cell>
          <cell r="DS654">
            <v>0</v>
          </cell>
          <cell r="DT654">
            <v>0</v>
          </cell>
          <cell r="DU654">
            <v>0</v>
          </cell>
          <cell r="DV654">
            <v>0</v>
          </cell>
          <cell r="DW654">
            <v>0</v>
          </cell>
          <cell r="DX654">
            <v>0</v>
          </cell>
          <cell r="DY654">
            <v>0</v>
          </cell>
          <cell r="DZ654">
            <v>0</v>
          </cell>
          <cell r="EA654">
            <v>0</v>
          </cell>
          <cell r="EB654">
            <v>0</v>
          </cell>
          <cell r="EC654">
            <v>0</v>
          </cell>
          <cell r="ED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E655">
            <v>0</v>
          </cell>
          <cell r="BF655">
            <v>0</v>
          </cell>
          <cell r="BG655">
            <v>0</v>
          </cell>
          <cell r="BH655">
            <v>0</v>
          </cell>
          <cell r="BI655">
            <v>0</v>
          </cell>
          <cell r="BJ655">
            <v>0</v>
          </cell>
          <cell r="BK655">
            <v>0</v>
          </cell>
          <cell r="BL655">
            <v>0</v>
          </cell>
          <cell r="BM655">
            <v>0</v>
          </cell>
          <cell r="BN655">
            <v>0</v>
          </cell>
          <cell r="BO655">
            <v>0</v>
          </cell>
          <cell r="BP655">
            <v>0</v>
          </cell>
          <cell r="BQ655">
            <v>0</v>
          </cell>
          <cell r="BR655">
            <v>0</v>
          </cell>
          <cell r="BS655">
            <v>0</v>
          </cell>
          <cell r="BT655">
            <v>0</v>
          </cell>
          <cell r="BU655">
            <v>0</v>
          </cell>
          <cell r="BV655">
            <v>0</v>
          </cell>
          <cell r="BW655">
            <v>0</v>
          </cell>
          <cell r="BX655">
            <v>0</v>
          </cell>
          <cell r="BY655">
            <v>0</v>
          </cell>
          <cell r="BZ655">
            <v>0</v>
          </cell>
          <cell r="CA655">
            <v>0</v>
          </cell>
          <cell r="CB655">
            <v>0</v>
          </cell>
          <cell r="CC655">
            <v>0</v>
          </cell>
          <cell r="CD655">
            <v>0</v>
          </cell>
          <cell r="CE655">
            <v>0</v>
          </cell>
          <cell r="CF655">
            <v>0</v>
          </cell>
          <cell r="CG655">
            <v>0</v>
          </cell>
          <cell r="CH655">
            <v>0</v>
          </cell>
          <cell r="CI655">
            <v>0</v>
          </cell>
          <cell r="CJ655">
            <v>0</v>
          </cell>
          <cell r="CK655">
            <v>0</v>
          </cell>
          <cell r="CL655">
            <v>0</v>
          </cell>
          <cell r="CM655">
            <v>0</v>
          </cell>
          <cell r="CN655">
            <v>0</v>
          </cell>
          <cell r="CO655">
            <v>0</v>
          </cell>
          <cell r="CP655">
            <v>0</v>
          </cell>
          <cell r="CQ655">
            <v>0</v>
          </cell>
          <cell r="CR655">
            <v>0</v>
          </cell>
          <cell r="CS655">
            <v>0</v>
          </cell>
          <cell r="CT655">
            <v>0</v>
          </cell>
          <cell r="CU655">
            <v>0</v>
          </cell>
          <cell r="CV655">
            <v>0</v>
          </cell>
          <cell r="CW655">
            <v>0</v>
          </cell>
          <cell r="CX655">
            <v>0</v>
          </cell>
          <cell r="CY655">
            <v>0</v>
          </cell>
          <cell r="CZ655">
            <v>0</v>
          </cell>
          <cell r="DA655">
            <v>0</v>
          </cell>
          <cell r="DB655">
            <v>0</v>
          </cell>
          <cell r="DC655">
            <v>0</v>
          </cell>
          <cell r="DD655">
            <v>0</v>
          </cell>
          <cell r="DE655">
            <v>0</v>
          </cell>
          <cell r="DF655">
            <v>0</v>
          </cell>
          <cell r="DG655">
            <v>0</v>
          </cell>
          <cell r="DH655">
            <v>0</v>
          </cell>
          <cell r="DI655">
            <v>0</v>
          </cell>
          <cell r="DJ655">
            <v>0</v>
          </cell>
          <cell r="DK655">
            <v>0</v>
          </cell>
          <cell r="DL655">
            <v>0</v>
          </cell>
          <cell r="DM655">
            <v>0</v>
          </cell>
          <cell r="DN655">
            <v>0</v>
          </cell>
          <cell r="DO655">
            <v>0</v>
          </cell>
          <cell r="DP655">
            <v>0</v>
          </cell>
          <cell r="DQ655">
            <v>0</v>
          </cell>
          <cell r="DR655">
            <v>0</v>
          </cell>
          <cell r="DS655">
            <v>0</v>
          </cell>
          <cell r="DT655">
            <v>0</v>
          </cell>
          <cell r="DU655">
            <v>0</v>
          </cell>
          <cell r="DV655">
            <v>0</v>
          </cell>
          <cell r="DW655">
            <v>0</v>
          </cell>
          <cell r="DX655">
            <v>0</v>
          </cell>
          <cell r="DY655">
            <v>0</v>
          </cell>
          <cell r="DZ655">
            <v>0</v>
          </cell>
          <cell r="EA655">
            <v>0</v>
          </cell>
          <cell r="EB655">
            <v>0</v>
          </cell>
          <cell r="EC655">
            <v>0</v>
          </cell>
          <cell r="ED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E656">
            <v>0</v>
          </cell>
          <cell r="BF656">
            <v>0</v>
          </cell>
          <cell r="BG656">
            <v>0</v>
          </cell>
          <cell r="BH656">
            <v>0</v>
          </cell>
          <cell r="BI656">
            <v>0</v>
          </cell>
          <cell r="BJ656">
            <v>0</v>
          </cell>
          <cell r="BK656">
            <v>0</v>
          </cell>
          <cell r="BL656">
            <v>0</v>
          </cell>
          <cell r="BM656">
            <v>0</v>
          </cell>
          <cell r="BN656">
            <v>0</v>
          </cell>
          <cell r="BO656">
            <v>0</v>
          </cell>
          <cell r="BP656">
            <v>0</v>
          </cell>
          <cell r="BQ656">
            <v>0</v>
          </cell>
          <cell r="BR656">
            <v>0</v>
          </cell>
          <cell r="BS656">
            <v>0</v>
          </cell>
          <cell r="BT656">
            <v>0</v>
          </cell>
          <cell r="BU656">
            <v>0</v>
          </cell>
          <cell r="BV656">
            <v>0</v>
          </cell>
          <cell r="BW656">
            <v>0</v>
          </cell>
          <cell r="BX656">
            <v>0</v>
          </cell>
          <cell r="BY656">
            <v>0</v>
          </cell>
          <cell r="BZ656">
            <v>0</v>
          </cell>
          <cell r="CA656">
            <v>0</v>
          </cell>
          <cell r="CB656">
            <v>0</v>
          </cell>
          <cell r="CC656">
            <v>0</v>
          </cell>
          <cell r="CD656">
            <v>0</v>
          </cell>
          <cell r="CE656">
            <v>0</v>
          </cell>
          <cell r="CF656">
            <v>0</v>
          </cell>
          <cell r="CG656">
            <v>0</v>
          </cell>
          <cell r="CH656">
            <v>0</v>
          </cell>
          <cell r="CI656">
            <v>0</v>
          </cell>
          <cell r="CJ656">
            <v>0</v>
          </cell>
          <cell r="CK656">
            <v>0</v>
          </cell>
          <cell r="CL656">
            <v>0</v>
          </cell>
          <cell r="CM656">
            <v>0</v>
          </cell>
          <cell r="CN656">
            <v>0</v>
          </cell>
          <cell r="CO656">
            <v>0</v>
          </cell>
          <cell r="CP656">
            <v>0</v>
          </cell>
          <cell r="CQ656">
            <v>0</v>
          </cell>
          <cell r="CR656">
            <v>0</v>
          </cell>
          <cell r="CS656">
            <v>0</v>
          </cell>
          <cell r="CT656">
            <v>0</v>
          </cell>
          <cell r="CU656">
            <v>0</v>
          </cell>
          <cell r="CV656">
            <v>0</v>
          </cell>
          <cell r="CW656">
            <v>0</v>
          </cell>
          <cell r="CX656">
            <v>0</v>
          </cell>
          <cell r="CY656">
            <v>0</v>
          </cell>
          <cell r="CZ656">
            <v>0</v>
          </cell>
          <cell r="DA656">
            <v>0</v>
          </cell>
          <cell r="DB656">
            <v>0</v>
          </cell>
          <cell r="DC656">
            <v>0</v>
          </cell>
          <cell r="DD656">
            <v>0</v>
          </cell>
          <cell r="DE656">
            <v>0</v>
          </cell>
          <cell r="DF656">
            <v>0</v>
          </cell>
          <cell r="DG656">
            <v>0</v>
          </cell>
          <cell r="DH656">
            <v>0</v>
          </cell>
          <cell r="DI656">
            <v>0</v>
          </cell>
          <cell r="DJ656">
            <v>0</v>
          </cell>
          <cell r="DK656">
            <v>0</v>
          </cell>
          <cell r="DL656">
            <v>0</v>
          </cell>
          <cell r="DM656">
            <v>0</v>
          </cell>
          <cell r="DN656">
            <v>0</v>
          </cell>
          <cell r="DO656">
            <v>0</v>
          </cell>
          <cell r="DP656">
            <v>0</v>
          </cell>
          <cell r="DQ656">
            <v>0</v>
          </cell>
          <cell r="DR656">
            <v>0</v>
          </cell>
          <cell r="DS656">
            <v>0</v>
          </cell>
          <cell r="DT656">
            <v>0</v>
          </cell>
          <cell r="DU656">
            <v>0</v>
          </cell>
          <cell r="DV656">
            <v>0</v>
          </cell>
          <cell r="DW656">
            <v>0</v>
          </cell>
          <cell r="DX656">
            <v>0</v>
          </cell>
          <cell r="DY656">
            <v>0</v>
          </cell>
          <cell r="DZ656">
            <v>0</v>
          </cell>
          <cell r="EA656">
            <v>0</v>
          </cell>
          <cell r="EB656">
            <v>0</v>
          </cell>
          <cell r="EC656">
            <v>0</v>
          </cell>
          <cell r="ED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  <cell r="BE657">
            <v>0</v>
          </cell>
          <cell r="BF657">
            <v>0</v>
          </cell>
          <cell r="BG657">
            <v>0</v>
          </cell>
          <cell r="BH657">
            <v>0</v>
          </cell>
          <cell r="BI657">
            <v>0</v>
          </cell>
          <cell r="BJ657">
            <v>0</v>
          </cell>
          <cell r="BK657">
            <v>0</v>
          </cell>
          <cell r="BL657">
            <v>0</v>
          </cell>
          <cell r="BM657">
            <v>0</v>
          </cell>
          <cell r="BN657">
            <v>0</v>
          </cell>
          <cell r="BO657">
            <v>0</v>
          </cell>
          <cell r="BP657">
            <v>0</v>
          </cell>
          <cell r="BQ657">
            <v>0</v>
          </cell>
          <cell r="BR657">
            <v>0</v>
          </cell>
          <cell r="BS657">
            <v>0</v>
          </cell>
          <cell r="BT657">
            <v>0</v>
          </cell>
          <cell r="BU657">
            <v>0</v>
          </cell>
          <cell r="BV657">
            <v>0</v>
          </cell>
          <cell r="BW657">
            <v>0</v>
          </cell>
          <cell r="BX657">
            <v>0</v>
          </cell>
          <cell r="BY657">
            <v>0</v>
          </cell>
          <cell r="BZ657">
            <v>0</v>
          </cell>
          <cell r="CA657">
            <v>0</v>
          </cell>
          <cell r="CB657">
            <v>0</v>
          </cell>
          <cell r="CC657">
            <v>0</v>
          </cell>
          <cell r="CD657">
            <v>0</v>
          </cell>
          <cell r="CE657">
            <v>0</v>
          </cell>
          <cell r="CF657">
            <v>0</v>
          </cell>
          <cell r="CG657">
            <v>0</v>
          </cell>
          <cell r="CH657">
            <v>0</v>
          </cell>
          <cell r="CI657">
            <v>0</v>
          </cell>
          <cell r="CJ657">
            <v>0</v>
          </cell>
          <cell r="CK657">
            <v>0</v>
          </cell>
          <cell r="CL657">
            <v>0</v>
          </cell>
          <cell r="CM657">
            <v>0</v>
          </cell>
          <cell r="CN657">
            <v>0</v>
          </cell>
          <cell r="CO657">
            <v>0</v>
          </cell>
          <cell r="CP657">
            <v>0</v>
          </cell>
          <cell r="CQ657">
            <v>0</v>
          </cell>
          <cell r="CR657">
            <v>0</v>
          </cell>
          <cell r="CS657">
            <v>0</v>
          </cell>
          <cell r="CT657">
            <v>0</v>
          </cell>
          <cell r="CU657">
            <v>0</v>
          </cell>
          <cell r="CV657">
            <v>0</v>
          </cell>
          <cell r="CW657">
            <v>0</v>
          </cell>
          <cell r="CX657">
            <v>0</v>
          </cell>
          <cell r="CY657">
            <v>0</v>
          </cell>
          <cell r="CZ657">
            <v>0</v>
          </cell>
          <cell r="DA657">
            <v>0</v>
          </cell>
          <cell r="DB657">
            <v>0</v>
          </cell>
          <cell r="DC657">
            <v>0</v>
          </cell>
          <cell r="DD657">
            <v>0</v>
          </cell>
          <cell r="DE657">
            <v>0</v>
          </cell>
          <cell r="DF657">
            <v>0</v>
          </cell>
          <cell r="DG657">
            <v>0</v>
          </cell>
          <cell r="DH657">
            <v>0</v>
          </cell>
          <cell r="DI657">
            <v>0</v>
          </cell>
          <cell r="DJ657">
            <v>0</v>
          </cell>
          <cell r="DK657">
            <v>0</v>
          </cell>
          <cell r="DL657">
            <v>0</v>
          </cell>
          <cell r="DM657">
            <v>0</v>
          </cell>
          <cell r="DN657">
            <v>0</v>
          </cell>
          <cell r="DO657">
            <v>0</v>
          </cell>
          <cell r="DP657">
            <v>0</v>
          </cell>
          <cell r="DQ657">
            <v>0</v>
          </cell>
          <cell r="DR657">
            <v>0</v>
          </cell>
          <cell r="DS657">
            <v>0</v>
          </cell>
          <cell r="DT657">
            <v>0</v>
          </cell>
          <cell r="DU657">
            <v>0</v>
          </cell>
          <cell r="DV657">
            <v>0</v>
          </cell>
          <cell r="DW657">
            <v>0</v>
          </cell>
          <cell r="DX657">
            <v>0</v>
          </cell>
          <cell r="DY657">
            <v>0</v>
          </cell>
          <cell r="DZ657">
            <v>0</v>
          </cell>
          <cell r="EA657">
            <v>0</v>
          </cell>
          <cell r="EB657">
            <v>0</v>
          </cell>
          <cell r="EC657">
            <v>0</v>
          </cell>
          <cell r="ED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E658">
            <v>0</v>
          </cell>
          <cell r="BF658">
            <v>0</v>
          </cell>
          <cell r="BG658">
            <v>0</v>
          </cell>
          <cell r="BH658">
            <v>0</v>
          </cell>
          <cell r="BI658">
            <v>0</v>
          </cell>
          <cell r="BJ658">
            <v>0</v>
          </cell>
          <cell r="BK658">
            <v>0</v>
          </cell>
          <cell r="BL658">
            <v>0</v>
          </cell>
          <cell r="BM658">
            <v>0</v>
          </cell>
          <cell r="BN658">
            <v>0</v>
          </cell>
          <cell r="BO658">
            <v>0</v>
          </cell>
          <cell r="BP658">
            <v>0</v>
          </cell>
          <cell r="BQ658">
            <v>0</v>
          </cell>
          <cell r="BR658">
            <v>0</v>
          </cell>
          <cell r="BS658">
            <v>0</v>
          </cell>
          <cell r="BT658">
            <v>0</v>
          </cell>
          <cell r="BU658">
            <v>0</v>
          </cell>
          <cell r="BV658">
            <v>0</v>
          </cell>
          <cell r="BW658">
            <v>0</v>
          </cell>
          <cell r="BX658">
            <v>0</v>
          </cell>
          <cell r="BY658">
            <v>0</v>
          </cell>
          <cell r="BZ658">
            <v>0</v>
          </cell>
          <cell r="CA658">
            <v>0</v>
          </cell>
          <cell r="CB658">
            <v>0</v>
          </cell>
          <cell r="CC658">
            <v>0</v>
          </cell>
          <cell r="CD658">
            <v>0</v>
          </cell>
          <cell r="CE658">
            <v>0</v>
          </cell>
          <cell r="CF658">
            <v>0</v>
          </cell>
          <cell r="CG658">
            <v>0</v>
          </cell>
          <cell r="CH658">
            <v>0</v>
          </cell>
          <cell r="CI658">
            <v>0</v>
          </cell>
          <cell r="CJ658">
            <v>0</v>
          </cell>
          <cell r="CK658">
            <v>0</v>
          </cell>
          <cell r="CL658">
            <v>0</v>
          </cell>
          <cell r="CM658">
            <v>0</v>
          </cell>
          <cell r="CN658">
            <v>0</v>
          </cell>
          <cell r="CO658">
            <v>0</v>
          </cell>
          <cell r="CP658">
            <v>0</v>
          </cell>
          <cell r="CQ658">
            <v>0</v>
          </cell>
          <cell r="CR658">
            <v>0</v>
          </cell>
          <cell r="CS658">
            <v>0</v>
          </cell>
          <cell r="CT658">
            <v>0</v>
          </cell>
          <cell r="CU658">
            <v>0</v>
          </cell>
          <cell r="CV658">
            <v>0</v>
          </cell>
          <cell r="CW658">
            <v>0</v>
          </cell>
          <cell r="CX658">
            <v>0</v>
          </cell>
          <cell r="CY658">
            <v>0</v>
          </cell>
          <cell r="CZ658">
            <v>0</v>
          </cell>
          <cell r="DA658">
            <v>0</v>
          </cell>
          <cell r="DB658">
            <v>0</v>
          </cell>
          <cell r="DC658">
            <v>0</v>
          </cell>
          <cell r="DD658">
            <v>0</v>
          </cell>
          <cell r="DE658">
            <v>0</v>
          </cell>
          <cell r="DF658">
            <v>0</v>
          </cell>
          <cell r="DG658">
            <v>0</v>
          </cell>
          <cell r="DH658">
            <v>0</v>
          </cell>
          <cell r="DI658">
            <v>0</v>
          </cell>
          <cell r="DJ658">
            <v>0</v>
          </cell>
          <cell r="DK658">
            <v>0</v>
          </cell>
          <cell r="DL658">
            <v>0</v>
          </cell>
          <cell r="DM658">
            <v>0</v>
          </cell>
          <cell r="DN658">
            <v>0</v>
          </cell>
          <cell r="DO658">
            <v>0</v>
          </cell>
          <cell r="DP658">
            <v>0</v>
          </cell>
          <cell r="DQ658">
            <v>0</v>
          </cell>
          <cell r="DR658">
            <v>0</v>
          </cell>
          <cell r="DS658">
            <v>0</v>
          </cell>
          <cell r="DT658">
            <v>0</v>
          </cell>
          <cell r="DU658">
            <v>0</v>
          </cell>
          <cell r="DV658">
            <v>0</v>
          </cell>
          <cell r="DW658">
            <v>0</v>
          </cell>
          <cell r="DX658">
            <v>0</v>
          </cell>
          <cell r="DY658">
            <v>0</v>
          </cell>
          <cell r="DZ658">
            <v>0</v>
          </cell>
          <cell r="EA658">
            <v>0</v>
          </cell>
          <cell r="EB658">
            <v>0</v>
          </cell>
          <cell r="EC658">
            <v>0</v>
          </cell>
          <cell r="ED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E659">
            <v>0</v>
          </cell>
          <cell r="BF659">
            <v>0</v>
          </cell>
          <cell r="BG659">
            <v>0</v>
          </cell>
          <cell r="BH659">
            <v>0</v>
          </cell>
          <cell r="BI659">
            <v>0</v>
          </cell>
          <cell r="BJ659">
            <v>0</v>
          </cell>
          <cell r="BK659">
            <v>0</v>
          </cell>
          <cell r="BL659">
            <v>0</v>
          </cell>
          <cell r="BM659">
            <v>0</v>
          </cell>
          <cell r="BN659">
            <v>0</v>
          </cell>
          <cell r="BO659">
            <v>0</v>
          </cell>
          <cell r="BP659">
            <v>0</v>
          </cell>
          <cell r="BQ659">
            <v>0</v>
          </cell>
          <cell r="BR659">
            <v>0</v>
          </cell>
          <cell r="BS659">
            <v>0</v>
          </cell>
          <cell r="BT659">
            <v>0</v>
          </cell>
          <cell r="BU659">
            <v>0</v>
          </cell>
          <cell r="BV659">
            <v>0</v>
          </cell>
          <cell r="BW659">
            <v>0</v>
          </cell>
          <cell r="BX659">
            <v>0</v>
          </cell>
          <cell r="BY659">
            <v>0</v>
          </cell>
          <cell r="BZ659">
            <v>0</v>
          </cell>
          <cell r="CA659">
            <v>0</v>
          </cell>
          <cell r="CB659">
            <v>0</v>
          </cell>
          <cell r="CC659">
            <v>0</v>
          </cell>
          <cell r="CD659">
            <v>0</v>
          </cell>
          <cell r="CE659">
            <v>0</v>
          </cell>
          <cell r="CF659">
            <v>0</v>
          </cell>
          <cell r="CG659">
            <v>0</v>
          </cell>
          <cell r="CH659">
            <v>0</v>
          </cell>
          <cell r="CI659">
            <v>0</v>
          </cell>
          <cell r="CJ659">
            <v>0</v>
          </cell>
          <cell r="CK659">
            <v>0</v>
          </cell>
          <cell r="CL659">
            <v>0</v>
          </cell>
          <cell r="CM659">
            <v>0</v>
          </cell>
          <cell r="CN659">
            <v>0</v>
          </cell>
          <cell r="CO659">
            <v>0</v>
          </cell>
          <cell r="CP659">
            <v>0</v>
          </cell>
          <cell r="CQ659">
            <v>0</v>
          </cell>
          <cell r="CR659">
            <v>0</v>
          </cell>
          <cell r="CS659">
            <v>0</v>
          </cell>
          <cell r="CT659">
            <v>0</v>
          </cell>
          <cell r="CU659">
            <v>0</v>
          </cell>
          <cell r="CV659">
            <v>0</v>
          </cell>
          <cell r="CW659">
            <v>0</v>
          </cell>
          <cell r="CX659">
            <v>0</v>
          </cell>
          <cell r="CY659">
            <v>0</v>
          </cell>
          <cell r="CZ659">
            <v>0</v>
          </cell>
          <cell r="DA659">
            <v>0</v>
          </cell>
          <cell r="DB659">
            <v>0</v>
          </cell>
          <cell r="DC659">
            <v>0</v>
          </cell>
          <cell r="DD659">
            <v>0</v>
          </cell>
          <cell r="DE659">
            <v>0</v>
          </cell>
          <cell r="DF659">
            <v>0</v>
          </cell>
          <cell r="DG659">
            <v>0</v>
          </cell>
          <cell r="DH659">
            <v>0</v>
          </cell>
          <cell r="DI659">
            <v>0</v>
          </cell>
          <cell r="DJ659">
            <v>0</v>
          </cell>
          <cell r="DK659">
            <v>0</v>
          </cell>
          <cell r="DL659">
            <v>0</v>
          </cell>
          <cell r="DM659">
            <v>0</v>
          </cell>
          <cell r="DN659">
            <v>0</v>
          </cell>
          <cell r="DO659">
            <v>0</v>
          </cell>
          <cell r="DP659">
            <v>0</v>
          </cell>
          <cell r="DQ659">
            <v>0</v>
          </cell>
          <cell r="DR659">
            <v>0</v>
          </cell>
          <cell r="DS659">
            <v>0</v>
          </cell>
          <cell r="DT659">
            <v>0</v>
          </cell>
          <cell r="DU659">
            <v>0</v>
          </cell>
          <cell r="DV659">
            <v>0</v>
          </cell>
          <cell r="DW659">
            <v>0</v>
          </cell>
          <cell r="DX659">
            <v>0</v>
          </cell>
          <cell r="DY659">
            <v>0</v>
          </cell>
          <cell r="DZ659">
            <v>0</v>
          </cell>
          <cell r="EA659">
            <v>0</v>
          </cell>
          <cell r="EB659">
            <v>0</v>
          </cell>
          <cell r="EC659">
            <v>0</v>
          </cell>
          <cell r="ED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E660">
            <v>0</v>
          </cell>
          <cell r="BF660">
            <v>0</v>
          </cell>
          <cell r="BG660">
            <v>0</v>
          </cell>
          <cell r="BH660">
            <v>0</v>
          </cell>
          <cell r="BI660">
            <v>0</v>
          </cell>
          <cell r="BJ660">
            <v>0</v>
          </cell>
          <cell r="BK660">
            <v>0</v>
          </cell>
          <cell r="BL660">
            <v>0</v>
          </cell>
          <cell r="BM660">
            <v>0</v>
          </cell>
          <cell r="BN660">
            <v>0</v>
          </cell>
          <cell r="BO660">
            <v>0</v>
          </cell>
          <cell r="BP660">
            <v>0</v>
          </cell>
          <cell r="BQ660">
            <v>0</v>
          </cell>
          <cell r="BR660">
            <v>0</v>
          </cell>
          <cell r="BS660">
            <v>0</v>
          </cell>
          <cell r="BT660">
            <v>0</v>
          </cell>
          <cell r="BU660">
            <v>0</v>
          </cell>
          <cell r="BV660">
            <v>0</v>
          </cell>
          <cell r="BW660">
            <v>0</v>
          </cell>
          <cell r="BX660">
            <v>0</v>
          </cell>
          <cell r="BY660">
            <v>0</v>
          </cell>
          <cell r="BZ660">
            <v>0</v>
          </cell>
          <cell r="CA660">
            <v>0</v>
          </cell>
          <cell r="CB660">
            <v>0</v>
          </cell>
          <cell r="CC660">
            <v>0</v>
          </cell>
          <cell r="CD660">
            <v>0</v>
          </cell>
          <cell r="CE660">
            <v>0</v>
          </cell>
          <cell r="CF660">
            <v>0</v>
          </cell>
          <cell r="CG660">
            <v>0</v>
          </cell>
          <cell r="CH660">
            <v>0</v>
          </cell>
          <cell r="CI660">
            <v>0</v>
          </cell>
          <cell r="CJ660">
            <v>0</v>
          </cell>
          <cell r="CK660">
            <v>0</v>
          </cell>
          <cell r="CL660">
            <v>0</v>
          </cell>
          <cell r="CM660">
            <v>0</v>
          </cell>
          <cell r="CN660">
            <v>0</v>
          </cell>
          <cell r="CO660">
            <v>0</v>
          </cell>
          <cell r="CP660">
            <v>0</v>
          </cell>
          <cell r="CQ660">
            <v>0</v>
          </cell>
          <cell r="CR660">
            <v>0</v>
          </cell>
          <cell r="CS660">
            <v>0</v>
          </cell>
          <cell r="CT660">
            <v>0</v>
          </cell>
          <cell r="CU660">
            <v>0</v>
          </cell>
          <cell r="CV660">
            <v>0</v>
          </cell>
          <cell r="CW660">
            <v>0</v>
          </cell>
          <cell r="CX660">
            <v>0</v>
          </cell>
          <cell r="CY660">
            <v>0</v>
          </cell>
          <cell r="CZ660">
            <v>0</v>
          </cell>
          <cell r="DA660">
            <v>0</v>
          </cell>
          <cell r="DB660">
            <v>0</v>
          </cell>
          <cell r="DC660">
            <v>0</v>
          </cell>
          <cell r="DD660">
            <v>0</v>
          </cell>
          <cell r="DE660">
            <v>0</v>
          </cell>
          <cell r="DF660">
            <v>0</v>
          </cell>
          <cell r="DG660">
            <v>0</v>
          </cell>
          <cell r="DH660">
            <v>0</v>
          </cell>
          <cell r="DI660">
            <v>0</v>
          </cell>
          <cell r="DJ660">
            <v>0</v>
          </cell>
          <cell r="DK660">
            <v>0</v>
          </cell>
          <cell r="DL660">
            <v>0</v>
          </cell>
          <cell r="DM660">
            <v>0</v>
          </cell>
          <cell r="DN660">
            <v>0</v>
          </cell>
          <cell r="DO660">
            <v>0</v>
          </cell>
          <cell r="DP660">
            <v>0</v>
          </cell>
          <cell r="DQ660">
            <v>0</v>
          </cell>
          <cell r="DR660">
            <v>0</v>
          </cell>
          <cell r="DS660">
            <v>0</v>
          </cell>
          <cell r="DT660">
            <v>0</v>
          </cell>
          <cell r="DU660">
            <v>0</v>
          </cell>
          <cell r="DV660">
            <v>0</v>
          </cell>
          <cell r="DW660">
            <v>0</v>
          </cell>
          <cell r="DX660">
            <v>0</v>
          </cell>
          <cell r="DY660">
            <v>0</v>
          </cell>
          <cell r="DZ660">
            <v>0</v>
          </cell>
          <cell r="EA660">
            <v>0</v>
          </cell>
          <cell r="EB660">
            <v>0</v>
          </cell>
          <cell r="EC660">
            <v>0</v>
          </cell>
          <cell r="ED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E661">
            <v>0</v>
          </cell>
          <cell r="BF661">
            <v>0</v>
          </cell>
          <cell r="BG661">
            <v>0</v>
          </cell>
          <cell r="BH661">
            <v>0</v>
          </cell>
          <cell r="BI661">
            <v>0</v>
          </cell>
          <cell r="BJ661">
            <v>0</v>
          </cell>
          <cell r="BK661">
            <v>0</v>
          </cell>
          <cell r="BL661">
            <v>0</v>
          </cell>
          <cell r="BM661">
            <v>0</v>
          </cell>
          <cell r="BN661">
            <v>0</v>
          </cell>
          <cell r="BO661">
            <v>0</v>
          </cell>
          <cell r="BP661">
            <v>0</v>
          </cell>
          <cell r="BQ661">
            <v>0</v>
          </cell>
          <cell r="BR661">
            <v>0</v>
          </cell>
          <cell r="BS661">
            <v>0</v>
          </cell>
          <cell r="BT661">
            <v>0</v>
          </cell>
          <cell r="BU661">
            <v>0</v>
          </cell>
          <cell r="BV661">
            <v>0</v>
          </cell>
          <cell r="BW661">
            <v>0</v>
          </cell>
          <cell r="BX661">
            <v>0</v>
          </cell>
          <cell r="BY661">
            <v>0</v>
          </cell>
          <cell r="BZ661">
            <v>0</v>
          </cell>
          <cell r="CA661">
            <v>0</v>
          </cell>
          <cell r="CB661">
            <v>0</v>
          </cell>
          <cell r="CC661">
            <v>0</v>
          </cell>
          <cell r="CD661">
            <v>0</v>
          </cell>
          <cell r="CE661">
            <v>0</v>
          </cell>
          <cell r="CF661">
            <v>0</v>
          </cell>
          <cell r="CG661">
            <v>0</v>
          </cell>
          <cell r="CH661">
            <v>0</v>
          </cell>
          <cell r="CI661">
            <v>0</v>
          </cell>
          <cell r="CJ661">
            <v>0</v>
          </cell>
          <cell r="CK661">
            <v>0</v>
          </cell>
          <cell r="CL661">
            <v>0</v>
          </cell>
          <cell r="CM661">
            <v>0</v>
          </cell>
          <cell r="CN661">
            <v>0</v>
          </cell>
          <cell r="CO661">
            <v>0</v>
          </cell>
          <cell r="CP661">
            <v>0</v>
          </cell>
          <cell r="CQ661">
            <v>0</v>
          </cell>
          <cell r="CR661">
            <v>0</v>
          </cell>
          <cell r="CS661">
            <v>0</v>
          </cell>
          <cell r="CT661">
            <v>0</v>
          </cell>
          <cell r="CU661">
            <v>0</v>
          </cell>
          <cell r="CV661">
            <v>0</v>
          </cell>
          <cell r="CW661">
            <v>0</v>
          </cell>
          <cell r="CX661">
            <v>0</v>
          </cell>
          <cell r="CY661">
            <v>0</v>
          </cell>
          <cell r="CZ661">
            <v>0</v>
          </cell>
          <cell r="DA661">
            <v>0</v>
          </cell>
          <cell r="DB661">
            <v>0</v>
          </cell>
          <cell r="DC661">
            <v>0</v>
          </cell>
          <cell r="DD661">
            <v>0</v>
          </cell>
          <cell r="DE661">
            <v>0</v>
          </cell>
          <cell r="DF661">
            <v>0</v>
          </cell>
          <cell r="DG661">
            <v>0</v>
          </cell>
          <cell r="DH661">
            <v>0</v>
          </cell>
          <cell r="DI661">
            <v>0</v>
          </cell>
          <cell r="DJ661">
            <v>0</v>
          </cell>
          <cell r="DK661">
            <v>0</v>
          </cell>
          <cell r="DL661">
            <v>0</v>
          </cell>
          <cell r="DM661">
            <v>0</v>
          </cell>
          <cell r="DN661">
            <v>0</v>
          </cell>
          <cell r="DO661">
            <v>0</v>
          </cell>
          <cell r="DP661">
            <v>0</v>
          </cell>
          <cell r="DQ661">
            <v>0</v>
          </cell>
          <cell r="DR661">
            <v>0</v>
          </cell>
          <cell r="DS661">
            <v>0</v>
          </cell>
          <cell r="DT661">
            <v>0</v>
          </cell>
          <cell r="DU661">
            <v>0</v>
          </cell>
          <cell r="DV661">
            <v>0</v>
          </cell>
          <cell r="DW661">
            <v>0</v>
          </cell>
          <cell r="DX661">
            <v>0</v>
          </cell>
          <cell r="DY661">
            <v>0</v>
          </cell>
          <cell r="DZ661">
            <v>0</v>
          </cell>
          <cell r="EA661">
            <v>0</v>
          </cell>
          <cell r="EB661">
            <v>0</v>
          </cell>
          <cell r="EC661">
            <v>0</v>
          </cell>
          <cell r="ED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E662">
            <v>0</v>
          </cell>
          <cell r="BF662">
            <v>0</v>
          </cell>
          <cell r="BG662">
            <v>0</v>
          </cell>
          <cell r="BH662">
            <v>0</v>
          </cell>
          <cell r="BI662">
            <v>0</v>
          </cell>
          <cell r="BJ662">
            <v>0</v>
          </cell>
          <cell r="BK662">
            <v>0</v>
          </cell>
          <cell r="BL662">
            <v>0</v>
          </cell>
          <cell r="BM662">
            <v>0</v>
          </cell>
          <cell r="BN662">
            <v>0</v>
          </cell>
          <cell r="BO662">
            <v>0</v>
          </cell>
          <cell r="BP662">
            <v>0</v>
          </cell>
          <cell r="BQ662">
            <v>0</v>
          </cell>
          <cell r="BR662">
            <v>0</v>
          </cell>
          <cell r="BS662">
            <v>0</v>
          </cell>
          <cell r="BT662">
            <v>0</v>
          </cell>
          <cell r="BU662">
            <v>0</v>
          </cell>
          <cell r="BV662">
            <v>0</v>
          </cell>
          <cell r="BW662">
            <v>0</v>
          </cell>
          <cell r="BX662">
            <v>0</v>
          </cell>
          <cell r="BY662">
            <v>0</v>
          </cell>
          <cell r="BZ662">
            <v>0</v>
          </cell>
          <cell r="CA662">
            <v>0</v>
          </cell>
          <cell r="CB662">
            <v>0</v>
          </cell>
          <cell r="CC662">
            <v>0</v>
          </cell>
          <cell r="CD662">
            <v>0</v>
          </cell>
          <cell r="CE662">
            <v>0</v>
          </cell>
          <cell r="CF662">
            <v>0</v>
          </cell>
          <cell r="CG662">
            <v>0</v>
          </cell>
          <cell r="CH662">
            <v>0</v>
          </cell>
          <cell r="CI662">
            <v>0</v>
          </cell>
          <cell r="CJ662">
            <v>0</v>
          </cell>
          <cell r="CK662">
            <v>0</v>
          </cell>
          <cell r="CL662">
            <v>0</v>
          </cell>
          <cell r="CM662">
            <v>0</v>
          </cell>
          <cell r="CN662">
            <v>0</v>
          </cell>
          <cell r="CO662">
            <v>0</v>
          </cell>
          <cell r="CP662">
            <v>0</v>
          </cell>
          <cell r="CQ662">
            <v>0</v>
          </cell>
          <cell r="CR662">
            <v>0</v>
          </cell>
          <cell r="CS662">
            <v>0</v>
          </cell>
          <cell r="CT662">
            <v>0</v>
          </cell>
          <cell r="CU662">
            <v>0</v>
          </cell>
          <cell r="CV662">
            <v>0</v>
          </cell>
          <cell r="CW662">
            <v>0</v>
          </cell>
          <cell r="CX662">
            <v>0</v>
          </cell>
          <cell r="CY662">
            <v>0</v>
          </cell>
          <cell r="CZ662">
            <v>0</v>
          </cell>
          <cell r="DA662">
            <v>0</v>
          </cell>
          <cell r="DB662">
            <v>0</v>
          </cell>
          <cell r="DC662">
            <v>0</v>
          </cell>
          <cell r="DD662">
            <v>0</v>
          </cell>
          <cell r="DE662">
            <v>0</v>
          </cell>
          <cell r="DF662">
            <v>0</v>
          </cell>
          <cell r="DG662">
            <v>0</v>
          </cell>
          <cell r="DH662">
            <v>0</v>
          </cell>
          <cell r="DI662">
            <v>0</v>
          </cell>
          <cell r="DJ662">
            <v>0</v>
          </cell>
          <cell r="DK662">
            <v>0</v>
          </cell>
          <cell r="DL662">
            <v>0</v>
          </cell>
          <cell r="DM662">
            <v>0</v>
          </cell>
          <cell r="DN662">
            <v>0</v>
          </cell>
          <cell r="DO662">
            <v>0</v>
          </cell>
          <cell r="DP662">
            <v>0</v>
          </cell>
          <cell r="DQ662">
            <v>0</v>
          </cell>
          <cell r="DR662">
            <v>0</v>
          </cell>
          <cell r="DS662">
            <v>0</v>
          </cell>
          <cell r="DT662">
            <v>0</v>
          </cell>
          <cell r="DU662">
            <v>0</v>
          </cell>
          <cell r="DV662">
            <v>0</v>
          </cell>
          <cell r="DW662">
            <v>0</v>
          </cell>
          <cell r="DX662">
            <v>0</v>
          </cell>
          <cell r="DY662">
            <v>0</v>
          </cell>
          <cell r="DZ662">
            <v>0</v>
          </cell>
          <cell r="EA662">
            <v>0</v>
          </cell>
          <cell r="EB662">
            <v>0</v>
          </cell>
          <cell r="EC662">
            <v>0</v>
          </cell>
          <cell r="ED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0</v>
          </cell>
          <cell r="BD663">
            <v>0</v>
          </cell>
          <cell r="BE663">
            <v>0</v>
          </cell>
          <cell r="BF663">
            <v>0</v>
          </cell>
          <cell r="BG663">
            <v>0</v>
          </cell>
          <cell r="BH663">
            <v>0</v>
          </cell>
          <cell r="BI663">
            <v>0</v>
          </cell>
          <cell r="BJ663">
            <v>0</v>
          </cell>
          <cell r="BK663">
            <v>0</v>
          </cell>
          <cell r="BL663">
            <v>0</v>
          </cell>
          <cell r="BM663">
            <v>0</v>
          </cell>
          <cell r="BN663">
            <v>0</v>
          </cell>
          <cell r="BO663">
            <v>0</v>
          </cell>
          <cell r="BP663">
            <v>0</v>
          </cell>
          <cell r="BQ663">
            <v>0</v>
          </cell>
          <cell r="BR663">
            <v>0</v>
          </cell>
          <cell r="BS663">
            <v>0</v>
          </cell>
          <cell r="BT663">
            <v>0</v>
          </cell>
          <cell r="BU663">
            <v>0</v>
          </cell>
          <cell r="BV663">
            <v>0</v>
          </cell>
          <cell r="BW663">
            <v>0</v>
          </cell>
          <cell r="BX663">
            <v>0</v>
          </cell>
          <cell r="BY663">
            <v>0</v>
          </cell>
          <cell r="BZ663">
            <v>0</v>
          </cell>
          <cell r="CA663">
            <v>0</v>
          </cell>
          <cell r="CB663">
            <v>0</v>
          </cell>
          <cell r="CC663">
            <v>0</v>
          </cell>
          <cell r="CD663">
            <v>0</v>
          </cell>
          <cell r="CE663">
            <v>0</v>
          </cell>
          <cell r="CF663">
            <v>0</v>
          </cell>
          <cell r="CG663">
            <v>0</v>
          </cell>
          <cell r="CH663">
            <v>0</v>
          </cell>
          <cell r="CI663">
            <v>0</v>
          </cell>
          <cell r="CJ663">
            <v>0</v>
          </cell>
          <cell r="CK663">
            <v>0</v>
          </cell>
          <cell r="CL663">
            <v>0</v>
          </cell>
          <cell r="CM663">
            <v>0</v>
          </cell>
          <cell r="CN663">
            <v>0</v>
          </cell>
          <cell r="CO663">
            <v>0</v>
          </cell>
          <cell r="CP663">
            <v>0</v>
          </cell>
          <cell r="CQ663">
            <v>0</v>
          </cell>
          <cell r="CR663">
            <v>0</v>
          </cell>
          <cell r="CS663">
            <v>0</v>
          </cell>
          <cell r="CT663">
            <v>0</v>
          </cell>
          <cell r="CU663">
            <v>0</v>
          </cell>
          <cell r="CV663">
            <v>0</v>
          </cell>
          <cell r="CW663">
            <v>0</v>
          </cell>
          <cell r="CX663">
            <v>0</v>
          </cell>
          <cell r="CY663">
            <v>0</v>
          </cell>
          <cell r="CZ663">
            <v>0</v>
          </cell>
          <cell r="DA663">
            <v>0</v>
          </cell>
          <cell r="DB663">
            <v>0</v>
          </cell>
          <cell r="DC663">
            <v>0</v>
          </cell>
          <cell r="DD663">
            <v>0</v>
          </cell>
          <cell r="DE663">
            <v>0</v>
          </cell>
          <cell r="DF663">
            <v>0</v>
          </cell>
          <cell r="DG663">
            <v>0</v>
          </cell>
          <cell r="DH663">
            <v>0</v>
          </cell>
          <cell r="DI663">
            <v>0</v>
          </cell>
          <cell r="DJ663">
            <v>0</v>
          </cell>
          <cell r="DK663">
            <v>0</v>
          </cell>
          <cell r="DL663">
            <v>0</v>
          </cell>
          <cell r="DM663">
            <v>0</v>
          </cell>
          <cell r="DN663">
            <v>0</v>
          </cell>
          <cell r="DO663">
            <v>0</v>
          </cell>
          <cell r="DP663">
            <v>0</v>
          </cell>
          <cell r="DQ663">
            <v>0</v>
          </cell>
          <cell r="DR663">
            <v>0</v>
          </cell>
          <cell r="DS663">
            <v>0</v>
          </cell>
          <cell r="DT663">
            <v>0</v>
          </cell>
          <cell r="DU663">
            <v>0</v>
          </cell>
          <cell r="DV663">
            <v>0</v>
          </cell>
          <cell r="DW663">
            <v>0</v>
          </cell>
          <cell r="DX663">
            <v>0</v>
          </cell>
          <cell r="DY663">
            <v>0</v>
          </cell>
          <cell r="DZ663">
            <v>0</v>
          </cell>
          <cell r="EA663">
            <v>0</v>
          </cell>
          <cell r="EB663">
            <v>0</v>
          </cell>
          <cell r="EC663">
            <v>0</v>
          </cell>
          <cell r="ED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0</v>
          </cell>
          <cell r="BD664">
            <v>0</v>
          </cell>
          <cell r="BE664">
            <v>0</v>
          </cell>
          <cell r="BF664">
            <v>0</v>
          </cell>
          <cell r="BG664">
            <v>0</v>
          </cell>
          <cell r="BH664">
            <v>0</v>
          </cell>
          <cell r="BI664">
            <v>0</v>
          </cell>
          <cell r="BJ664">
            <v>0</v>
          </cell>
          <cell r="BK664">
            <v>0</v>
          </cell>
          <cell r="BL664">
            <v>0</v>
          </cell>
          <cell r="BM664">
            <v>0</v>
          </cell>
          <cell r="BN664">
            <v>0</v>
          </cell>
          <cell r="BO664">
            <v>0</v>
          </cell>
          <cell r="BP664">
            <v>0</v>
          </cell>
          <cell r="BQ664">
            <v>0</v>
          </cell>
          <cell r="BR664">
            <v>0</v>
          </cell>
          <cell r="BS664">
            <v>0</v>
          </cell>
          <cell r="BT664">
            <v>0</v>
          </cell>
          <cell r="BU664">
            <v>0</v>
          </cell>
          <cell r="BV664">
            <v>0</v>
          </cell>
          <cell r="BW664">
            <v>0</v>
          </cell>
          <cell r="BX664">
            <v>0</v>
          </cell>
          <cell r="BY664">
            <v>0</v>
          </cell>
          <cell r="BZ664">
            <v>0</v>
          </cell>
          <cell r="CA664">
            <v>0</v>
          </cell>
          <cell r="CB664">
            <v>0</v>
          </cell>
          <cell r="CC664">
            <v>0</v>
          </cell>
          <cell r="CD664">
            <v>0</v>
          </cell>
          <cell r="CE664">
            <v>0</v>
          </cell>
          <cell r="CF664">
            <v>0</v>
          </cell>
          <cell r="CG664">
            <v>0</v>
          </cell>
          <cell r="CH664">
            <v>0</v>
          </cell>
          <cell r="CI664">
            <v>0</v>
          </cell>
          <cell r="CJ664">
            <v>0</v>
          </cell>
          <cell r="CK664">
            <v>0</v>
          </cell>
          <cell r="CL664">
            <v>0</v>
          </cell>
          <cell r="CM664">
            <v>0</v>
          </cell>
          <cell r="CN664">
            <v>0</v>
          </cell>
          <cell r="CO664">
            <v>0</v>
          </cell>
          <cell r="CP664">
            <v>0</v>
          </cell>
          <cell r="CQ664">
            <v>0</v>
          </cell>
          <cell r="CR664">
            <v>0</v>
          </cell>
          <cell r="CS664">
            <v>0</v>
          </cell>
          <cell r="CT664">
            <v>0</v>
          </cell>
          <cell r="CU664">
            <v>0</v>
          </cell>
          <cell r="CV664">
            <v>0</v>
          </cell>
          <cell r="CW664">
            <v>0</v>
          </cell>
          <cell r="CX664">
            <v>0</v>
          </cell>
          <cell r="CY664">
            <v>0</v>
          </cell>
          <cell r="CZ664">
            <v>0</v>
          </cell>
          <cell r="DA664">
            <v>0</v>
          </cell>
          <cell r="DB664">
            <v>0</v>
          </cell>
          <cell r="DC664">
            <v>0</v>
          </cell>
          <cell r="DD664">
            <v>0</v>
          </cell>
          <cell r="DE664">
            <v>0</v>
          </cell>
          <cell r="DF664">
            <v>0</v>
          </cell>
          <cell r="DG664">
            <v>0</v>
          </cell>
          <cell r="DH664">
            <v>0</v>
          </cell>
          <cell r="DI664">
            <v>0</v>
          </cell>
          <cell r="DJ664">
            <v>0</v>
          </cell>
          <cell r="DK664">
            <v>0</v>
          </cell>
          <cell r="DL664">
            <v>0</v>
          </cell>
          <cell r="DM664">
            <v>0</v>
          </cell>
          <cell r="DN664">
            <v>0</v>
          </cell>
          <cell r="DO664">
            <v>0</v>
          </cell>
          <cell r="DP664">
            <v>0</v>
          </cell>
          <cell r="DQ664">
            <v>0</v>
          </cell>
          <cell r="DR664">
            <v>0</v>
          </cell>
          <cell r="DS664">
            <v>0</v>
          </cell>
          <cell r="DT664">
            <v>0</v>
          </cell>
          <cell r="DU664">
            <v>0</v>
          </cell>
          <cell r="DV664">
            <v>0</v>
          </cell>
          <cell r="DW664">
            <v>0</v>
          </cell>
          <cell r="DX664">
            <v>0</v>
          </cell>
          <cell r="DY664">
            <v>0</v>
          </cell>
          <cell r="DZ664">
            <v>0</v>
          </cell>
          <cell r="EA664">
            <v>0</v>
          </cell>
          <cell r="EB664">
            <v>0</v>
          </cell>
          <cell r="EC664">
            <v>0</v>
          </cell>
          <cell r="ED664">
            <v>0</v>
          </cell>
        </row>
        <row r="665"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0</v>
          </cell>
          <cell r="BD665">
            <v>0</v>
          </cell>
          <cell r="BE665">
            <v>0</v>
          </cell>
          <cell r="BF665">
            <v>0</v>
          </cell>
          <cell r="BG665">
            <v>0</v>
          </cell>
          <cell r="BH665">
            <v>0</v>
          </cell>
          <cell r="BI665">
            <v>0</v>
          </cell>
          <cell r="BJ665">
            <v>0</v>
          </cell>
          <cell r="BK665">
            <v>0</v>
          </cell>
          <cell r="BL665">
            <v>0</v>
          </cell>
          <cell r="BM665">
            <v>0</v>
          </cell>
          <cell r="BN665">
            <v>0</v>
          </cell>
          <cell r="BO665">
            <v>0</v>
          </cell>
          <cell r="BP665">
            <v>0</v>
          </cell>
          <cell r="BQ665">
            <v>0</v>
          </cell>
          <cell r="BR665">
            <v>0</v>
          </cell>
          <cell r="BS665">
            <v>0</v>
          </cell>
          <cell r="BT665">
            <v>0</v>
          </cell>
          <cell r="BU665">
            <v>0</v>
          </cell>
          <cell r="BV665">
            <v>0</v>
          </cell>
          <cell r="BW665">
            <v>0</v>
          </cell>
          <cell r="BX665">
            <v>0</v>
          </cell>
          <cell r="BY665">
            <v>0</v>
          </cell>
          <cell r="BZ665">
            <v>0</v>
          </cell>
          <cell r="CA665">
            <v>0</v>
          </cell>
          <cell r="CB665">
            <v>0</v>
          </cell>
          <cell r="CC665">
            <v>0</v>
          </cell>
          <cell r="CD665">
            <v>0</v>
          </cell>
          <cell r="CE665">
            <v>0</v>
          </cell>
          <cell r="CF665">
            <v>0</v>
          </cell>
          <cell r="CG665">
            <v>0</v>
          </cell>
          <cell r="CH665">
            <v>0</v>
          </cell>
          <cell r="CI665">
            <v>0</v>
          </cell>
          <cell r="CJ665">
            <v>0</v>
          </cell>
          <cell r="CK665">
            <v>0</v>
          </cell>
          <cell r="CL665">
            <v>0</v>
          </cell>
          <cell r="CM665">
            <v>0</v>
          </cell>
          <cell r="CN665">
            <v>0</v>
          </cell>
          <cell r="CO665">
            <v>0</v>
          </cell>
          <cell r="CP665">
            <v>0</v>
          </cell>
          <cell r="CQ665">
            <v>0</v>
          </cell>
          <cell r="CR665">
            <v>0</v>
          </cell>
          <cell r="CS665">
            <v>0</v>
          </cell>
          <cell r="CT665">
            <v>0</v>
          </cell>
          <cell r="CU665">
            <v>0</v>
          </cell>
          <cell r="CV665">
            <v>0</v>
          </cell>
          <cell r="CW665">
            <v>0</v>
          </cell>
          <cell r="CX665">
            <v>0</v>
          </cell>
          <cell r="CY665">
            <v>0</v>
          </cell>
          <cell r="CZ665">
            <v>0</v>
          </cell>
          <cell r="DA665">
            <v>0</v>
          </cell>
          <cell r="DB665">
            <v>0</v>
          </cell>
          <cell r="DC665">
            <v>0</v>
          </cell>
          <cell r="DD665">
            <v>0</v>
          </cell>
          <cell r="DE665">
            <v>0</v>
          </cell>
          <cell r="DF665">
            <v>0</v>
          </cell>
          <cell r="DG665">
            <v>0</v>
          </cell>
          <cell r="DH665">
            <v>0</v>
          </cell>
          <cell r="DI665">
            <v>0</v>
          </cell>
          <cell r="DJ665">
            <v>0</v>
          </cell>
          <cell r="DK665">
            <v>0</v>
          </cell>
          <cell r="DL665">
            <v>0</v>
          </cell>
          <cell r="DM665">
            <v>0</v>
          </cell>
          <cell r="DN665">
            <v>0</v>
          </cell>
          <cell r="DO665">
            <v>0</v>
          </cell>
          <cell r="DP665">
            <v>0</v>
          </cell>
          <cell r="DQ665">
            <v>0</v>
          </cell>
          <cell r="DR665">
            <v>0</v>
          </cell>
          <cell r="DS665">
            <v>0</v>
          </cell>
          <cell r="DT665">
            <v>0</v>
          </cell>
          <cell r="DU665">
            <v>0</v>
          </cell>
          <cell r="DV665">
            <v>0</v>
          </cell>
          <cell r="DW665">
            <v>0</v>
          </cell>
          <cell r="DX665">
            <v>0</v>
          </cell>
          <cell r="DY665">
            <v>0</v>
          </cell>
          <cell r="DZ665">
            <v>0</v>
          </cell>
          <cell r="EA665">
            <v>0</v>
          </cell>
          <cell r="EB665">
            <v>0</v>
          </cell>
          <cell r="EC665">
            <v>0</v>
          </cell>
          <cell r="ED665">
            <v>0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  <cell r="AQ666">
            <v>0</v>
          </cell>
          <cell r="AR666">
            <v>0</v>
          </cell>
          <cell r="AS666">
            <v>0</v>
          </cell>
          <cell r="AT666">
            <v>0</v>
          </cell>
          <cell r="AU666">
            <v>0</v>
          </cell>
          <cell r="AV666">
            <v>0</v>
          </cell>
          <cell r="AW666">
            <v>0</v>
          </cell>
          <cell r="AX666">
            <v>0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E666">
            <v>0</v>
          </cell>
          <cell r="BF666">
            <v>0</v>
          </cell>
          <cell r="BG666">
            <v>0</v>
          </cell>
          <cell r="BH666">
            <v>0</v>
          </cell>
          <cell r="BI666">
            <v>0</v>
          </cell>
          <cell r="BJ666">
            <v>0</v>
          </cell>
          <cell r="BK666">
            <v>0</v>
          </cell>
          <cell r="BL666">
            <v>0</v>
          </cell>
          <cell r="BM666">
            <v>0</v>
          </cell>
          <cell r="BN666">
            <v>0</v>
          </cell>
          <cell r="BO666">
            <v>0</v>
          </cell>
          <cell r="BP666">
            <v>0</v>
          </cell>
          <cell r="BQ666">
            <v>0</v>
          </cell>
          <cell r="BR666">
            <v>0</v>
          </cell>
          <cell r="BS666">
            <v>0</v>
          </cell>
          <cell r="BT666">
            <v>0</v>
          </cell>
          <cell r="BU666">
            <v>0</v>
          </cell>
          <cell r="BV666">
            <v>0</v>
          </cell>
          <cell r="BW666">
            <v>0</v>
          </cell>
          <cell r="BX666">
            <v>0</v>
          </cell>
          <cell r="BY666">
            <v>0</v>
          </cell>
          <cell r="BZ666">
            <v>0</v>
          </cell>
          <cell r="CA666">
            <v>0</v>
          </cell>
          <cell r="CB666">
            <v>0</v>
          </cell>
          <cell r="CC666">
            <v>0</v>
          </cell>
          <cell r="CD666">
            <v>0</v>
          </cell>
          <cell r="CE666">
            <v>0</v>
          </cell>
          <cell r="CF666">
            <v>0</v>
          </cell>
          <cell r="CG666">
            <v>0</v>
          </cell>
          <cell r="CH666">
            <v>0</v>
          </cell>
          <cell r="CI666">
            <v>0</v>
          </cell>
          <cell r="CJ666">
            <v>0</v>
          </cell>
          <cell r="CK666">
            <v>0</v>
          </cell>
          <cell r="CL666">
            <v>0</v>
          </cell>
          <cell r="CM666">
            <v>0</v>
          </cell>
          <cell r="CN666">
            <v>0</v>
          </cell>
          <cell r="CO666">
            <v>0</v>
          </cell>
          <cell r="CP666">
            <v>0</v>
          </cell>
          <cell r="CQ666">
            <v>0</v>
          </cell>
          <cell r="CR666">
            <v>0</v>
          </cell>
          <cell r="CS666">
            <v>0</v>
          </cell>
          <cell r="CT666">
            <v>0</v>
          </cell>
          <cell r="CU666">
            <v>0</v>
          </cell>
          <cell r="CV666">
            <v>0</v>
          </cell>
          <cell r="CW666">
            <v>0</v>
          </cell>
          <cell r="CX666">
            <v>0</v>
          </cell>
          <cell r="CY666">
            <v>0</v>
          </cell>
          <cell r="CZ666">
            <v>0</v>
          </cell>
          <cell r="DA666">
            <v>0</v>
          </cell>
          <cell r="DB666">
            <v>0</v>
          </cell>
          <cell r="DC666">
            <v>0</v>
          </cell>
          <cell r="DD666">
            <v>0</v>
          </cell>
          <cell r="DE666">
            <v>0</v>
          </cell>
          <cell r="DF666">
            <v>0</v>
          </cell>
          <cell r="DG666">
            <v>0</v>
          </cell>
          <cell r="DH666">
            <v>0</v>
          </cell>
          <cell r="DI666">
            <v>0</v>
          </cell>
          <cell r="DJ666">
            <v>0</v>
          </cell>
          <cell r="DK666">
            <v>0</v>
          </cell>
          <cell r="DL666">
            <v>0</v>
          </cell>
          <cell r="DM666">
            <v>0</v>
          </cell>
          <cell r="DN666">
            <v>0</v>
          </cell>
          <cell r="DO666">
            <v>0</v>
          </cell>
          <cell r="DP666">
            <v>0</v>
          </cell>
          <cell r="DQ666">
            <v>0</v>
          </cell>
          <cell r="DR666">
            <v>0</v>
          </cell>
          <cell r="DS666">
            <v>0</v>
          </cell>
          <cell r="DT666">
            <v>0</v>
          </cell>
          <cell r="DU666">
            <v>0</v>
          </cell>
          <cell r="DV666">
            <v>0</v>
          </cell>
          <cell r="DW666">
            <v>0</v>
          </cell>
          <cell r="DX666">
            <v>0</v>
          </cell>
          <cell r="DY666">
            <v>0</v>
          </cell>
          <cell r="DZ666">
            <v>0</v>
          </cell>
          <cell r="EA666">
            <v>0</v>
          </cell>
          <cell r="EB666">
            <v>0</v>
          </cell>
          <cell r="EC666">
            <v>0</v>
          </cell>
          <cell r="ED666">
            <v>0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E667">
            <v>0</v>
          </cell>
          <cell r="BF667">
            <v>0</v>
          </cell>
          <cell r="BG667">
            <v>0</v>
          </cell>
          <cell r="BH667">
            <v>0</v>
          </cell>
          <cell r="BI667">
            <v>0</v>
          </cell>
          <cell r="BJ667">
            <v>0</v>
          </cell>
          <cell r="BK667">
            <v>0</v>
          </cell>
          <cell r="BL667">
            <v>0</v>
          </cell>
          <cell r="BM667">
            <v>0</v>
          </cell>
          <cell r="BN667">
            <v>0</v>
          </cell>
          <cell r="BO667">
            <v>0</v>
          </cell>
          <cell r="BP667">
            <v>0</v>
          </cell>
          <cell r="BQ667">
            <v>0</v>
          </cell>
          <cell r="BR667">
            <v>0</v>
          </cell>
          <cell r="BS667">
            <v>0</v>
          </cell>
          <cell r="BT667">
            <v>0</v>
          </cell>
          <cell r="BU667">
            <v>0</v>
          </cell>
          <cell r="BV667">
            <v>0</v>
          </cell>
          <cell r="BW667">
            <v>0</v>
          </cell>
          <cell r="BX667">
            <v>0</v>
          </cell>
          <cell r="BY667">
            <v>0</v>
          </cell>
          <cell r="BZ667">
            <v>0</v>
          </cell>
          <cell r="CA667">
            <v>0</v>
          </cell>
          <cell r="CB667">
            <v>0</v>
          </cell>
          <cell r="CC667">
            <v>0</v>
          </cell>
          <cell r="CD667">
            <v>0</v>
          </cell>
          <cell r="CE667">
            <v>0</v>
          </cell>
          <cell r="CF667">
            <v>0</v>
          </cell>
          <cell r="CG667">
            <v>0</v>
          </cell>
          <cell r="CH667">
            <v>0</v>
          </cell>
          <cell r="CI667">
            <v>0</v>
          </cell>
          <cell r="CJ667">
            <v>0</v>
          </cell>
          <cell r="CK667">
            <v>0</v>
          </cell>
          <cell r="CL667">
            <v>0</v>
          </cell>
          <cell r="CM667">
            <v>0</v>
          </cell>
          <cell r="CN667">
            <v>0</v>
          </cell>
          <cell r="CO667">
            <v>0</v>
          </cell>
          <cell r="CP667">
            <v>0</v>
          </cell>
          <cell r="CQ667">
            <v>0</v>
          </cell>
          <cell r="CR667">
            <v>0</v>
          </cell>
          <cell r="CS667">
            <v>0</v>
          </cell>
          <cell r="CT667">
            <v>0</v>
          </cell>
          <cell r="CU667">
            <v>0</v>
          </cell>
          <cell r="CV667">
            <v>0</v>
          </cell>
          <cell r="CW667">
            <v>0</v>
          </cell>
          <cell r="CX667">
            <v>0</v>
          </cell>
          <cell r="CY667">
            <v>0</v>
          </cell>
          <cell r="CZ667">
            <v>0</v>
          </cell>
          <cell r="DA667">
            <v>0</v>
          </cell>
          <cell r="DB667">
            <v>0</v>
          </cell>
          <cell r="DC667">
            <v>0</v>
          </cell>
          <cell r="DD667">
            <v>0</v>
          </cell>
          <cell r="DE667">
            <v>0</v>
          </cell>
          <cell r="DF667">
            <v>0</v>
          </cell>
          <cell r="DG667">
            <v>0</v>
          </cell>
          <cell r="DH667">
            <v>0</v>
          </cell>
          <cell r="DI667">
            <v>0</v>
          </cell>
          <cell r="DJ667">
            <v>0</v>
          </cell>
          <cell r="DK667">
            <v>0</v>
          </cell>
          <cell r="DL667">
            <v>0</v>
          </cell>
          <cell r="DM667">
            <v>0</v>
          </cell>
          <cell r="DN667">
            <v>0</v>
          </cell>
          <cell r="DO667">
            <v>0</v>
          </cell>
          <cell r="DP667">
            <v>0</v>
          </cell>
          <cell r="DQ667">
            <v>0</v>
          </cell>
          <cell r="DR667">
            <v>0</v>
          </cell>
          <cell r="DS667">
            <v>0</v>
          </cell>
          <cell r="DT667">
            <v>0</v>
          </cell>
          <cell r="DU667">
            <v>0</v>
          </cell>
          <cell r="DV667">
            <v>0</v>
          </cell>
          <cell r="DW667">
            <v>0</v>
          </cell>
          <cell r="DX667">
            <v>0</v>
          </cell>
          <cell r="DY667">
            <v>0</v>
          </cell>
          <cell r="DZ667">
            <v>0</v>
          </cell>
          <cell r="EA667">
            <v>0</v>
          </cell>
          <cell r="EB667">
            <v>0</v>
          </cell>
          <cell r="EC667">
            <v>0</v>
          </cell>
          <cell r="ED667">
            <v>0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P668">
            <v>0</v>
          </cell>
          <cell r="AQ668">
            <v>0</v>
          </cell>
          <cell r="AR668">
            <v>0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0</v>
          </cell>
          <cell r="AX668">
            <v>0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E668">
            <v>0</v>
          </cell>
          <cell r="BF668">
            <v>0</v>
          </cell>
          <cell r="BG668">
            <v>0</v>
          </cell>
          <cell r="BH668">
            <v>0</v>
          </cell>
          <cell r="BI668">
            <v>0</v>
          </cell>
          <cell r="BJ668">
            <v>0</v>
          </cell>
          <cell r="BK668">
            <v>0</v>
          </cell>
          <cell r="BL668">
            <v>0</v>
          </cell>
          <cell r="BM668">
            <v>0</v>
          </cell>
          <cell r="BN668">
            <v>0</v>
          </cell>
          <cell r="BO668">
            <v>0</v>
          </cell>
          <cell r="BP668">
            <v>0</v>
          </cell>
          <cell r="BQ668">
            <v>0</v>
          </cell>
          <cell r="BR668">
            <v>0</v>
          </cell>
          <cell r="BS668">
            <v>0</v>
          </cell>
          <cell r="BT668">
            <v>0</v>
          </cell>
          <cell r="BU668">
            <v>0</v>
          </cell>
          <cell r="BV668">
            <v>0</v>
          </cell>
          <cell r="BW668">
            <v>0</v>
          </cell>
          <cell r="BX668">
            <v>0</v>
          </cell>
          <cell r="BY668">
            <v>0</v>
          </cell>
          <cell r="BZ668">
            <v>0</v>
          </cell>
          <cell r="CA668">
            <v>0</v>
          </cell>
          <cell r="CB668">
            <v>0</v>
          </cell>
          <cell r="CC668">
            <v>0</v>
          </cell>
          <cell r="CD668">
            <v>0</v>
          </cell>
          <cell r="CE668">
            <v>0</v>
          </cell>
          <cell r="CF668">
            <v>0</v>
          </cell>
          <cell r="CG668">
            <v>0</v>
          </cell>
          <cell r="CH668">
            <v>0</v>
          </cell>
          <cell r="CI668">
            <v>0</v>
          </cell>
          <cell r="CJ668">
            <v>0</v>
          </cell>
          <cell r="CK668">
            <v>0</v>
          </cell>
          <cell r="CL668">
            <v>0</v>
          </cell>
          <cell r="CM668">
            <v>0</v>
          </cell>
          <cell r="CN668">
            <v>0</v>
          </cell>
          <cell r="CO668">
            <v>0</v>
          </cell>
          <cell r="CP668">
            <v>0</v>
          </cell>
          <cell r="CQ668">
            <v>0</v>
          </cell>
          <cell r="CR668">
            <v>0</v>
          </cell>
          <cell r="CS668">
            <v>0</v>
          </cell>
          <cell r="CT668">
            <v>0</v>
          </cell>
          <cell r="CU668">
            <v>0</v>
          </cell>
          <cell r="CV668">
            <v>0</v>
          </cell>
          <cell r="CW668">
            <v>0</v>
          </cell>
          <cell r="CX668">
            <v>0</v>
          </cell>
          <cell r="CY668">
            <v>0</v>
          </cell>
          <cell r="CZ668">
            <v>0</v>
          </cell>
          <cell r="DA668">
            <v>0</v>
          </cell>
          <cell r="DB668">
            <v>0</v>
          </cell>
          <cell r="DC668">
            <v>0</v>
          </cell>
          <cell r="DD668">
            <v>0</v>
          </cell>
          <cell r="DE668">
            <v>0</v>
          </cell>
          <cell r="DF668">
            <v>0</v>
          </cell>
          <cell r="DG668">
            <v>0</v>
          </cell>
          <cell r="DH668">
            <v>0</v>
          </cell>
          <cell r="DI668">
            <v>0</v>
          </cell>
          <cell r="DJ668">
            <v>0</v>
          </cell>
          <cell r="DK668">
            <v>0</v>
          </cell>
          <cell r="DL668">
            <v>0</v>
          </cell>
          <cell r="DM668">
            <v>0</v>
          </cell>
          <cell r="DN668">
            <v>0</v>
          </cell>
          <cell r="DO668">
            <v>0</v>
          </cell>
          <cell r="DP668">
            <v>0</v>
          </cell>
          <cell r="DQ668">
            <v>0</v>
          </cell>
          <cell r="DR668">
            <v>0</v>
          </cell>
          <cell r="DS668">
            <v>0</v>
          </cell>
          <cell r="DT668">
            <v>0</v>
          </cell>
          <cell r="DU668">
            <v>0</v>
          </cell>
          <cell r="DV668">
            <v>0</v>
          </cell>
          <cell r="DW668">
            <v>0</v>
          </cell>
          <cell r="DX668">
            <v>0</v>
          </cell>
          <cell r="DY668">
            <v>0</v>
          </cell>
          <cell r="DZ668">
            <v>0</v>
          </cell>
          <cell r="EA668">
            <v>0</v>
          </cell>
          <cell r="EB668">
            <v>0</v>
          </cell>
          <cell r="EC668">
            <v>0</v>
          </cell>
          <cell r="ED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E669">
            <v>0</v>
          </cell>
          <cell r="BF669">
            <v>0</v>
          </cell>
          <cell r="BG669">
            <v>0</v>
          </cell>
          <cell r="BH669">
            <v>0</v>
          </cell>
          <cell r="BI669">
            <v>0</v>
          </cell>
          <cell r="BJ669">
            <v>0</v>
          </cell>
          <cell r="BK669">
            <v>0</v>
          </cell>
          <cell r="BL669">
            <v>0</v>
          </cell>
          <cell r="BM669">
            <v>0</v>
          </cell>
          <cell r="BN669">
            <v>0</v>
          </cell>
          <cell r="BO669">
            <v>0</v>
          </cell>
          <cell r="BP669">
            <v>0</v>
          </cell>
          <cell r="BQ669">
            <v>0</v>
          </cell>
          <cell r="BR669">
            <v>0</v>
          </cell>
          <cell r="BS669">
            <v>0</v>
          </cell>
          <cell r="BT669">
            <v>0</v>
          </cell>
          <cell r="BU669">
            <v>0</v>
          </cell>
          <cell r="BV669">
            <v>0</v>
          </cell>
          <cell r="BW669">
            <v>0</v>
          </cell>
          <cell r="BX669">
            <v>0</v>
          </cell>
          <cell r="BY669">
            <v>0</v>
          </cell>
          <cell r="BZ669">
            <v>0</v>
          </cell>
          <cell r="CA669">
            <v>0</v>
          </cell>
          <cell r="CB669">
            <v>0</v>
          </cell>
          <cell r="CC669">
            <v>0</v>
          </cell>
          <cell r="CD669">
            <v>0</v>
          </cell>
          <cell r="CE669">
            <v>0</v>
          </cell>
          <cell r="CF669">
            <v>0</v>
          </cell>
          <cell r="CG669">
            <v>0</v>
          </cell>
          <cell r="CH669">
            <v>0</v>
          </cell>
          <cell r="CI669">
            <v>0</v>
          </cell>
          <cell r="CJ669">
            <v>0</v>
          </cell>
          <cell r="CK669">
            <v>0</v>
          </cell>
          <cell r="CL669">
            <v>0</v>
          </cell>
          <cell r="CM669">
            <v>0</v>
          </cell>
          <cell r="CN669">
            <v>0</v>
          </cell>
          <cell r="CO669">
            <v>0</v>
          </cell>
          <cell r="CP669">
            <v>0</v>
          </cell>
          <cell r="CQ669">
            <v>0</v>
          </cell>
          <cell r="CR669">
            <v>0</v>
          </cell>
          <cell r="CS669">
            <v>0</v>
          </cell>
          <cell r="CT669">
            <v>0</v>
          </cell>
          <cell r="CU669">
            <v>0</v>
          </cell>
          <cell r="CV669">
            <v>0</v>
          </cell>
          <cell r="CW669">
            <v>0</v>
          </cell>
          <cell r="CX669">
            <v>0</v>
          </cell>
          <cell r="CY669">
            <v>0</v>
          </cell>
          <cell r="CZ669">
            <v>0</v>
          </cell>
          <cell r="DA669">
            <v>0</v>
          </cell>
          <cell r="DB669">
            <v>0</v>
          </cell>
          <cell r="DC669">
            <v>0</v>
          </cell>
          <cell r="DD669">
            <v>0</v>
          </cell>
          <cell r="DE669">
            <v>0</v>
          </cell>
          <cell r="DF669">
            <v>0</v>
          </cell>
          <cell r="DG669">
            <v>0</v>
          </cell>
          <cell r="DH669">
            <v>0</v>
          </cell>
          <cell r="DI669">
            <v>0</v>
          </cell>
          <cell r="DJ669">
            <v>0</v>
          </cell>
          <cell r="DK669">
            <v>0</v>
          </cell>
          <cell r="DL669">
            <v>0</v>
          </cell>
          <cell r="DM669">
            <v>0</v>
          </cell>
          <cell r="DN669">
            <v>0</v>
          </cell>
          <cell r="DO669">
            <v>0</v>
          </cell>
          <cell r="DP669">
            <v>0</v>
          </cell>
          <cell r="DQ669">
            <v>0</v>
          </cell>
          <cell r="DR669">
            <v>0</v>
          </cell>
          <cell r="DS669">
            <v>0</v>
          </cell>
          <cell r="DT669">
            <v>0</v>
          </cell>
          <cell r="DU669">
            <v>0</v>
          </cell>
          <cell r="DV669">
            <v>0</v>
          </cell>
          <cell r="DW669">
            <v>0</v>
          </cell>
          <cell r="DX669">
            <v>0</v>
          </cell>
          <cell r="DY669">
            <v>0</v>
          </cell>
          <cell r="DZ669">
            <v>0</v>
          </cell>
          <cell r="EA669">
            <v>0</v>
          </cell>
          <cell r="EB669">
            <v>0</v>
          </cell>
          <cell r="EC669">
            <v>0</v>
          </cell>
          <cell r="ED669">
            <v>0</v>
          </cell>
        </row>
        <row r="670"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E670">
            <v>0</v>
          </cell>
          <cell r="BF670">
            <v>0</v>
          </cell>
          <cell r="BG670">
            <v>0</v>
          </cell>
          <cell r="BH670">
            <v>0</v>
          </cell>
          <cell r="BI670">
            <v>0</v>
          </cell>
          <cell r="BJ670">
            <v>0</v>
          </cell>
          <cell r="BK670">
            <v>0</v>
          </cell>
          <cell r="BL670">
            <v>0</v>
          </cell>
          <cell r="BM670">
            <v>0</v>
          </cell>
          <cell r="BN670">
            <v>0</v>
          </cell>
          <cell r="BO670">
            <v>0</v>
          </cell>
          <cell r="BP670">
            <v>0</v>
          </cell>
          <cell r="BQ670">
            <v>0</v>
          </cell>
          <cell r="BR670">
            <v>0</v>
          </cell>
          <cell r="BS670">
            <v>0</v>
          </cell>
          <cell r="BT670">
            <v>0</v>
          </cell>
          <cell r="BU670">
            <v>0</v>
          </cell>
          <cell r="BV670">
            <v>0</v>
          </cell>
          <cell r="BW670">
            <v>0</v>
          </cell>
          <cell r="BX670">
            <v>0</v>
          </cell>
          <cell r="BY670">
            <v>0</v>
          </cell>
          <cell r="BZ670">
            <v>0</v>
          </cell>
          <cell r="CA670">
            <v>0</v>
          </cell>
          <cell r="CB670">
            <v>0</v>
          </cell>
          <cell r="CC670">
            <v>0</v>
          </cell>
          <cell r="CD670">
            <v>0</v>
          </cell>
          <cell r="CE670">
            <v>0</v>
          </cell>
          <cell r="CF670">
            <v>0</v>
          </cell>
          <cell r="CG670">
            <v>0</v>
          </cell>
          <cell r="CH670">
            <v>0</v>
          </cell>
          <cell r="CI670">
            <v>0</v>
          </cell>
          <cell r="CJ670">
            <v>0</v>
          </cell>
          <cell r="CK670">
            <v>0</v>
          </cell>
          <cell r="CL670">
            <v>0</v>
          </cell>
          <cell r="CM670">
            <v>0</v>
          </cell>
          <cell r="CN670">
            <v>0</v>
          </cell>
          <cell r="CO670">
            <v>0</v>
          </cell>
          <cell r="CP670">
            <v>0</v>
          </cell>
          <cell r="CQ670">
            <v>0</v>
          </cell>
          <cell r="CR670">
            <v>0</v>
          </cell>
          <cell r="CS670">
            <v>0</v>
          </cell>
          <cell r="CT670">
            <v>0</v>
          </cell>
          <cell r="CU670">
            <v>0</v>
          </cell>
          <cell r="CV670">
            <v>0</v>
          </cell>
          <cell r="CW670">
            <v>0</v>
          </cell>
          <cell r="CX670">
            <v>0</v>
          </cell>
          <cell r="CY670">
            <v>0</v>
          </cell>
          <cell r="CZ670">
            <v>0</v>
          </cell>
          <cell r="DA670">
            <v>0</v>
          </cell>
          <cell r="DB670">
            <v>0</v>
          </cell>
          <cell r="DC670">
            <v>0</v>
          </cell>
          <cell r="DD670">
            <v>0</v>
          </cell>
          <cell r="DE670">
            <v>0</v>
          </cell>
          <cell r="DF670">
            <v>0</v>
          </cell>
          <cell r="DG670">
            <v>0</v>
          </cell>
          <cell r="DH670">
            <v>0</v>
          </cell>
          <cell r="DI670">
            <v>0</v>
          </cell>
          <cell r="DJ670">
            <v>0</v>
          </cell>
          <cell r="DK670">
            <v>0</v>
          </cell>
          <cell r="DL670">
            <v>0</v>
          </cell>
          <cell r="DM670">
            <v>0</v>
          </cell>
          <cell r="DN670">
            <v>0</v>
          </cell>
          <cell r="DO670">
            <v>0</v>
          </cell>
          <cell r="DP670">
            <v>0</v>
          </cell>
          <cell r="DQ670">
            <v>0</v>
          </cell>
          <cell r="DR670">
            <v>0</v>
          </cell>
          <cell r="DS670">
            <v>0</v>
          </cell>
          <cell r="DT670">
            <v>0</v>
          </cell>
          <cell r="DU670">
            <v>0</v>
          </cell>
          <cell r="DV670">
            <v>0</v>
          </cell>
          <cell r="DW670">
            <v>0</v>
          </cell>
          <cell r="DX670">
            <v>0</v>
          </cell>
          <cell r="DY670">
            <v>0</v>
          </cell>
          <cell r="DZ670">
            <v>0</v>
          </cell>
          <cell r="EA670">
            <v>0</v>
          </cell>
          <cell r="EB670">
            <v>0</v>
          </cell>
          <cell r="EC670">
            <v>0</v>
          </cell>
          <cell r="ED670">
            <v>0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E671">
            <v>0</v>
          </cell>
          <cell r="BF671">
            <v>0</v>
          </cell>
          <cell r="BG671">
            <v>0</v>
          </cell>
          <cell r="BH671">
            <v>0</v>
          </cell>
          <cell r="BI671">
            <v>0</v>
          </cell>
          <cell r="BJ671">
            <v>0</v>
          </cell>
          <cell r="BK671">
            <v>0</v>
          </cell>
          <cell r="BL671">
            <v>0</v>
          </cell>
          <cell r="BM671">
            <v>0</v>
          </cell>
          <cell r="BN671">
            <v>0</v>
          </cell>
          <cell r="BO671">
            <v>0</v>
          </cell>
          <cell r="BP671">
            <v>0</v>
          </cell>
          <cell r="BQ671">
            <v>0</v>
          </cell>
          <cell r="BR671">
            <v>0</v>
          </cell>
          <cell r="BS671">
            <v>0</v>
          </cell>
          <cell r="BT671">
            <v>0</v>
          </cell>
          <cell r="BU671">
            <v>0</v>
          </cell>
          <cell r="BV671">
            <v>0</v>
          </cell>
          <cell r="BW671">
            <v>0</v>
          </cell>
          <cell r="BX671">
            <v>0</v>
          </cell>
          <cell r="BY671">
            <v>0</v>
          </cell>
          <cell r="BZ671">
            <v>0</v>
          </cell>
          <cell r="CA671">
            <v>0</v>
          </cell>
          <cell r="CB671">
            <v>0</v>
          </cell>
          <cell r="CC671">
            <v>0</v>
          </cell>
          <cell r="CD671">
            <v>0</v>
          </cell>
          <cell r="CE671">
            <v>0</v>
          </cell>
          <cell r="CF671">
            <v>0</v>
          </cell>
          <cell r="CG671">
            <v>0</v>
          </cell>
          <cell r="CH671">
            <v>0</v>
          </cell>
          <cell r="CI671">
            <v>0</v>
          </cell>
          <cell r="CJ671">
            <v>0</v>
          </cell>
          <cell r="CK671">
            <v>0</v>
          </cell>
          <cell r="CL671">
            <v>0</v>
          </cell>
          <cell r="CM671">
            <v>0</v>
          </cell>
          <cell r="CN671">
            <v>0</v>
          </cell>
          <cell r="CO671">
            <v>0</v>
          </cell>
          <cell r="CP671">
            <v>0</v>
          </cell>
          <cell r="CQ671">
            <v>0</v>
          </cell>
          <cell r="CR671">
            <v>0</v>
          </cell>
          <cell r="CS671">
            <v>0</v>
          </cell>
          <cell r="CT671">
            <v>0</v>
          </cell>
          <cell r="CU671">
            <v>0</v>
          </cell>
          <cell r="CV671">
            <v>0</v>
          </cell>
          <cell r="CW671">
            <v>0</v>
          </cell>
          <cell r="CX671">
            <v>0</v>
          </cell>
          <cell r="CY671">
            <v>0</v>
          </cell>
          <cell r="CZ671">
            <v>0</v>
          </cell>
          <cell r="DA671">
            <v>0</v>
          </cell>
          <cell r="DB671">
            <v>0</v>
          </cell>
          <cell r="DC671">
            <v>0</v>
          </cell>
          <cell r="DD671">
            <v>0</v>
          </cell>
          <cell r="DE671">
            <v>0</v>
          </cell>
          <cell r="DF671">
            <v>0</v>
          </cell>
          <cell r="DG671">
            <v>0</v>
          </cell>
          <cell r="DH671">
            <v>0</v>
          </cell>
          <cell r="DI671">
            <v>0</v>
          </cell>
          <cell r="DJ671">
            <v>0</v>
          </cell>
          <cell r="DK671">
            <v>0</v>
          </cell>
          <cell r="DL671">
            <v>0</v>
          </cell>
          <cell r="DM671">
            <v>0</v>
          </cell>
          <cell r="DN671">
            <v>0</v>
          </cell>
          <cell r="DO671">
            <v>0</v>
          </cell>
          <cell r="DP671">
            <v>0</v>
          </cell>
          <cell r="DQ671">
            <v>0</v>
          </cell>
          <cell r="DR671">
            <v>0</v>
          </cell>
          <cell r="DS671">
            <v>0</v>
          </cell>
          <cell r="DT671">
            <v>0</v>
          </cell>
          <cell r="DU671">
            <v>0</v>
          </cell>
          <cell r="DV671">
            <v>0</v>
          </cell>
          <cell r="DW671">
            <v>0</v>
          </cell>
          <cell r="DX671">
            <v>0</v>
          </cell>
          <cell r="DY671">
            <v>0</v>
          </cell>
          <cell r="DZ671">
            <v>0</v>
          </cell>
          <cell r="EA671">
            <v>0</v>
          </cell>
          <cell r="EB671">
            <v>0</v>
          </cell>
          <cell r="EC671">
            <v>0</v>
          </cell>
          <cell r="ED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P672">
            <v>0</v>
          </cell>
          <cell r="AQ672">
            <v>0</v>
          </cell>
          <cell r="AR672">
            <v>0</v>
          </cell>
          <cell r="AS672">
            <v>0</v>
          </cell>
          <cell r="AT672">
            <v>0</v>
          </cell>
          <cell r="AU672">
            <v>0</v>
          </cell>
          <cell r="AV672">
            <v>0</v>
          </cell>
          <cell r="AW672">
            <v>0</v>
          </cell>
          <cell r="AX672">
            <v>0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E672">
            <v>0</v>
          </cell>
          <cell r="BF672">
            <v>0</v>
          </cell>
          <cell r="BG672">
            <v>0</v>
          </cell>
          <cell r="BH672">
            <v>0</v>
          </cell>
          <cell r="BI672">
            <v>0</v>
          </cell>
          <cell r="BJ672">
            <v>0</v>
          </cell>
          <cell r="BK672">
            <v>0</v>
          </cell>
          <cell r="BL672">
            <v>0</v>
          </cell>
          <cell r="BM672">
            <v>0</v>
          </cell>
          <cell r="BN672">
            <v>0</v>
          </cell>
          <cell r="BO672">
            <v>0</v>
          </cell>
          <cell r="BP672">
            <v>0</v>
          </cell>
          <cell r="BQ672">
            <v>0</v>
          </cell>
          <cell r="BR672">
            <v>0</v>
          </cell>
          <cell r="BS672">
            <v>0</v>
          </cell>
          <cell r="BT672">
            <v>0</v>
          </cell>
          <cell r="BU672">
            <v>0</v>
          </cell>
          <cell r="BV672">
            <v>0</v>
          </cell>
          <cell r="BW672">
            <v>0</v>
          </cell>
          <cell r="BX672">
            <v>0</v>
          </cell>
          <cell r="BY672">
            <v>0</v>
          </cell>
          <cell r="BZ672">
            <v>0</v>
          </cell>
          <cell r="CA672">
            <v>0</v>
          </cell>
          <cell r="CB672">
            <v>0</v>
          </cell>
          <cell r="CC672">
            <v>0</v>
          </cell>
          <cell r="CD672">
            <v>0</v>
          </cell>
          <cell r="CE672">
            <v>0</v>
          </cell>
          <cell r="CF672">
            <v>0</v>
          </cell>
          <cell r="CG672">
            <v>0</v>
          </cell>
          <cell r="CH672">
            <v>0</v>
          </cell>
          <cell r="CI672">
            <v>0</v>
          </cell>
          <cell r="CJ672">
            <v>0</v>
          </cell>
          <cell r="CK672">
            <v>0</v>
          </cell>
          <cell r="CL672">
            <v>0</v>
          </cell>
          <cell r="CM672">
            <v>0</v>
          </cell>
          <cell r="CN672">
            <v>0</v>
          </cell>
          <cell r="CO672">
            <v>0</v>
          </cell>
          <cell r="CP672">
            <v>0</v>
          </cell>
          <cell r="CQ672">
            <v>0</v>
          </cell>
          <cell r="CR672">
            <v>0</v>
          </cell>
          <cell r="CS672">
            <v>0</v>
          </cell>
          <cell r="CT672">
            <v>0</v>
          </cell>
          <cell r="CU672">
            <v>0</v>
          </cell>
          <cell r="CV672">
            <v>0</v>
          </cell>
          <cell r="CW672">
            <v>0</v>
          </cell>
          <cell r="CX672">
            <v>0</v>
          </cell>
          <cell r="CY672">
            <v>0</v>
          </cell>
          <cell r="CZ672">
            <v>0</v>
          </cell>
          <cell r="DA672">
            <v>0</v>
          </cell>
          <cell r="DB672">
            <v>0</v>
          </cell>
          <cell r="DC672">
            <v>0</v>
          </cell>
          <cell r="DD672">
            <v>0</v>
          </cell>
          <cell r="DE672">
            <v>0</v>
          </cell>
          <cell r="DF672">
            <v>0</v>
          </cell>
          <cell r="DG672">
            <v>0</v>
          </cell>
          <cell r="DH672">
            <v>0</v>
          </cell>
          <cell r="DI672">
            <v>0</v>
          </cell>
          <cell r="DJ672">
            <v>0</v>
          </cell>
          <cell r="DK672">
            <v>0</v>
          </cell>
          <cell r="DL672">
            <v>0</v>
          </cell>
          <cell r="DM672">
            <v>0</v>
          </cell>
          <cell r="DN672">
            <v>0</v>
          </cell>
          <cell r="DO672">
            <v>0</v>
          </cell>
          <cell r="DP672">
            <v>0</v>
          </cell>
          <cell r="DQ672">
            <v>0</v>
          </cell>
          <cell r="DR672">
            <v>0</v>
          </cell>
          <cell r="DS672">
            <v>0</v>
          </cell>
          <cell r="DT672">
            <v>0</v>
          </cell>
          <cell r="DU672">
            <v>0</v>
          </cell>
          <cell r="DV672">
            <v>0</v>
          </cell>
          <cell r="DW672">
            <v>0</v>
          </cell>
          <cell r="DX672">
            <v>0</v>
          </cell>
          <cell r="DY672">
            <v>0</v>
          </cell>
          <cell r="DZ672">
            <v>0</v>
          </cell>
          <cell r="EA672">
            <v>0</v>
          </cell>
          <cell r="EB672">
            <v>0</v>
          </cell>
          <cell r="EC672">
            <v>0</v>
          </cell>
          <cell r="ED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E673">
            <v>0</v>
          </cell>
          <cell r="BF673">
            <v>0</v>
          </cell>
          <cell r="BG673">
            <v>0</v>
          </cell>
          <cell r="BH673">
            <v>0</v>
          </cell>
          <cell r="BI673">
            <v>0</v>
          </cell>
          <cell r="BJ673">
            <v>0</v>
          </cell>
          <cell r="BK673">
            <v>0</v>
          </cell>
          <cell r="BL673">
            <v>0</v>
          </cell>
          <cell r="BM673">
            <v>0</v>
          </cell>
          <cell r="BN673">
            <v>0</v>
          </cell>
          <cell r="BO673">
            <v>0</v>
          </cell>
          <cell r="BP673">
            <v>0</v>
          </cell>
          <cell r="BQ673">
            <v>0</v>
          </cell>
          <cell r="BR673">
            <v>0</v>
          </cell>
          <cell r="BS673">
            <v>0</v>
          </cell>
          <cell r="BT673">
            <v>0</v>
          </cell>
          <cell r="BU673">
            <v>0</v>
          </cell>
          <cell r="BV673">
            <v>0</v>
          </cell>
          <cell r="BW673">
            <v>0</v>
          </cell>
          <cell r="BX673">
            <v>0</v>
          </cell>
          <cell r="BY673">
            <v>0</v>
          </cell>
          <cell r="BZ673">
            <v>0</v>
          </cell>
          <cell r="CA673">
            <v>0</v>
          </cell>
          <cell r="CB673">
            <v>0</v>
          </cell>
          <cell r="CC673">
            <v>0</v>
          </cell>
          <cell r="CD673">
            <v>0</v>
          </cell>
          <cell r="CE673">
            <v>0</v>
          </cell>
          <cell r="CF673">
            <v>0</v>
          </cell>
          <cell r="CG673">
            <v>0</v>
          </cell>
          <cell r="CH673">
            <v>0</v>
          </cell>
          <cell r="CI673">
            <v>0</v>
          </cell>
          <cell r="CJ673">
            <v>0</v>
          </cell>
          <cell r="CK673">
            <v>0</v>
          </cell>
          <cell r="CL673">
            <v>0</v>
          </cell>
          <cell r="CM673">
            <v>0</v>
          </cell>
          <cell r="CN673">
            <v>0</v>
          </cell>
          <cell r="CO673">
            <v>0</v>
          </cell>
          <cell r="CP673">
            <v>0</v>
          </cell>
          <cell r="CQ673">
            <v>0</v>
          </cell>
          <cell r="CR673">
            <v>0</v>
          </cell>
          <cell r="CS673">
            <v>0</v>
          </cell>
          <cell r="CT673">
            <v>0</v>
          </cell>
          <cell r="CU673">
            <v>0</v>
          </cell>
          <cell r="CV673">
            <v>0</v>
          </cell>
          <cell r="CW673">
            <v>0</v>
          </cell>
          <cell r="CX673">
            <v>0</v>
          </cell>
          <cell r="CY673">
            <v>0</v>
          </cell>
          <cell r="CZ673">
            <v>0</v>
          </cell>
          <cell r="DA673">
            <v>0</v>
          </cell>
          <cell r="DB673">
            <v>0</v>
          </cell>
          <cell r="DC673">
            <v>0</v>
          </cell>
          <cell r="DD673">
            <v>0</v>
          </cell>
          <cell r="DE673">
            <v>0</v>
          </cell>
          <cell r="DF673">
            <v>0</v>
          </cell>
          <cell r="DG673">
            <v>0</v>
          </cell>
          <cell r="DH673">
            <v>0</v>
          </cell>
          <cell r="DI673">
            <v>0</v>
          </cell>
          <cell r="DJ673">
            <v>0</v>
          </cell>
          <cell r="DK673">
            <v>0</v>
          </cell>
          <cell r="DL673">
            <v>0</v>
          </cell>
          <cell r="DM673">
            <v>0</v>
          </cell>
          <cell r="DN673">
            <v>0</v>
          </cell>
          <cell r="DO673">
            <v>0</v>
          </cell>
          <cell r="DP673">
            <v>0</v>
          </cell>
          <cell r="DQ673">
            <v>0</v>
          </cell>
          <cell r="DR673">
            <v>0</v>
          </cell>
          <cell r="DS673">
            <v>0</v>
          </cell>
          <cell r="DT673">
            <v>0</v>
          </cell>
          <cell r="DU673">
            <v>0</v>
          </cell>
          <cell r="DV673">
            <v>0</v>
          </cell>
          <cell r="DW673">
            <v>0</v>
          </cell>
          <cell r="DX673">
            <v>0</v>
          </cell>
          <cell r="DY673">
            <v>0</v>
          </cell>
          <cell r="DZ673">
            <v>0</v>
          </cell>
          <cell r="EA673">
            <v>0</v>
          </cell>
          <cell r="EB673">
            <v>0</v>
          </cell>
          <cell r="EC673">
            <v>0</v>
          </cell>
          <cell r="ED673">
            <v>0</v>
          </cell>
        </row>
        <row r="674"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0</v>
          </cell>
          <cell r="BK674">
            <v>0</v>
          </cell>
          <cell r="BL674">
            <v>0</v>
          </cell>
          <cell r="BM674">
            <v>0</v>
          </cell>
          <cell r="BN674">
            <v>0</v>
          </cell>
          <cell r="BO674">
            <v>0</v>
          </cell>
          <cell r="BP674">
            <v>0</v>
          </cell>
          <cell r="BQ674">
            <v>0</v>
          </cell>
          <cell r="BR674">
            <v>0</v>
          </cell>
          <cell r="BS674">
            <v>0</v>
          </cell>
          <cell r="BT674">
            <v>0</v>
          </cell>
          <cell r="BU674">
            <v>0</v>
          </cell>
          <cell r="BV674">
            <v>0</v>
          </cell>
          <cell r="BW674">
            <v>0</v>
          </cell>
          <cell r="BX674">
            <v>0</v>
          </cell>
          <cell r="BY674">
            <v>0</v>
          </cell>
          <cell r="BZ674">
            <v>0</v>
          </cell>
          <cell r="CA674">
            <v>0</v>
          </cell>
          <cell r="CB674">
            <v>0</v>
          </cell>
          <cell r="CC674">
            <v>0</v>
          </cell>
          <cell r="CD674">
            <v>0</v>
          </cell>
          <cell r="CE674">
            <v>0</v>
          </cell>
          <cell r="CF674">
            <v>0</v>
          </cell>
          <cell r="CG674">
            <v>0</v>
          </cell>
          <cell r="CH674">
            <v>0</v>
          </cell>
          <cell r="CI674">
            <v>0</v>
          </cell>
          <cell r="CJ674">
            <v>0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P674">
            <v>0</v>
          </cell>
          <cell r="CQ674">
            <v>0</v>
          </cell>
          <cell r="CR674">
            <v>0</v>
          </cell>
          <cell r="CS674">
            <v>0</v>
          </cell>
          <cell r="CT674">
            <v>0</v>
          </cell>
          <cell r="CU674">
            <v>0</v>
          </cell>
          <cell r="CV674">
            <v>0</v>
          </cell>
          <cell r="CW674">
            <v>0</v>
          </cell>
          <cell r="CX674">
            <v>0</v>
          </cell>
          <cell r="CY674">
            <v>0</v>
          </cell>
          <cell r="CZ674">
            <v>0</v>
          </cell>
          <cell r="DA674">
            <v>0</v>
          </cell>
          <cell r="DB674">
            <v>0</v>
          </cell>
          <cell r="DC674">
            <v>0</v>
          </cell>
          <cell r="DD674">
            <v>0</v>
          </cell>
          <cell r="DE674">
            <v>0</v>
          </cell>
          <cell r="DF674">
            <v>0</v>
          </cell>
          <cell r="DG674">
            <v>0</v>
          </cell>
          <cell r="DH674">
            <v>0</v>
          </cell>
          <cell r="DI674">
            <v>0</v>
          </cell>
          <cell r="DJ674">
            <v>0</v>
          </cell>
          <cell r="DK674">
            <v>0</v>
          </cell>
          <cell r="DL674">
            <v>0</v>
          </cell>
          <cell r="DM674">
            <v>0</v>
          </cell>
          <cell r="DN674">
            <v>0</v>
          </cell>
          <cell r="DO674">
            <v>0</v>
          </cell>
          <cell r="DP674">
            <v>0</v>
          </cell>
          <cell r="DQ674">
            <v>0</v>
          </cell>
          <cell r="DR674">
            <v>0</v>
          </cell>
          <cell r="DS674">
            <v>0</v>
          </cell>
          <cell r="DT674">
            <v>0</v>
          </cell>
          <cell r="DU674">
            <v>0</v>
          </cell>
          <cell r="DV674">
            <v>0</v>
          </cell>
          <cell r="DW674">
            <v>0</v>
          </cell>
          <cell r="DX674">
            <v>0</v>
          </cell>
          <cell r="DY674">
            <v>0</v>
          </cell>
          <cell r="DZ674">
            <v>0</v>
          </cell>
          <cell r="EA674">
            <v>0</v>
          </cell>
          <cell r="EB674">
            <v>0</v>
          </cell>
          <cell r="EC674">
            <v>0</v>
          </cell>
          <cell r="ED674">
            <v>0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E675">
            <v>0</v>
          </cell>
          <cell r="BF675">
            <v>0</v>
          </cell>
          <cell r="BG675">
            <v>0</v>
          </cell>
          <cell r="BH675">
            <v>0</v>
          </cell>
          <cell r="BI675">
            <v>0</v>
          </cell>
          <cell r="BJ675">
            <v>0</v>
          </cell>
          <cell r="BK675">
            <v>0</v>
          </cell>
          <cell r="BL675">
            <v>0</v>
          </cell>
          <cell r="BM675">
            <v>0</v>
          </cell>
          <cell r="BN675">
            <v>0</v>
          </cell>
          <cell r="BO675">
            <v>0</v>
          </cell>
          <cell r="BP675">
            <v>0</v>
          </cell>
          <cell r="BQ675">
            <v>0</v>
          </cell>
          <cell r="BR675">
            <v>0</v>
          </cell>
          <cell r="BS675">
            <v>0</v>
          </cell>
          <cell r="BT675">
            <v>0</v>
          </cell>
          <cell r="BU675">
            <v>0</v>
          </cell>
          <cell r="BV675">
            <v>0</v>
          </cell>
          <cell r="BW675">
            <v>0</v>
          </cell>
          <cell r="BX675">
            <v>0</v>
          </cell>
          <cell r="BY675">
            <v>0</v>
          </cell>
          <cell r="BZ675">
            <v>0</v>
          </cell>
          <cell r="CA675">
            <v>0</v>
          </cell>
          <cell r="CB675">
            <v>0</v>
          </cell>
          <cell r="CC675">
            <v>0</v>
          </cell>
          <cell r="CD675">
            <v>0</v>
          </cell>
          <cell r="CE675">
            <v>0</v>
          </cell>
          <cell r="CF675">
            <v>0</v>
          </cell>
          <cell r="CG675">
            <v>0</v>
          </cell>
          <cell r="CH675">
            <v>0</v>
          </cell>
          <cell r="CI675">
            <v>0</v>
          </cell>
          <cell r="CJ675">
            <v>0</v>
          </cell>
          <cell r="CK675">
            <v>0</v>
          </cell>
          <cell r="CL675">
            <v>0</v>
          </cell>
          <cell r="CM675">
            <v>0</v>
          </cell>
          <cell r="CN675">
            <v>0</v>
          </cell>
          <cell r="CO675">
            <v>0</v>
          </cell>
          <cell r="CP675">
            <v>0</v>
          </cell>
          <cell r="CQ675">
            <v>0</v>
          </cell>
          <cell r="CR675">
            <v>0</v>
          </cell>
          <cell r="CS675">
            <v>0</v>
          </cell>
          <cell r="CT675">
            <v>0</v>
          </cell>
          <cell r="CU675">
            <v>0</v>
          </cell>
          <cell r="CV675">
            <v>0</v>
          </cell>
          <cell r="CW675">
            <v>0</v>
          </cell>
          <cell r="CX675">
            <v>0</v>
          </cell>
          <cell r="CY675">
            <v>0</v>
          </cell>
          <cell r="CZ675">
            <v>0</v>
          </cell>
          <cell r="DA675">
            <v>0</v>
          </cell>
          <cell r="DB675">
            <v>0</v>
          </cell>
          <cell r="DC675">
            <v>0</v>
          </cell>
          <cell r="DD675">
            <v>0</v>
          </cell>
          <cell r="DE675">
            <v>0</v>
          </cell>
          <cell r="DF675">
            <v>0</v>
          </cell>
          <cell r="DG675">
            <v>0</v>
          </cell>
          <cell r="DH675">
            <v>0</v>
          </cell>
          <cell r="DI675">
            <v>0</v>
          </cell>
          <cell r="DJ675">
            <v>0</v>
          </cell>
          <cell r="DK675">
            <v>0</v>
          </cell>
          <cell r="DL675">
            <v>0</v>
          </cell>
          <cell r="DM675">
            <v>0</v>
          </cell>
          <cell r="DN675">
            <v>0</v>
          </cell>
          <cell r="DO675">
            <v>0</v>
          </cell>
          <cell r="DP675">
            <v>0</v>
          </cell>
          <cell r="DQ675">
            <v>0</v>
          </cell>
          <cell r="DR675">
            <v>0</v>
          </cell>
          <cell r="DS675">
            <v>0</v>
          </cell>
          <cell r="DT675">
            <v>0</v>
          </cell>
          <cell r="DU675">
            <v>0</v>
          </cell>
          <cell r="DV675">
            <v>0</v>
          </cell>
          <cell r="DW675">
            <v>0</v>
          </cell>
          <cell r="DX675">
            <v>0</v>
          </cell>
          <cell r="DY675">
            <v>0</v>
          </cell>
          <cell r="DZ675">
            <v>0</v>
          </cell>
          <cell r="EA675">
            <v>0</v>
          </cell>
          <cell r="EB675">
            <v>0</v>
          </cell>
          <cell r="EC675">
            <v>0</v>
          </cell>
          <cell r="ED675">
            <v>0</v>
          </cell>
        </row>
        <row r="676"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E676">
            <v>0</v>
          </cell>
          <cell r="BF676">
            <v>0</v>
          </cell>
          <cell r="BG676">
            <v>0</v>
          </cell>
          <cell r="BH676">
            <v>0</v>
          </cell>
          <cell r="BI676">
            <v>0</v>
          </cell>
          <cell r="BJ676">
            <v>0</v>
          </cell>
          <cell r="BK676">
            <v>0</v>
          </cell>
          <cell r="BL676">
            <v>0</v>
          </cell>
          <cell r="BM676">
            <v>0</v>
          </cell>
          <cell r="BN676">
            <v>0</v>
          </cell>
          <cell r="BO676">
            <v>0</v>
          </cell>
          <cell r="BP676">
            <v>0</v>
          </cell>
          <cell r="BQ676">
            <v>0</v>
          </cell>
          <cell r="BR676">
            <v>0</v>
          </cell>
          <cell r="BS676">
            <v>0</v>
          </cell>
          <cell r="BT676">
            <v>0</v>
          </cell>
          <cell r="BU676">
            <v>0</v>
          </cell>
          <cell r="BV676">
            <v>0</v>
          </cell>
          <cell r="BW676">
            <v>0</v>
          </cell>
          <cell r="BX676">
            <v>0</v>
          </cell>
          <cell r="BY676">
            <v>0</v>
          </cell>
          <cell r="BZ676">
            <v>0</v>
          </cell>
          <cell r="CA676">
            <v>0</v>
          </cell>
          <cell r="CB676">
            <v>0</v>
          </cell>
          <cell r="CC676">
            <v>0</v>
          </cell>
          <cell r="CD676">
            <v>0</v>
          </cell>
          <cell r="CE676">
            <v>0</v>
          </cell>
          <cell r="CF676">
            <v>0</v>
          </cell>
          <cell r="CG676">
            <v>0</v>
          </cell>
          <cell r="CH676">
            <v>0</v>
          </cell>
          <cell r="CI676">
            <v>0</v>
          </cell>
          <cell r="CJ676">
            <v>0</v>
          </cell>
          <cell r="CK676">
            <v>0</v>
          </cell>
          <cell r="CL676">
            <v>0</v>
          </cell>
          <cell r="CM676">
            <v>0</v>
          </cell>
          <cell r="CN676">
            <v>0</v>
          </cell>
          <cell r="CO676">
            <v>0</v>
          </cell>
          <cell r="CP676">
            <v>0</v>
          </cell>
          <cell r="CQ676">
            <v>0</v>
          </cell>
          <cell r="CR676">
            <v>0</v>
          </cell>
          <cell r="CS676">
            <v>0</v>
          </cell>
          <cell r="CT676">
            <v>0</v>
          </cell>
          <cell r="CU676">
            <v>0</v>
          </cell>
          <cell r="CV676">
            <v>0</v>
          </cell>
          <cell r="CW676">
            <v>0</v>
          </cell>
          <cell r="CX676">
            <v>0</v>
          </cell>
          <cell r="CY676">
            <v>0</v>
          </cell>
          <cell r="CZ676">
            <v>0</v>
          </cell>
          <cell r="DA676">
            <v>0</v>
          </cell>
          <cell r="DB676">
            <v>0</v>
          </cell>
          <cell r="DC676">
            <v>0</v>
          </cell>
          <cell r="DD676">
            <v>0</v>
          </cell>
          <cell r="DE676">
            <v>0</v>
          </cell>
          <cell r="DF676">
            <v>0</v>
          </cell>
          <cell r="DG676">
            <v>0</v>
          </cell>
          <cell r="DH676">
            <v>0</v>
          </cell>
          <cell r="DI676">
            <v>0</v>
          </cell>
          <cell r="DJ676">
            <v>0</v>
          </cell>
          <cell r="DK676">
            <v>0</v>
          </cell>
          <cell r="DL676">
            <v>0</v>
          </cell>
          <cell r="DM676">
            <v>0</v>
          </cell>
          <cell r="DN676">
            <v>0</v>
          </cell>
          <cell r="DO676">
            <v>0</v>
          </cell>
          <cell r="DP676">
            <v>0</v>
          </cell>
          <cell r="DQ676">
            <v>0</v>
          </cell>
          <cell r="DR676">
            <v>0</v>
          </cell>
          <cell r="DS676">
            <v>0</v>
          </cell>
          <cell r="DT676">
            <v>0</v>
          </cell>
          <cell r="DU676">
            <v>0</v>
          </cell>
          <cell r="DV676">
            <v>0</v>
          </cell>
          <cell r="DW676">
            <v>0</v>
          </cell>
          <cell r="DX676">
            <v>0</v>
          </cell>
          <cell r="DY676">
            <v>0</v>
          </cell>
          <cell r="DZ676">
            <v>0</v>
          </cell>
          <cell r="EA676">
            <v>0</v>
          </cell>
          <cell r="EB676">
            <v>0</v>
          </cell>
          <cell r="EC676">
            <v>0</v>
          </cell>
          <cell r="ED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E677">
            <v>0</v>
          </cell>
          <cell r="BF677">
            <v>0</v>
          </cell>
          <cell r="BG677">
            <v>0</v>
          </cell>
          <cell r="BH677">
            <v>0</v>
          </cell>
          <cell r="BI677">
            <v>0</v>
          </cell>
          <cell r="BJ677">
            <v>0</v>
          </cell>
          <cell r="BK677">
            <v>0</v>
          </cell>
          <cell r="BL677">
            <v>0</v>
          </cell>
          <cell r="BM677">
            <v>0</v>
          </cell>
          <cell r="BN677">
            <v>0</v>
          </cell>
          <cell r="BO677">
            <v>0</v>
          </cell>
          <cell r="BP677">
            <v>0</v>
          </cell>
          <cell r="BQ677">
            <v>0</v>
          </cell>
          <cell r="BR677">
            <v>0</v>
          </cell>
          <cell r="BS677">
            <v>0</v>
          </cell>
          <cell r="BT677">
            <v>0</v>
          </cell>
          <cell r="BU677">
            <v>0</v>
          </cell>
          <cell r="BV677">
            <v>0</v>
          </cell>
          <cell r="BW677">
            <v>0</v>
          </cell>
          <cell r="BX677">
            <v>0</v>
          </cell>
          <cell r="BY677">
            <v>0</v>
          </cell>
          <cell r="BZ677">
            <v>0</v>
          </cell>
          <cell r="CA677">
            <v>0</v>
          </cell>
          <cell r="CB677">
            <v>0</v>
          </cell>
          <cell r="CC677">
            <v>0</v>
          </cell>
          <cell r="CD677">
            <v>0</v>
          </cell>
          <cell r="CE677">
            <v>0</v>
          </cell>
          <cell r="CF677">
            <v>0</v>
          </cell>
          <cell r="CG677">
            <v>0</v>
          </cell>
          <cell r="CH677">
            <v>0</v>
          </cell>
          <cell r="CI677">
            <v>0</v>
          </cell>
          <cell r="CJ677">
            <v>0</v>
          </cell>
          <cell r="CK677">
            <v>0</v>
          </cell>
          <cell r="CL677">
            <v>0</v>
          </cell>
          <cell r="CM677">
            <v>0</v>
          </cell>
          <cell r="CN677">
            <v>0</v>
          </cell>
          <cell r="CO677">
            <v>0</v>
          </cell>
          <cell r="CP677">
            <v>0</v>
          </cell>
          <cell r="CQ677">
            <v>0</v>
          </cell>
          <cell r="CR677">
            <v>0</v>
          </cell>
          <cell r="CS677">
            <v>0</v>
          </cell>
          <cell r="CT677">
            <v>0</v>
          </cell>
          <cell r="CU677">
            <v>0</v>
          </cell>
          <cell r="CV677">
            <v>0</v>
          </cell>
          <cell r="CW677">
            <v>0</v>
          </cell>
          <cell r="CX677">
            <v>0</v>
          </cell>
          <cell r="CY677">
            <v>0</v>
          </cell>
          <cell r="CZ677">
            <v>0</v>
          </cell>
          <cell r="DA677">
            <v>0</v>
          </cell>
          <cell r="DB677">
            <v>0</v>
          </cell>
          <cell r="DC677">
            <v>0</v>
          </cell>
          <cell r="DD677">
            <v>0</v>
          </cell>
          <cell r="DE677">
            <v>0</v>
          </cell>
          <cell r="DF677">
            <v>0</v>
          </cell>
          <cell r="DG677">
            <v>0</v>
          </cell>
          <cell r="DH677">
            <v>0</v>
          </cell>
          <cell r="DI677">
            <v>0</v>
          </cell>
          <cell r="DJ677">
            <v>0</v>
          </cell>
          <cell r="DK677">
            <v>0</v>
          </cell>
          <cell r="DL677">
            <v>0</v>
          </cell>
          <cell r="DM677">
            <v>0</v>
          </cell>
          <cell r="DN677">
            <v>0</v>
          </cell>
          <cell r="DO677">
            <v>0</v>
          </cell>
          <cell r="DP677">
            <v>0</v>
          </cell>
          <cell r="DQ677">
            <v>0</v>
          </cell>
          <cell r="DR677">
            <v>0</v>
          </cell>
          <cell r="DS677">
            <v>0</v>
          </cell>
          <cell r="DT677">
            <v>0</v>
          </cell>
          <cell r="DU677">
            <v>0</v>
          </cell>
          <cell r="DV677">
            <v>0</v>
          </cell>
          <cell r="DW677">
            <v>0</v>
          </cell>
          <cell r="DX677">
            <v>0</v>
          </cell>
          <cell r="DY677">
            <v>0</v>
          </cell>
          <cell r="DZ677">
            <v>0</v>
          </cell>
          <cell r="EA677">
            <v>0</v>
          </cell>
          <cell r="EB677">
            <v>0</v>
          </cell>
          <cell r="EC677">
            <v>0</v>
          </cell>
          <cell r="ED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E678">
            <v>0</v>
          </cell>
          <cell r="BF678">
            <v>0</v>
          </cell>
          <cell r="BG678">
            <v>0</v>
          </cell>
          <cell r="BH678">
            <v>0</v>
          </cell>
          <cell r="BI678">
            <v>0</v>
          </cell>
          <cell r="BJ678">
            <v>0</v>
          </cell>
          <cell r="BK678">
            <v>0</v>
          </cell>
          <cell r="BL678">
            <v>0</v>
          </cell>
          <cell r="BM678">
            <v>0</v>
          </cell>
          <cell r="BN678">
            <v>0</v>
          </cell>
          <cell r="BO678">
            <v>0</v>
          </cell>
          <cell r="BP678">
            <v>0</v>
          </cell>
          <cell r="BQ678">
            <v>0</v>
          </cell>
          <cell r="BR678">
            <v>0</v>
          </cell>
          <cell r="BS678">
            <v>0</v>
          </cell>
          <cell r="BT678">
            <v>0</v>
          </cell>
          <cell r="BU678">
            <v>0</v>
          </cell>
          <cell r="BV678">
            <v>0</v>
          </cell>
          <cell r="BW678">
            <v>0</v>
          </cell>
          <cell r="BX678">
            <v>0</v>
          </cell>
          <cell r="BY678">
            <v>0</v>
          </cell>
          <cell r="BZ678">
            <v>0</v>
          </cell>
          <cell r="CA678">
            <v>0</v>
          </cell>
          <cell r="CB678">
            <v>0</v>
          </cell>
          <cell r="CC678">
            <v>0</v>
          </cell>
          <cell r="CD678">
            <v>0</v>
          </cell>
          <cell r="CE678">
            <v>0</v>
          </cell>
          <cell r="CF678">
            <v>0</v>
          </cell>
          <cell r="CG678">
            <v>0</v>
          </cell>
          <cell r="CH678">
            <v>0</v>
          </cell>
          <cell r="CI678">
            <v>0</v>
          </cell>
          <cell r="CJ678">
            <v>0</v>
          </cell>
          <cell r="CK678">
            <v>0</v>
          </cell>
          <cell r="CL678">
            <v>0</v>
          </cell>
          <cell r="CM678">
            <v>0</v>
          </cell>
          <cell r="CN678">
            <v>0</v>
          </cell>
          <cell r="CO678">
            <v>0</v>
          </cell>
          <cell r="CP678">
            <v>0</v>
          </cell>
          <cell r="CQ678">
            <v>0</v>
          </cell>
          <cell r="CR678">
            <v>0</v>
          </cell>
          <cell r="CS678">
            <v>0</v>
          </cell>
          <cell r="CT678">
            <v>0</v>
          </cell>
          <cell r="CU678">
            <v>0</v>
          </cell>
          <cell r="CV678">
            <v>0</v>
          </cell>
          <cell r="CW678">
            <v>0</v>
          </cell>
          <cell r="CX678">
            <v>0</v>
          </cell>
          <cell r="CY678">
            <v>0</v>
          </cell>
          <cell r="CZ678">
            <v>0</v>
          </cell>
          <cell r="DA678">
            <v>0</v>
          </cell>
          <cell r="DB678">
            <v>0</v>
          </cell>
          <cell r="DC678">
            <v>0</v>
          </cell>
          <cell r="DD678">
            <v>0</v>
          </cell>
          <cell r="DE678">
            <v>0</v>
          </cell>
          <cell r="DF678">
            <v>0</v>
          </cell>
          <cell r="DG678">
            <v>0</v>
          </cell>
          <cell r="DH678">
            <v>0</v>
          </cell>
          <cell r="DI678">
            <v>0</v>
          </cell>
          <cell r="DJ678">
            <v>0</v>
          </cell>
          <cell r="DK678">
            <v>0</v>
          </cell>
          <cell r="DL678">
            <v>0</v>
          </cell>
          <cell r="DM678">
            <v>0</v>
          </cell>
          <cell r="DN678">
            <v>0</v>
          </cell>
          <cell r="DO678">
            <v>0</v>
          </cell>
          <cell r="DP678">
            <v>0</v>
          </cell>
          <cell r="DQ678">
            <v>0</v>
          </cell>
          <cell r="DR678">
            <v>0</v>
          </cell>
          <cell r="DS678">
            <v>0</v>
          </cell>
          <cell r="DT678">
            <v>0</v>
          </cell>
          <cell r="DU678">
            <v>0</v>
          </cell>
          <cell r="DV678">
            <v>0</v>
          </cell>
          <cell r="DW678">
            <v>0</v>
          </cell>
          <cell r="DX678">
            <v>0</v>
          </cell>
          <cell r="DY678">
            <v>0</v>
          </cell>
          <cell r="DZ678">
            <v>0</v>
          </cell>
          <cell r="EA678">
            <v>0</v>
          </cell>
          <cell r="EB678">
            <v>0</v>
          </cell>
          <cell r="EC678">
            <v>0</v>
          </cell>
          <cell r="ED678">
            <v>0</v>
          </cell>
        </row>
        <row r="679"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AX679">
            <v>0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E679">
            <v>0</v>
          </cell>
          <cell r="BF679">
            <v>0</v>
          </cell>
          <cell r="BG679">
            <v>0</v>
          </cell>
          <cell r="BH679">
            <v>0</v>
          </cell>
          <cell r="BI679">
            <v>0</v>
          </cell>
          <cell r="BJ679">
            <v>0</v>
          </cell>
          <cell r="BK679">
            <v>0</v>
          </cell>
          <cell r="BL679">
            <v>0</v>
          </cell>
          <cell r="BM679">
            <v>0</v>
          </cell>
          <cell r="BN679">
            <v>0</v>
          </cell>
          <cell r="BO679">
            <v>0</v>
          </cell>
          <cell r="BP679">
            <v>0</v>
          </cell>
          <cell r="BQ679">
            <v>0</v>
          </cell>
          <cell r="BR679">
            <v>0</v>
          </cell>
          <cell r="BS679">
            <v>0</v>
          </cell>
          <cell r="BT679">
            <v>0</v>
          </cell>
          <cell r="BU679">
            <v>0</v>
          </cell>
          <cell r="BV679">
            <v>0</v>
          </cell>
          <cell r="BW679">
            <v>0</v>
          </cell>
          <cell r="BX679">
            <v>0</v>
          </cell>
          <cell r="BY679">
            <v>0</v>
          </cell>
          <cell r="BZ679">
            <v>0</v>
          </cell>
          <cell r="CA679">
            <v>0</v>
          </cell>
          <cell r="CB679">
            <v>0</v>
          </cell>
          <cell r="CC679">
            <v>0</v>
          </cell>
          <cell r="CD679">
            <v>0</v>
          </cell>
          <cell r="CE679">
            <v>0</v>
          </cell>
          <cell r="CF679">
            <v>0</v>
          </cell>
          <cell r="CG679">
            <v>0</v>
          </cell>
          <cell r="CH679">
            <v>0</v>
          </cell>
          <cell r="CI679">
            <v>0</v>
          </cell>
          <cell r="CJ679">
            <v>0</v>
          </cell>
          <cell r="CK679">
            <v>0</v>
          </cell>
          <cell r="CL679">
            <v>0</v>
          </cell>
          <cell r="CM679">
            <v>0</v>
          </cell>
          <cell r="CN679">
            <v>0</v>
          </cell>
          <cell r="CO679">
            <v>0</v>
          </cell>
          <cell r="CP679">
            <v>0</v>
          </cell>
          <cell r="CQ679">
            <v>0</v>
          </cell>
          <cell r="CR679">
            <v>0</v>
          </cell>
          <cell r="CS679">
            <v>0</v>
          </cell>
          <cell r="CT679">
            <v>0</v>
          </cell>
          <cell r="CU679">
            <v>0</v>
          </cell>
          <cell r="CV679">
            <v>0</v>
          </cell>
          <cell r="CW679">
            <v>0</v>
          </cell>
          <cell r="CX679">
            <v>0</v>
          </cell>
          <cell r="CY679">
            <v>0</v>
          </cell>
          <cell r="CZ679">
            <v>0</v>
          </cell>
          <cell r="DA679">
            <v>0</v>
          </cell>
          <cell r="DB679">
            <v>0</v>
          </cell>
          <cell r="DC679">
            <v>0</v>
          </cell>
          <cell r="DD679">
            <v>0</v>
          </cell>
          <cell r="DE679">
            <v>0</v>
          </cell>
          <cell r="DF679">
            <v>0</v>
          </cell>
          <cell r="DG679">
            <v>0</v>
          </cell>
          <cell r="DH679">
            <v>0</v>
          </cell>
          <cell r="DI679">
            <v>0</v>
          </cell>
          <cell r="DJ679">
            <v>0</v>
          </cell>
          <cell r="DK679">
            <v>0</v>
          </cell>
          <cell r="DL679">
            <v>0</v>
          </cell>
          <cell r="DM679">
            <v>0</v>
          </cell>
          <cell r="DN679">
            <v>0</v>
          </cell>
          <cell r="DO679">
            <v>0</v>
          </cell>
          <cell r="DP679">
            <v>0</v>
          </cell>
          <cell r="DQ679">
            <v>0</v>
          </cell>
          <cell r="DR679">
            <v>0</v>
          </cell>
          <cell r="DS679">
            <v>0</v>
          </cell>
          <cell r="DT679">
            <v>0</v>
          </cell>
          <cell r="DU679">
            <v>0</v>
          </cell>
          <cell r="DV679">
            <v>0</v>
          </cell>
          <cell r="DW679">
            <v>0</v>
          </cell>
          <cell r="DX679">
            <v>0</v>
          </cell>
          <cell r="DY679">
            <v>0</v>
          </cell>
          <cell r="DZ679">
            <v>0</v>
          </cell>
          <cell r="EA679">
            <v>0</v>
          </cell>
          <cell r="EB679">
            <v>0</v>
          </cell>
          <cell r="EC679">
            <v>0</v>
          </cell>
          <cell r="ED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0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  <cell r="AU680">
            <v>0</v>
          </cell>
          <cell r="AV680">
            <v>0</v>
          </cell>
          <cell r="AW680">
            <v>0</v>
          </cell>
          <cell r="AX680">
            <v>0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E680">
            <v>0</v>
          </cell>
          <cell r="BF680">
            <v>0</v>
          </cell>
          <cell r="BG680">
            <v>0</v>
          </cell>
          <cell r="BH680">
            <v>0</v>
          </cell>
          <cell r="BI680">
            <v>0</v>
          </cell>
          <cell r="BJ680">
            <v>0</v>
          </cell>
          <cell r="BK680">
            <v>0</v>
          </cell>
          <cell r="BL680">
            <v>0</v>
          </cell>
          <cell r="BM680">
            <v>0</v>
          </cell>
          <cell r="BN680">
            <v>0</v>
          </cell>
          <cell r="BO680">
            <v>0</v>
          </cell>
          <cell r="BP680">
            <v>0</v>
          </cell>
          <cell r="BQ680">
            <v>0</v>
          </cell>
          <cell r="BR680">
            <v>0</v>
          </cell>
          <cell r="BS680">
            <v>0</v>
          </cell>
          <cell r="BT680">
            <v>0</v>
          </cell>
          <cell r="BU680">
            <v>0</v>
          </cell>
          <cell r="BV680">
            <v>0</v>
          </cell>
          <cell r="BW680">
            <v>0</v>
          </cell>
          <cell r="BX680">
            <v>0</v>
          </cell>
          <cell r="BY680">
            <v>0</v>
          </cell>
          <cell r="BZ680">
            <v>0</v>
          </cell>
          <cell r="CA680">
            <v>0</v>
          </cell>
          <cell r="CB680">
            <v>0</v>
          </cell>
          <cell r="CC680">
            <v>0</v>
          </cell>
          <cell r="CD680">
            <v>0</v>
          </cell>
          <cell r="CE680">
            <v>0</v>
          </cell>
          <cell r="CF680">
            <v>0</v>
          </cell>
          <cell r="CG680">
            <v>0</v>
          </cell>
          <cell r="CH680">
            <v>0</v>
          </cell>
          <cell r="CI680">
            <v>0</v>
          </cell>
          <cell r="CJ680">
            <v>0</v>
          </cell>
          <cell r="CK680">
            <v>0</v>
          </cell>
          <cell r="CL680">
            <v>0</v>
          </cell>
          <cell r="CM680">
            <v>0</v>
          </cell>
          <cell r="CN680">
            <v>0</v>
          </cell>
          <cell r="CO680">
            <v>0</v>
          </cell>
          <cell r="CP680">
            <v>0</v>
          </cell>
          <cell r="CQ680">
            <v>0</v>
          </cell>
          <cell r="CR680">
            <v>0</v>
          </cell>
          <cell r="CS680">
            <v>0</v>
          </cell>
          <cell r="CT680">
            <v>0</v>
          </cell>
          <cell r="CU680">
            <v>0</v>
          </cell>
          <cell r="CV680">
            <v>0</v>
          </cell>
          <cell r="CW680">
            <v>0</v>
          </cell>
          <cell r="CX680">
            <v>0</v>
          </cell>
          <cell r="CY680">
            <v>0</v>
          </cell>
          <cell r="CZ680">
            <v>0</v>
          </cell>
          <cell r="DA680">
            <v>0</v>
          </cell>
          <cell r="DB680">
            <v>0</v>
          </cell>
          <cell r="DC680">
            <v>0</v>
          </cell>
          <cell r="DD680">
            <v>0</v>
          </cell>
          <cell r="DE680">
            <v>0</v>
          </cell>
          <cell r="DF680">
            <v>0</v>
          </cell>
          <cell r="DG680">
            <v>0</v>
          </cell>
          <cell r="DH680">
            <v>0</v>
          </cell>
          <cell r="DI680">
            <v>0</v>
          </cell>
          <cell r="DJ680">
            <v>0</v>
          </cell>
          <cell r="DK680">
            <v>0</v>
          </cell>
          <cell r="DL680">
            <v>0</v>
          </cell>
          <cell r="DM680">
            <v>0</v>
          </cell>
          <cell r="DN680">
            <v>0</v>
          </cell>
          <cell r="DO680">
            <v>0</v>
          </cell>
          <cell r="DP680">
            <v>0</v>
          </cell>
          <cell r="DQ680">
            <v>0</v>
          </cell>
          <cell r="DR680">
            <v>0</v>
          </cell>
          <cell r="DS680">
            <v>0</v>
          </cell>
          <cell r="DT680">
            <v>0</v>
          </cell>
          <cell r="DU680">
            <v>0</v>
          </cell>
          <cell r="DV680">
            <v>0</v>
          </cell>
          <cell r="DW680">
            <v>0</v>
          </cell>
          <cell r="DX680">
            <v>0</v>
          </cell>
          <cell r="DY680">
            <v>0</v>
          </cell>
          <cell r="DZ680">
            <v>0</v>
          </cell>
          <cell r="EA680">
            <v>0</v>
          </cell>
          <cell r="EB680">
            <v>0</v>
          </cell>
          <cell r="EC680">
            <v>0</v>
          </cell>
          <cell r="ED680">
            <v>0</v>
          </cell>
        </row>
        <row r="681"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E681">
            <v>0</v>
          </cell>
          <cell r="BF681">
            <v>0</v>
          </cell>
          <cell r="BG681">
            <v>0</v>
          </cell>
          <cell r="BH681">
            <v>0</v>
          </cell>
          <cell r="BI681">
            <v>0</v>
          </cell>
          <cell r="BJ681">
            <v>0</v>
          </cell>
          <cell r="BK681">
            <v>0</v>
          </cell>
          <cell r="BL681">
            <v>0</v>
          </cell>
          <cell r="BM681">
            <v>0</v>
          </cell>
          <cell r="BN681">
            <v>0</v>
          </cell>
          <cell r="BO681">
            <v>0</v>
          </cell>
          <cell r="BP681">
            <v>0</v>
          </cell>
          <cell r="BQ681">
            <v>0</v>
          </cell>
          <cell r="BR681">
            <v>0</v>
          </cell>
          <cell r="BS681">
            <v>0</v>
          </cell>
          <cell r="BT681">
            <v>0</v>
          </cell>
          <cell r="BU681">
            <v>0</v>
          </cell>
          <cell r="BV681">
            <v>0</v>
          </cell>
          <cell r="BW681">
            <v>0</v>
          </cell>
          <cell r="BX681">
            <v>0</v>
          </cell>
          <cell r="BY681">
            <v>0</v>
          </cell>
          <cell r="BZ681">
            <v>0</v>
          </cell>
          <cell r="CA681">
            <v>0</v>
          </cell>
          <cell r="CB681">
            <v>0</v>
          </cell>
          <cell r="CC681">
            <v>0</v>
          </cell>
          <cell r="CD681">
            <v>0</v>
          </cell>
          <cell r="CE681">
            <v>0</v>
          </cell>
          <cell r="CF681">
            <v>0</v>
          </cell>
          <cell r="CG681">
            <v>0</v>
          </cell>
          <cell r="CH681">
            <v>0</v>
          </cell>
          <cell r="CI681">
            <v>0</v>
          </cell>
          <cell r="CJ681">
            <v>0</v>
          </cell>
          <cell r="CK681">
            <v>0</v>
          </cell>
          <cell r="CL681">
            <v>0</v>
          </cell>
          <cell r="CM681">
            <v>0</v>
          </cell>
          <cell r="CN681">
            <v>0</v>
          </cell>
          <cell r="CO681">
            <v>0</v>
          </cell>
          <cell r="CP681">
            <v>0</v>
          </cell>
          <cell r="CQ681">
            <v>0</v>
          </cell>
          <cell r="CR681">
            <v>0</v>
          </cell>
          <cell r="CS681">
            <v>0</v>
          </cell>
          <cell r="CT681">
            <v>0</v>
          </cell>
          <cell r="CU681">
            <v>0</v>
          </cell>
          <cell r="CV681">
            <v>0</v>
          </cell>
          <cell r="CW681">
            <v>0</v>
          </cell>
          <cell r="CX681">
            <v>0</v>
          </cell>
          <cell r="CY681">
            <v>0</v>
          </cell>
          <cell r="CZ681">
            <v>0</v>
          </cell>
          <cell r="DA681">
            <v>0</v>
          </cell>
          <cell r="DB681">
            <v>0</v>
          </cell>
          <cell r="DC681">
            <v>0</v>
          </cell>
          <cell r="DD681">
            <v>0</v>
          </cell>
          <cell r="DE681">
            <v>0</v>
          </cell>
          <cell r="DF681">
            <v>0</v>
          </cell>
          <cell r="DG681">
            <v>0</v>
          </cell>
          <cell r="DH681">
            <v>0</v>
          </cell>
          <cell r="DI681">
            <v>0</v>
          </cell>
          <cell r="DJ681">
            <v>0</v>
          </cell>
          <cell r="DK681">
            <v>0</v>
          </cell>
          <cell r="DL681">
            <v>0</v>
          </cell>
          <cell r="DM681">
            <v>0</v>
          </cell>
          <cell r="DN681">
            <v>0</v>
          </cell>
          <cell r="DO681">
            <v>0</v>
          </cell>
          <cell r="DP681">
            <v>0</v>
          </cell>
          <cell r="DQ681">
            <v>0</v>
          </cell>
          <cell r="DR681">
            <v>0</v>
          </cell>
          <cell r="DS681">
            <v>0</v>
          </cell>
          <cell r="DT681">
            <v>0</v>
          </cell>
          <cell r="DU681">
            <v>0</v>
          </cell>
          <cell r="DV681">
            <v>0</v>
          </cell>
          <cell r="DW681">
            <v>0</v>
          </cell>
          <cell r="DX681">
            <v>0</v>
          </cell>
          <cell r="DY681">
            <v>0</v>
          </cell>
          <cell r="DZ681">
            <v>0</v>
          </cell>
          <cell r="EA681">
            <v>0</v>
          </cell>
          <cell r="EB681">
            <v>0</v>
          </cell>
          <cell r="EC681">
            <v>0</v>
          </cell>
          <cell r="ED681">
            <v>0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E682">
            <v>0</v>
          </cell>
          <cell r="BF682">
            <v>0</v>
          </cell>
          <cell r="BG682">
            <v>0</v>
          </cell>
          <cell r="BH682">
            <v>0</v>
          </cell>
          <cell r="BI682">
            <v>0</v>
          </cell>
          <cell r="BJ682">
            <v>0</v>
          </cell>
          <cell r="BK682">
            <v>0</v>
          </cell>
          <cell r="BL682">
            <v>0</v>
          </cell>
          <cell r="BM682">
            <v>0</v>
          </cell>
          <cell r="BN682">
            <v>0</v>
          </cell>
          <cell r="BO682">
            <v>0</v>
          </cell>
          <cell r="BP682">
            <v>0</v>
          </cell>
          <cell r="BQ682">
            <v>0</v>
          </cell>
          <cell r="BR682">
            <v>0</v>
          </cell>
          <cell r="BS682">
            <v>0</v>
          </cell>
          <cell r="BT682">
            <v>0</v>
          </cell>
          <cell r="BU682">
            <v>0</v>
          </cell>
          <cell r="BV682">
            <v>0</v>
          </cell>
          <cell r="BW682">
            <v>0</v>
          </cell>
          <cell r="BX682">
            <v>0</v>
          </cell>
          <cell r="BY682">
            <v>0</v>
          </cell>
          <cell r="BZ682">
            <v>0</v>
          </cell>
          <cell r="CA682">
            <v>0</v>
          </cell>
          <cell r="CB682">
            <v>0</v>
          </cell>
          <cell r="CC682">
            <v>0</v>
          </cell>
          <cell r="CD682">
            <v>0</v>
          </cell>
          <cell r="CE682">
            <v>0</v>
          </cell>
          <cell r="CF682">
            <v>0</v>
          </cell>
          <cell r="CG682">
            <v>0</v>
          </cell>
          <cell r="CH682">
            <v>0</v>
          </cell>
          <cell r="CI682">
            <v>0</v>
          </cell>
          <cell r="CJ682">
            <v>0</v>
          </cell>
          <cell r="CK682">
            <v>0</v>
          </cell>
          <cell r="CL682">
            <v>0</v>
          </cell>
          <cell r="CM682">
            <v>0</v>
          </cell>
          <cell r="CN682">
            <v>0</v>
          </cell>
          <cell r="CO682">
            <v>0</v>
          </cell>
          <cell r="CP682">
            <v>0</v>
          </cell>
          <cell r="CQ682">
            <v>0</v>
          </cell>
          <cell r="CR682">
            <v>0</v>
          </cell>
          <cell r="CS682">
            <v>0</v>
          </cell>
          <cell r="CT682">
            <v>0</v>
          </cell>
          <cell r="CU682">
            <v>0</v>
          </cell>
          <cell r="CV682">
            <v>0</v>
          </cell>
          <cell r="CW682">
            <v>0</v>
          </cell>
          <cell r="CX682">
            <v>0</v>
          </cell>
          <cell r="CY682">
            <v>0</v>
          </cell>
          <cell r="CZ682">
            <v>0</v>
          </cell>
          <cell r="DA682">
            <v>0</v>
          </cell>
          <cell r="DB682">
            <v>0</v>
          </cell>
          <cell r="DC682">
            <v>0</v>
          </cell>
          <cell r="DD682">
            <v>0</v>
          </cell>
          <cell r="DE682">
            <v>0</v>
          </cell>
          <cell r="DF682">
            <v>0</v>
          </cell>
          <cell r="DG682">
            <v>0</v>
          </cell>
          <cell r="DH682">
            <v>0</v>
          </cell>
          <cell r="DI682">
            <v>0</v>
          </cell>
          <cell r="DJ682">
            <v>0</v>
          </cell>
          <cell r="DK682">
            <v>0</v>
          </cell>
          <cell r="DL682">
            <v>0</v>
          </cell>
          <cell r="DM682">
            <v>0</v>
          </cell>
          <cell r="DN682">
            <v>0</v>
          </cell>
          <cell r="DO682">
            <v>0</v>
          </cell>
          <cell r="DP682">
            <v>0</v>
          </cell>
          <cell r="DQ682">
            <v>0</v>
          </cell>
          <cell r="DR682">
            <v>0</v>
          </cell>
          <cell r="DS682">
            <v>0</v>
          </cell>
          <cell r="DT682">
            <v>0</v>
          </cell>
          <cell r="DU682">
            <v>0</v>
          </cell>
          <cell r="DV682">
            <v>0</v>
          </cell>
          <cell r="DW682">
            <v>0</v>
          </cell>
          <cell r="DX682">
            <v>0</v>
          </cell>
          <cell r="DY682">
            <v>0</v>
          </cell>
          <cell r="DZ682">
            <v>0</v>
          </cell>
          <cell r="EA682">
            <v>0</v>
          </cell>
          <cell r="EB682">
            <v>0</v>
          </cell>
          <cell r="EC682">
            <v>0</v>
          </cell>
          <cell r="ED682">
            <v>0</v>
          </cell>
        </row>
        <row r="683"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E683">
            <v>0</v>
          </cell>
          <cell r="BF683">
            <v>0</v>
          </cell>
          <cell r="BG683">
            <v>0</v>
          </cell>
          <cell r="BH683">
            <v>0</v>
          </cell>
          <cell r="BI683">
            <v>0</v>
          </cell>
          <cell r="BJ683">
            <v>0</v>
          </cell>
          <cell r="BK683">
            <v>0</v>
          </cell>
          <cell r="BL683">
            <v>0</v>
          </cell>
          <cell r="BM683">
            <v>0</v>
          </cell>
          <cell r="BN683">
            <v>0</v>
          </cell>
          <cell r="BO683">
            <v>0</v>
          </cell>
          <cell r="BP683">
            <v>0</v>
          </cell>
          <cell r="BQ683">
            <v>0</v>
          </cell>
          <cell r="BR683">
            <v>0</v>
          </cell>
          <cell r="BS683">
            <v>0</v>
          </cell>
          <cell r="BT683">
            <v>0</v>
          </cell>
          <cell r="BU683">
            <v>0</v>
          </cell>
          <cell r="BV683">
            <v>0</v>
          </cell>
          <cell r="BW683">
            <v>0</v>
          </cell>
          <cell r="BX683">
            <v>0</v>
          </cell>
          <cell r="BY683">
            <v>0</v>
          </cell>
          <cell r="BZ683">
            <v>0</v>
          </cell>
          <cell r="CA683">
            <v>0</v>
          </cell>
          <cell r="CB683">
            <v>0</v>
          </cell>
          <cell r="CC683">
            <v>0</v>
          </cell>
          <cell r="CD683">
            <v>0</v>
          </cell>
          <cell r="CE683">
            <v>0</v>
          </cell>
          <cell r="CF683">
            <v>0</v>
          </cell>
          <cell r="CG683">
            <v>0</v>
          </cell>
          <cell r="CH683">
            <v>0</v>
          </cell>
          <cell r="CI683">
            <v>0</v>
          </cell>
          <cell r="CJ683">
            <v>0</v>
          </cell>
          <cell r="CK683">
            <v>0</v>
          </cell>
          <cell r="CL683">
            <v>0</v>
          </cell>
          <cell r="CM683">
            <v>0</v>
          </cell>
          <cell r="CN683">
            <v>0</v>
          </cell>
          <cell r="CO683">
            <v>0</v>
          </cell>
          <cell r="CP683">
            <v>0</v>
          </cell>
          <cell r="CQ683">
            <v>0</v>
          </cell>
          <cell r="CR683">
            <v>0</v>
          </cell>
          <cell r="CS683">
            <v>0</v>
          </cell>
          <cell r="CT683">
            <v>0</v>
          </cell>
          <cell r="CU683">
            <v>0</v>
          </cell>
          <cell r="CV683">
            <v>0</v>
          </cell>
          <cell r="CW683">
            <v>0</v>
          </cell>
          <cell r="CX683">
            <v>0</v>
          </cell>
          <cell r="CY683">
            <v>0</v>
          </cell>
          <cell r="CZ683">
            <v>0</v>
          </cell>
          <cell r="DA683">
            <v>0</v>
          </cell>
          <cell r="DB683">
            <v>0</v>
          </cell>
          <cell r="DC683">
            <v>0</v>
          </cell>
          <cell r="DD683">
            <v>0</v>
          </cell>
          <cell r="DE683">
            <v>0</v>
          </cell>
          <cell r="DF683">
            <v>0</v>
          </cell>
          <cell r="DG683">
            <v>0</v>
          </cell>
          <cell r="DH683">
            <v>0</v>
          </cell>
          <cell r="DI683">
            <v>0</v>
          </cell>
          <cell r="DJ683">
            <v>0</v>
          </cell>
          <cell r="DK683">
            <v>0</v>
          </cell>
          <cell r="DL683">
            <v>0</v>
          </cell>
          <cell r="DM683">
            <v>0</v>
          </cell>
          <cell r="DN683">
            <v>0</v>
          </cell>
          <cell r="DO683">
            <v>0</v>
          </cell>
          <cell r="DP683">
            <v>0</v>
          </cell>
          <cell r="DQ683">
            <v>0</v>
          </cell>
          <cell r="DR683">
            <v>0</v>
          </cell>
          <cell r="DS683">
            <v>0</v>
          </cell>
          <cell r="DT683">
            <v>0</v>
          </cell>
          <cell r="DU683">
            <v>0</v>
          </cell>
          <cell r="DV683">
            <v>0</v>
          </cell>
          <cell r="DW683">
            <v>0</v>
          </cell>
          <cell r="DX683">
            <v>0</v>
          </cell>
          <cell r="DY683">
            <v>0</v>
          </cell>
          <cell r="DZ683">
            <v>0</v>
          </cell>
          <cell r="EA683">
            <v>0</v>
          </cell>
          <cell r="EB683">
            <v>0</v>
          </cell>
          <cell r="EC683">
            <v>0</v>
          </cell>
          <cell r="ED683">
            <v>0</v>
          </cell>
        </row>
        <row r="684"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E684">
            <v>0</v>
          </cell>
          <cell r="BF684">
            <v>0</v>
          </cell>
          <cell r="BG684">
            <v>0</v>
          </cell>
          <cell r="BH684">
            <v>0</v>
          </cell>
          <cell r="BI684">
            <v>0</v>
          </cell>
          <cell r="BJ684">
            <v>0</v>
          </cell>
          <cell r="BK684">
            <v>0</v>
          </cell>
          <cell r="BL684">
            <v>0</v>
          </cell>
          <cell r="BM684">
            <v>0</v>
          </cell>
          <cell r="BN684">
            <v>0</v>
          </cell>
          <cell r="BO684">
            <v>0</v>
          </cell>
          <cell r="BP684">
            <v>0</v>
          </cell>
          <cell r="BQ684">
            <v>0</v>
          </cell>
          <cell r="BR684">
            <v>0</v>
          </cell>
          <cell r="BS684">
            <v>0</v>
          </cell>
          <cell r="BT684">
            <v>0</v>
          </cell>
          <cell r="BU684">
            <v>0</v>
          </cell>
          <cell r="BV684">
            <v>0</v>
          </cell>
          <cell r="BW684">
            <v>0</v>
          </cell>
          <cell r="BX684">
            <v>0</v>
          </cell>
          <cell r="BY684">
            <v>0</v>
          </cell>
          <cell r="BZ684">
            <v>0</v>
          </cell>
          <cell r="CA684">
            <v>0</v>
          </cell>
          <cell r="CB684">
            <v>0</v>
          </cell>
          <cell r="CC684">
            <v>0</v>
          </cell>
          <cell r="CD684">
            <v>0</v>
          </cell>
          <cell r="CE684">
            <v>0</v>
          </cell>
          <cell r="CF684">
            <v>0</v>
          </cell>
          <cell r="CG684">
            <v>0</v>
          </cell>
          <cell r="CH684">
            <v>0</v>
          </cell>
          <cell r="CI684">
            <v>0</v>
          </cell>
          <cell r="CJ684">
            <v>0</v>
          </cell>
          <cell r="CK684">
            <v>0</v>
          </cell>
          <cell r="CL684">
            <v>0</v>
          </cell>
          <cell r="CM684">
            <v>0</v>
          </cell>
          <cell r="CN684">
            <v>0</v>
          </cell>
          <cell r="CO684">
            <v>0</v>
          </cell>
          <cell r="CP684">
            <v>0</v>
          </cell>
          <cell r="CQ684">
            <v>0</v>
          </cell>
          <cell r="CR684">
            <v>0</v>
          </cell>
          <cell r="CS684">
            <v>0</v>
          </cell>
          <cell r="CT684">
            <v>0</v>
          </cell>
          <cell r="CU684">
            <v>0</v>
          </cell>
          <cell r="CV684">
            <v>0</v>
          </cell>
          <cell r="CW684">
            <v>0</v>
          </cell>
          <cell r="CX684">
            <v>0</v>
          </cell>
          <cell r="CY684">
            <v>0</v>
          </cell>
          <cell r="CZ684">
            <v>0</v>
          </cell>
          <cell r="DA684">
            <v>0</v>
          </cell>
          <cell r="DB684">
            <v>0</v>
          </cell>
          <cell r="DC684">
            <v>0</v>
          </cell>
          <cell r="DD684">
            <v>0</v>
          </cell>
          <cell r="DE684">
            <v>0</v>
          </cell>
          <cell r="DF684">
            <v>0</v>
          </cell>
          <cell r="DG684">
            <v>0</v>
          </cell>
          <cell r="DH684">
            <v>0</v>
          </cell>
          <cell r="DI684">
            <v>0</v>
          </cell>
          <cell r="DJ684">
            <v>0</v>
          </cell>
          <cell r="DK684">
            <v>0</v>
          </cell>
          <cell r="DL684">
            <v>0</v>
          </cell>
          <cell r="DM684">
            <v>0</v>
          </cell>
          <cell r="DN684">
            <v>0</v>
          </cell>
          <cell r="DO684">
            <v>0</v>
          </cell>
          <cell r="DP684">
            <v>0</v>
          </cell>
          <cell r="DQ684">
            <v>0</v>
          </cell>
          <cell r="DR684">
            <v>0</v>
          </cell>
          <cell r="DS684">
            <v>0</v>
          </cell>
          <cell r="DT684">
            <v>0</v>
          </cell>
          <cell r="DU684">
            <v>0</v>
          </cell>
          <cell r="DV684">
            <v>0</v>
          </cell>
          <cell r="DW684">
            <v>0</v>
          </cell>
          <cell r="DX684">
            <v>0</v>
          </cell>
          <cell r="DY684">
            <v>0</v>
          </cell>
          <cell r="DZ684">
            <v>0</v>
          </cell>
          <cell r="EA684">
            <v>0</v>
          </cell>
          <cell r="EB684">
            <v>0</v>
          </cell>
          <cell r="EC684">
            <v>0</v>
          </cell>
          <cell r="ED684">
            <v>0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O685">
            <v>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>
            <v>0</v>
          </cell>
          <cell r="AW685">
            <v>0</v>
          </cell>
          <cell r="AX685">
            <v>0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E685">
            <v>0</v>
          </cell>
          <cell r="BF685">
            <v>0</v>
          </cell>
          <cell r="BG685">
            <v>0</v>
          </cell>
          <cell r="BH685">
            <v>0</v>
          </cell>
          <cell r="BI685">
            <v>0</v>
          </cell>
          <cell r="BJ685">
            <v>0</v>
          </cell>
          <cell r="BK685">
            <v>0</v>
          </cell>
          <cell r="BL685">
            <v>0</v>
          </cell>
          <cell r="BM685">
            <v>0</v>
          </cell>
          <cell r="BN685">
            <v>0</v>
          </cell>
          <cell r="BO685">
            <v>0</v>
          </cell>
          <cell r="BP685">
            <v>0</v>
          </cell>
          <cell r="BQ685">
            <v>0</v>
          </cell>
          <cell r="BR685">
            <v>0</v>
          </cell>
          <cell r="BS685">
            <v>0</v>
          </cell>
          <cell r="BT685">
            <v>0</v>
          </cell>
          <cell r="BU685">
            <v>0</v>
          </cell>
          <cell r="BV685">
            <v>0</v>
          </cell>
          <cell r="BW685">
            <v>0</v>
          </cell>
          <cell r="BX685">
            <v>0</v>
          </cell>
          <cell r="BY685">
            <v>0</v>
          </cell>
          <cell r="BZ685">
            <v>0</v>
          </cell>
          <cell r="CA685">
            <v>0</v>
          </cell>
          <cell r="CB685">
            <v>0</v>
          </cell>
          <cell r="CC685">
            <v>0</v>
          </cell>
          <cell r="CD685">
            <v>0</v>
          </cell>
          <cell r="CE685">
            <v>0</v>
          </cell>
          <cell r="CF685">
            <v>0</v>
          </cell>
          <cell r="CG685">
            <v>0</v>
          </cell>
          <cell r="CH685">
            <v>0</v>
          </cell>
          <cell r="CI685">
            <v>0</v>
          </cell>
          <cell r="CJ685">
            <v>0</v>
          </cell>
          <cell r="CK685">
            <v>0</v>
          </cell>
          <cell r="CL685">
            <v>0</v>
          </cell>
          <cell r="CM685">
            <v>0</v>
          </cell>
          <cell r="CN685">
            <v>0</v>
          </cell>
          <cell r="CO685">
            <v>0</v>
          </cell>
          <cell r="CP685">
            <v>0</v>
          </cell>
          <cell r="CQ685">
            <v>0</v>
          </cell>
          <cell r="CR685">
            <v>0</v>
          </cell>
          <cell r="CS685">
            <v>0</v>
          </cell>
          <cell r="CT685">
            <v>0</v>
          </cell>
          <cell r="CU685">
            <v>0</v>
          </cell>
          <cell r="CV685">
            <v>0</v>
          </cell>
          <cell r="CW685">
            <v>0</v>
          </cell>
          <cell r="CX685">
            <v>0</v>
          </cell>
          <cell r="CY685">
            <v>0</v>
          </cell>
          <cell r="CZ685">
            <v>0</v>
          </cell>
          <cell r="DA685">
            <v>0</v>
          </cell>
          <cell r="DB685">
            <v>0</v>
          </cell>
          <cell r="DC685">
            <v>0</v>
          </cell>
          <cell r="DD685">
            <v>0</v>
          </cell>
          <cell r="DE685">
            <v>0</v>
          </cell>
          <cell r="DF685">
            <v>0</v>
          </cell>
          <cell r="DG685">
            <v>0</v>
          </cell>
          <cell r="DH685">
            <v>0</v>
          </cell>
          <cell r="DI685">
            <v>0</v>
          </cell>
          <cell r="DJ685">
            <v>0</v>
          </cell>
          <cell r="DK685">
            <v>0</v>
          </cell>
          <cell r="DL685">
            <v>0</v>
          </cell>
          <cell r="DM685">
            <v>0</v>
          </cell>
          <cell r="DN685">
            <v>0</v>
          </cell>
          <cell r="DO685">
            <v>0</v>
          </cell>
          <cell r="DP685">
            <v>0</v>
          </cell>
          <cell r="DQ685">
            <v>0</v>
          </cell>
          <cell r="DR685">
            <v>0</v>
          </cell>
          <cell r="DS685">
            <v>0</v>
          </cell>
          <cell r="DT685">
            <v>0</v>
          </cell>
          <cell r="DU685">
            <v>0</v>
          </cell>
          <cell r="DV685">
            <v>0</v>
          </cell>
          <cell r="DW685">
            <v>0</v>
          </cell>
          <cell r="DX685">
            <v>0</v>
          </cell>
          <cell r="DY685">
            <v>0</v>
          </cell>
          <cell r="DZ685">
            <v>0</v>
          </cell>
          <cell r="EA685">
            <v>0</v>
          </cell>
          <cell r="EB685">
            <v>0</v>
          </cell>
          <cell r="EC685">
            <v>0</v>
          </cell>
          <cell r="ED685">
            <v>0</v>
          </cell>
        </row>
        <row r="686"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O686">
            <v>0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E686">
            <v>0</v>
          </cell>
          <cell r="BF686">
            <v>0</v>
          </cell>
          <cell r="BG686">
            <v>0</v>
          </cell>
          <cell r="BH686">
            <v>0</v>
          </cell>
          <cell r="BI686">
            <v>0</v>
          </cell>
          <cell r="BJ686">
            <v>0</v>
          </cell>
          <cell r="BK686">
            <v>0</v>
          </cell>
          <cell r="BL686">
            <v>0</v>
          </cell>
          <cell r="BM686">
            <v>0</v>
          </cell>
          <cell r="BN686">
            <v>0</v>
          </cell>
          <cell r="BO686">
            <v>0</v>
          </cell>
          <cell r="BP686">
            <v>0</v>
          </cell>
          <cell r="BQ686">
            <v>0</v>
          </cell>
          <cell r="BR686">
            <v>0</v>
          </cell>
          <cell r="BS686">
            <v>0</v>
          </cell>
          <cell r="BT686">
            <v>0</v>
          </cell>
          <cell r="BU686">
            <v>0</v>
          </cell>
          <cell r="BV686">
            <v>0</v>
          </cell>
          <cell r="BW686">
            <v>0</v>
          </cell>
          <cell r="BX686">
            <v>0</v>
          </cell>
          <cell r="BY686">
            <v>0</v>
          </cell>
          <cell r="BZ686">
            <v>0</v>
          </cell>
          <cell r="CA686">
            <v>0</v>
          </cell>
          <cell r="CB686">
            <v>0</v>
          </cell>
          <cell r="CC686">
            <v>0</v>
          </cell>
          <cell r="CD686">
            <v>0</v>
          </cell>
          <cell r="CE686">
            <v>0</v>
          </cell>
          <cell r="CF686">
            <v>0</v>
          </cell>
          <cell r="CG686">
            <v>0</v>
          </cell>
          <cell r="CH686">
            <v>0</v>
          </cell>
          <cell r="CI686">
            <v>0</v>
          </cell>
          <cell r="CJ686">
            <v>0</v>
          </cell>
          <cell r="CK686">
            <v>0</v>
          </cell>
          <cell r="CL686">
            <v>0</v>
          </cell>
          <cell r="CM686">
            <v>0</v>
          </cell>
          <cell r="CN686">
            <v>0</v>
          </cell>
          <cell r="CO686">
            <v>0</v>
          </cell>
          <cell r="CP686">
            <v>0</v>
          </cell>
          <cell r="CQ686">
            <v>0</v>
          </cell>
          <cell r="CR686">
            <v>0</v>
          </cell>
          <cell r="CS686">
            <v>0</v>
          </cell>
          <cell r="CT686">
            <v>0</v>
          </cell>
          <cell r="CU686">
            <v>0</v>
          </cell>
          <cell r="CV686">
            <v>0</v>
          </cell>
          <cell r="CW686">
            <v>0</v>
          </cell>
          <cell r="CX686">
            <v>0</v>
          </cell>
          <cell r="CY686">
            <v>0</v>
          </cell>
          <cell r="CZ686">
            <v>0</v>
          </cell>
          <cell r="DA686">
            <v>0</v>
          </cell>
          <cell r="DB686">
            <v>0</v>
          </cell>
          <cell r="DC686">
            <v>0</v>
          </cell>
          <cell r="DD686">
            <v>0</v>
          </cell>
          <cell r="DE686">
            <v>0</v>
          </cell>
          <cell r="DF686">
            <v>0</v>
          </cell>
          <cell r="DG686">
            <v>0</v>
          </cell>
          <cell r="DH686">
            <v>0</v>
          </cell>
          <cell r="DI686">
            <v>0</v>
          </cell>
          <cell r="DJ686">
            <v>0</v>
          </cell>
          <cell r="DK686">
            <v>0</v>
          </cell>
          <cell r="DL686">
            <v>0</v>
          </cell>
          <cell r="DM686">
            <v>0</v>
          </cell>
          <cell r="DN686">
            <v>0</v>
          </cell>
          <cell r="DO686">
            <v>0</v>
          </cell>
          <cell r="DP686">
            <v>0</v>
          </cell>
          <cell r="DQ686">
            <v>0</v>
          </cell>
          <cell r="DR686">
            <v>0</v>
          </cell>
          <cell r="DS686">
            <v>0</v>
          </cell>
          <cell r="DT686">
            <v>0</v>
          </cell>
          <cell r="DU686">
            <v>0</v>
          </cell>
          <cell r="DV686">
            <v>0</v>
          </cell>
          <cell r="DW686">
            <v>0</v>
          </cell>
          <cell r="DX686">
            <v>0</v>
          </cell>
          <cell r="DY686">
            <v>0</v>
          </cell>
          <cell r="DZ686">
            <v>0</v>
          </cell>
          <cell r="EA686">
            <v>0</v>
          </cell>
          <cell r="EB686">
            <v>0</v>
          </cell>
          <cell r="EC686">
            <v>0</v>
          </cell>
          <cell r="ED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E687">
            <v>0</v>
          </cell>
          <cell r="BF687">
            <v>0</v>
          </cell>
          <cell r="BG687">
            <v>0</v>
          </cell>
          <cell r="BH687">
            <v>0</v>
          </cell>
          <cell r="BI687">
            <v>0</v>
          </cell>
          <cell r="BJ687">
            <v>0</v>
          </cell>
          <cell r="BK687">
            <v>0</v>
          </cell>
          <cell r="BL687">
            <v>0</v>
          </cell>
          <cell r="BM687">
            <v>0</v>
          </cell>
          <cell r="BN687">
            <v>0</v>
          </cell>
          <cell r="BO687">
            <v>0</v>
          </cell>
          <cell r="BP687">
            <v>0</v>
          </cell>
          <cell r="BQ687">
            <v>0</v>
          </cell>
          <cell r="BR687">
            <v>0</v>
          </cell>
          <cell r="BS687">
            <v>0</v>
          </cell>
          <cell r="BT687">
            <v>0</v>
          </cell>
          <cell r="BU687">
            <v>0</v>
          </cell>
          <cell r="BV687">
            <v>0</v>
          </cell>
          <cell r="BW687">
            <v>0</v>
          </cell>
          <cell r="BX687">
            <v>0</v>
          </cell>
          <cell r="BY687">
            <v>0</v>
          </cell>
          <cell r="BZ687">
            <v>0</v>
          </cell>
          <cell r="CA687">
            <v>0</v>
          </cell>
          <cell r="CB687">
            <v>0</v>
          </cell>
          <cell r="CC687">
            <v>0</v>
          </cell>
          <cell r="CD687">
            <v>0</v>
          </cell>
          <cell r="CE687">
            <v>0</v>
          </cell>
          <cell r="CF687">
            <v>0</v>
          </cell>
          <cell r="CG687">
            <v>0</v>
          </cell>
          <cell r="CH687">
            <v>0</v>
          </cell>
          <cell r="CI687">
            <v>0</v>
          </cell>
          <cell r="CJ687">
            <v>0</v>
          </cell>
          <cell r="CK687">
            <v>0</v>
          </cell>
          <cell r="CL687">
            <v>0</v>
          </cell>
          <cell r="CM687">
            <v>0</v>
          </cell>
          <cell r="CN687">
            <v>0</v>
          </cell>
          <cell r="CO687">
            <v>0</v>
          </cell>
          <cell r="CP687">
            <v>0</v>
          </cell>
          <cell r="CQ687">
            <v>0</v>
          </cell>
          <cell r="CR687">
            <v>0</v>
          </cell>
          <cell r="CS687">
            <v>0</v>
          </cell>
          <cell r="CT687">
            <v>0</v>
          </cell>
          <cell r="CU687">
            <v>0</v>
          </cell>
          <cell r="CV687">
            <v>0</v>
          </cell>
          <cell r="CW687">
            <v>0</v>
          </cell>
          <cell r="CX687">
            <v>0</v>
          </cell>
          <cell r="CY687">
            <v>0</v>
          </cell>
          <cell r="CZ687">
            <v>0</v>
          </cell>
          <cell r="DA687">
            <v>0</v>
          </cell>
          <cell r="DB687">
            <v>0</v>
          </cell>
          <cell r="DC687">
            <v>0</v>
          </cell>
          <cell r="DD687">
            <v>0</v>
          </cell>
          <cell r="DE687">
            <v>0</v>
          </cell>
          <cell r="DF687">
            <v>0</v>
          </cell>
          <cell r="DG687">
            <v>0</v>
          </cell>
          <cell r="DH687">
            <v>0</v>
          </cell>
          <cell r="DI687">
            <v>0</v>
          </cell>
          <cell r="DJ687">
            <v>0</v>
          </cell>
          <cell r="DK687">
            <v>0</v>
          </cell>
          <cell r="DL687">
            <v>0</v>
          </cell>
          <cell r="DM687">
            <v>0</v>
          </cell>
          <cell r="DN687">
            <v>0</v>
          </cell>
          <cell r="DO687">
            <v>0</v>
          </cell>
          <cell r="DP687">
            <v>0</v>
          </cell>
          <cell r="DQ687">
            <v>0</v>
          </cell>
          <cell r="DR687">
            <v>0</v>
          </cell>
          <cell r="DS687">
            <v>0</v>
          </cell>
          <cell r="DT687">
            <v>0</v>
          </cell>
          <cell r="DU687">
            <v>0</v>
          </cell>
          <cell r="DV687">
            <v>0</v>
          </cell>
          <cell r="DW687">
            <v>0</v>
          </cell>
          <cell r="DX687">
            <v>0</v>
          </cell>
          <cell r="DY687">
            <v>0</v>
          </cell>
          <cell r="DZ687">
            <v>0</v>
          </cell>
          <cell r="EA687">
            <v>0</v>
          </cell>
          <cell r="EB687">
            <v>0</v>
          </cell>
          <cell r="EC687">
            <v>0</v>
          </cell>
          <cell r="ED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  <cell r="AV688">
            <v>0</v>
          </cell>
          <cell r="AW688">
            <v>0</v>
          </cell>
          <cell r="AX688">
            <v>0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E688">
            <v>0</v>
          </cell>
          <cell r="BF688">
            <v>0</v>
          </cell>
          <cell r="BG688">
            <v>0</v>
          </cell>
          <cell r="BH688">
            <v>0</v>
          </cell>
          <cell r="BI688">
            <v>0</v>
          </cell>
          <cell r="BJ688">
            <v>0</v>
          </cell>
          <cell r="BK688">
            <v>0</v>
          </cell>
          <cell r="BL688">
            <v>0</v>
          </cell>
          <cell r="BM688">
            <v>0</v>
          </cell>
          <cell r="BN688">
            <v>0</v>
          </cell>
          <cell r="BO688">
            <v>0</v>
          </cell>
          <cell r="BP688">
            <v>0</v>
          </cell>
          <cell r="BQ688">
            <v>0</v>
          </cell>
          <cell r="BR688">
            <v>0</v>
          </cell>
          <cell r="BS688">
            <v>0</v>
          </cell>
          <cell r="BT688">
            <v>0</v>
          </cell>
          <cell r="BU688">
            <v>0</v>
          </cell>
          <cell r="BV688">
            <v>0</v>
          </cell>
          <cell r="BW688">
            <v>0</v>
          </cell>
          <cell r="BX688">
            <v>0</v>
          </cell>
          <cell r="BY688">
            <v>0</v>
          </cell>
          <cell r="BZ688">
            <v>0</v>
          </cell>
          <cell r="CA688">
            <v>0</v>
          </cell>
          <cell r="CB688">
            <v>0</v>
          </cell>
          <cell r="CC688">
            <v>0</v>
          </cell>
          <cell r="CD688">
            <v>0</v>
          </cell>
          <cell r="CE688">
            <v>0</v>
          </cell>
          <cell r="CF688">
            <v>0</v>
          </cell>
          <cell r="CG688">
            <v>0</v>
          </cell>
          <cell r="CH688">
            <v>0</v>
          </cell>
          <cell r="CI688">
            <v>0</v>
          </cell>
          <cell r="CJ688">
            <v>0</v>
          </cell>
          <cell r="CK688">
            <v>0</v>
          </cell>
          <cell r="CL688">
            <v>0</v>
          </cell>
          <cell r="CM688">
            <v>0</v>
          </cell>
          <cell r="CN688">
            <v>0</v>
          </cell>
          <cell r="CO688">
            <v>0</v>
          </cell>
          <cell r="CP688">
            <v>0</v>
          </cell>
          <cell r="CQ688">
            <v>0</v>
          </cell>
          <cell r="CR688">
            <v>0</v>
          </cell>
          <cell r="CS688">
            <v>0</v>
          </cell>
          <cell r="CT688">
            <v>0</v>
          </cell>
          <cell r="CU688">
            <v>0</v>
          </cell>
          <cell r="CV688">
            <v>0</v>
          </cell>
          <cell r="CW688">
            <v>0</v>
          </cell>
          <cell r="CX688">
            <v>0</v>
          </cell>
          <cell r="CY688">
            <v>0</v>
          </cell>
          <cell r="CZ688">
            <v>0</v>
          </cell>
          <cell r="DA688">
            <v>0</v>
          </cell>
          <cell r="DB688">
            <v>0</v>
          </cell>
          <cell r="DC688">
            <v>0</v>
          </cell>
          <cell r="DD688">
            <v>0</v>
          </cell>
          <cell r="DE688">
            <v>0</v>
          </cell>
          <cell r="DF688">
            <v>0</v>
          </cell>
          <cell r="DG688">
            <v>0</v>
          </cell>
          <cell r="DH688">
            <v>0</v>
          </cell>
          <cell r="DI688">
            <v>0</v>
          </cell>
          <cell r="DJ688">
            <v>0</v>
          </cell>
          <cell r="DK688">
            <v>0</v>
          </cell>
          <cell r="DL688">
            <v>0</v>
          </cell>
          <cell r="DM688">
            <v>0</v>
          </cell>
          <cell r="DN688">
            <v>0</v>
          </cell>
          <cell r="DO688">
            <v>0</v>
          </cell>
          <cell r="DP688">
            <v>0</v>
          </cell>
          <cell r="DQ688">
            <v>0</v>
          </cell>
          <cell r="DR688">
            <v>0</v>
          </cell>
          <cell r="DS688">
            <v>0</v>
          </cell>
          <cell r="DT688">
            <v>0</v>
          </cell>
          <cell r="DU688">
            <v>0</v>
          </cell>
          <cell r="DV688">
            <v>0</v>
          </cell>
          <cell r="DW688">
            <v>0</v>
          </cell>
          <cell r="DX688">
            <v>0</v>
          </cell>
          <cell r="DY688">
            <v>0</v>
          </cell>
          <cell r="DZ688">
            <v>0</v>
          </cell>
          <cell r="EA688">
            <v>0</v>
          </cell>
          <cell r="EB688">
            <v>0</v>
          </cell>
          <cell r="EC688">
            <v>0</v>
          </cell>
          <cell r="ED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E689">
            <v>0</v>
          </cell>
          <cell r="BF689">
            <v>0</v>
          </cell>
          <cell r="BG689">
            <v>0</v>
          </cell>
          <cell r="BH689">
            <v>0</v>
          </cell>
          <cell r="BI689">
            <v>0</v>
          </cell>
          <cell r="BJ689">
            <v>0</v>
          </cell>
          <cell r="BK689">
            <v>0</v>
          </cell>
          <cell r="BL689">
            <v>0</v>
          </cell>
          <cell r="BM689">
            <v>0</v>
          </cell>
          <cell r="BN689">
            <v>0</v>
          </cell>
          <cell r="BO689">
            <v>0</v>
          </cell>
          <cell r="BP689">
            <v>0</v>
          </cell>
          <cell r="BQ689">
            <v>0</v>
          </cell>
          <cell r="BR689">
            <v>0</v>
          </cell>
          <cell r="BS689">
            <v>0</v>
          </cell>
          <cell r="BT689">
            <v>0</v>
          </cell>
          <cell r="BU689">
            <v>0</v>
          </cell>
          <cell r="BV689">
            <v>0</v>
          </cell>
          <cell r="BW689">
            <v>0</v>
          </cell>
          <cell r="BX689">
            <v>0</v>
          </cell>
          <cell r="BY689">
            <v>0</v>
          </cell>
          <cell r="BZ689">
            <v>0</v>
          </cell>
          <cell r="CA689">
            <v>0</v>
          </cell>
          <cell r="CB689">
            <v>0</v>
          </cell>
          <cell r="CC689">
            <v>0</v>
          </cell>
          <cell r="CD689">
            <v>0</v>
          </cell>
          <cell r="CE689">
            <v>0</v>
          </cell>
          <cell r="CF689">
            <v>0</v>
          </cell>
          <cell r="CG689">
            <v>0</v>
          </cell>
          <cell r="CH689">
            <v>0</v>
          </cell>
          <cell r="CI689">
            <v>0</v>
          </cell>
          <cell r="CJ689">
            <v>0</v>
          </cell>
          <cell r="CK689">
            <v>0</v>
          </cell>
          <cell r="CL689">
            <v>0</v>
          </cell>
          <cell r="CM689">
            <v>0</v>
          </cell>
          <cell r="CN689">
            <v>0</v>
          </cell>
          <cell r="CO689">
            <v>0</v>
          </cell>
          <cell r="CP689">
            <v>0</v>
          </cell>
          <cell r="CQ689">
            <v>0</v>
          </cell>
          <cell r="CR689">
            <v>0</v>
          </cell>
          <cell r="CS689">
            <v>0</v>
          </cell>
          <cell r="CT689">
            <v>0</v>
          </cell>
          <cell r="CU689">
            <v>0</v>
          </cell>
          <cell r="CV689">
            <v>0</v>
          </cell>
          <cell r="CW689">
            <v>0</v>
          </cell>
          <cell r="CX689">
            <v>0</v>
          </cell>
          <cell r="CY689">
            <v>0</v>
          </cell>
          <cell r="CZ689">
            <v>0</v>
          </cell>
          <cell r="DA689">
            <v>0</v>
          </cell>
          <cell r="DB689">
            <v>0</v>
          </cell>
          <cell r="DC689">
            <v>0</v>
          </cell>
          <cell r="DD689">
            <v>0</v>
          </cell>
          <cell r="DE689">
            <v>0</v>
          </cell>
          <cell r="DF689">
            <v>0</v>
          </cell>
          <cell r="DG689">
            <v>0</v>
          </cell>
          <cell r="DH689">
            <v>0</v>
          </cell>
          <cell r="DI689">
            <v>0</v>
          </cell>
          <cell r="DJ689">
            <v>0</v>
          </cell>
          <cell r="DK689">
            <v>0</v>
          </cell>
          <cell r="DL689">
            <v>0</v>
          </cell>
          <cell r="DM689">
            <v>0</v>
          </cell>
          <cell r="DN689">
            <v>0</v>
          </cell>
          <cell r="DO689">
            <v>0</v>
          </cell>
          <cell r="DP689">
            <v>0</v>
          </cell>
          <cell r="DQ689">
            <v>0</v>
          </cell>
          <cell r="DR689">
            <v>0</v>
          </cell>
          <cell r="DS689">
            <v>0</v>
          </cell>
          <cell r="DT689">
            <v>0</v>
          </cell>
          <cell r="DU689">
            <v>0</v>
          </cell>
          <cell r="DV689">
            <v>0</v>
          </cell>
          <cell r="DW689">
            <v>0</v>
          </cell>
          <cell r="DX689">
            <v>0</v>
          </cell>
          <cell r="DY689">
            <v>0</v>
          </cell>
          <cell r="DZ689">
            <v>0</v>
          </cell>
          <cell r="EA689">
            <v>0</v>
          </cell>
          <cell r="EB689">
            <v>0</v>
          </cell>
          <cell r="EC689">
            <v>0</v>
          </cell>
          <cell r="ED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E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0</v>
          </cell>
          <cell r="BJ690">
            <v>0</v>
          </cell>
          <cell r="BK690">
            <v>0</v>
          </cell>
          <cell r="BL690">
            <v>0</v>
          </cell>
          <cell r="BM690">
            <v>0</v>
          </cell>
          <cell r="BN690">
            <v>0</v>
          </cell>
          <cell r="BO690">
            <v>0</v>
          </cell>
          <cell r="BP690">
            <v>0</v>
          </cell>
          <cell r="BQ690">
            <v>0</v>
          </cell>
          <cell r="BR690">
            <v>0</v>
          </cell>
          <cell r="BS690">
            <v>0</v>
          </cell>
          <cell r="BT690">
            <v>0</v>
          </cell>
          <cell r="BU690">
            <v>0</v>
          </cell>
          <cell r="BV690">
            <v>0</v>
          </cell>
          <cell r="BW690">
            <v>0</v>
          </cell>
          <cell r="BX690">
            <v>0</v>
          </cell>
          <cell r="BY690">
            <v>0</v>
          </cell>
          <cell r="BZ690">
            <v>0</v>
          </cell>
          <cell r="CA690">
            <v>0</v>
          </cell>
          <cell r="CB690">
            <v>0</v>
          </cell>
          <cell r="CC690">
            <v>0</v>
          </cell>
          <cell r="CD690">
            <v>0</v>
          </cell>
          <cell r="CE690">
            <v>0</v>
          </cell>
          <cell r="CF690">
            <v>0</v>
          </cell>
          <cell r="CG690">
            <v>0</v>
          </cell>
          <cell r="CH690">
            <v>0</v>
          </cell>
          <cell r="CI690">
            <v>0</v>
          </cell>
          <cell r="CJ690">
            <v>0</v>
          </cell>
          <cell r="CK690">
            <v>0</v>
          </cell>
          <cell r="CL690">
            <v>0</v>
          </cell>
          <cell r="CM690">
            <v>0</v>
          </cell>
          <cell r="CN690">
            <v>0</v>
          </cell>
          <cell r="CO690">
            <v>0</v>
          </cell>
          <cell r="CP690">
            <v>0</v>
          </cell>
          <cell r="CQ690">
            <v>0</v>
          </cell>
          <cell r="CR690">
            <v>0</v>
          </cell>
          <cell r="CS690">
            <v>0</v>
          </cell>
          <cell r="CT690">
            <v>0</v>
          </cell>
          <cell r="CU690">
            <v>0</v>
          </cell>
          <cell r="CV690">
            <v>0</v>
          </cell>
          <cell r="CW690">
            <v>0</v>
          </cell>
          <cell r="CX690">
            <v>0</v>
          </cell>
          <cell r="CY690">
            <v>0</v>
          </cell>
          <cell r="CZ690">
            <v>0</v>
          </cell>
          <cell r="DA690">
            <v>0</v>
          </cell>
          <cell r="DB690">
            <v>0</v>
          </cell>
          <cell r="DC690">
            <v>0</v>
          </cell>
          <cell r="DD690">
            <v>0</v>
          </cell>
          <cell r="DE690">
            <v>0</v>
          </cell>
          <cell r="DF690">
            <v>0</v>
          </cell>
          <cell r="DG690">
            <v>0</v>
          </cell>
          <cell r="DH690">
            <v>0</v>
          </cell>
          <cell r="DI690">
            <v>0</v>
          </cell>
          <cell r="DJ690">
            <v>0</v>
          </cell>
          <cell r="DK690">
            <v>0</v>
          </cell>
          <cell r="DL690">
            <v>0</v>
          </cell>
          <cell r="DM690">
            <v>0</v>
          </cell>
          <cell r="DN690">
            <v>0</v>
          </cell>
          <cell r="DO690">
            <v>0</v>
          </cell>
          <cell r="DP690">
            <v>0</v>
          </cell>
          <cell r="DQ690">
            <v>0</v>
          </cell>
          <cell r="DR690">
            <v>0</v>
          </cell>
          <cell r="DS690">
            <v>0</v>
          </cell>
          <cell r="DT690">
            <v>0</v>
          </cell>
          <cell r="DU690">
            <v>0</v>
          </cell>
          <cell r="DV690">
            <v>0</v>
          </cell>
          <cell r="DW690">
            <v>0</v>
          </cell>
          <cell r="DX690">
            <v>0</v>
          </cell>
          <cell r="DY690">
            <v>0</v>
          </cell>
          <cell r="DZ690">
            <v>0</v>
          </cell>
          <cell r="EA690">
            <v>0</v>
          </cell>
          <cell r="EB690">
            <v>0</v>
          </cell>
          <cell r="EC690">
            <v>0</v>
          </cell>
          <cell r="ED690">
            <v>0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E691">
            <v>0</v>
          </cell>
          <cell r="BF691">
            <v>0</v>
          </cell>
          <cell r="BG691">
            <v>0</v>
          </cell>
          <cell r="BH691">
            <v>0</v>
          </cell>
          <cell r="BI691">
            <v>0</v>
          </cell>
          <cell r="BJ691">
            <v>0</v>
          </cell>
          <cell r="BK691">
            <v>0</v>
          </cell>
          <cell r="BL691">
            <v>0</v>
          </cell>
          <cell r="BM691">
            <v>0</v>
          </cell>
          <cell r="BN691">
            <v>0</v>
          </cell>
          <cell r="BO691">
            <v>0</v>
          </cell>
          <cell r="BP691">
            <v>0</v>
          </cell>
          <cell r="BQ691">
            <v>0</v>
          </cell>
          <cell r="BR691">
            <v>0</v>
          </cell>
          <cell r="BS691">
            <v>0</v>
          </cell>
          <cell r="BT691">
            <v>0</v>
          </cell>
          <cell r="BU691">
            <v>0</v>
          </cell>
          <cell r="BV691">
            <v>0</v>
          </cell>
          <cell r="BW691">
            <v>0</v>
          </cell>
          <cell r="BX691">
            <v>0</v>
          </cell>
          <cell r="BY691">
            <v>0</v>
          </cell>
          <cell r="BZ691">
            <v>0</v>
          </cell>
          <cell r="CA691">
            <v>0</v>
          </cell>
          <cell r="CB691">
            <v>0</v>
          </cell>
          <cell r="CC691">
            <v>0</v>
          </cell>
          <cell r="CD691">
            <v>0</v>
          </cell>
          <cell r="CE691">
            <v>0</v>
          </cell>
          <cell r="CF691">
            <v>0</v>
          </cell>
          <cell r="CG691">
            <v>0</v>
          </cell>
          <cell r="CH691">
            <v>0</v>
          </cell>
          <cell r="CI691">
            <v>0</v>
          </cell>
          <cell r="CJ691">
            <v>0</v>
          </cell>
          <cell r="CK691">
            <v>0</v>
          </cell>
          <cell r="CL691">
            <v>0</v>
          </cell>
          <cell r="CM691">
            <v>0</v>
          </cell>
          <cell r="CN691">
            <v>0</v>
          </cell>
          <cell r="CO691">
            <v>0</v>
          </cell>
          <cell r="CP691">
            <v>0</v>
          </cell>
          <cell r="CQ691">
            <v>0</v>
          </cell>
          <cell r="CR691">
            <v>0</v>
          </cell>
          <cell r="CS691">
            <v>0</v>
          </cell>
          <cell r="CT691">
            <v>0</v>
          </cell>
          <cell r="CU691">
            <v>0</v>
          </cell>
          <cell r="CV691">
            <v>0</v>
          </cell>
          <cell r="CW691">
            <v>0</v>
          </cell>
          <cell r="CX691">
            <v>0</v>
          </cell>
          <cell r="CY691">
            <v>0</v>
          </cell>
          <cell r="CZ691">
            <v>0</v>
          </cell>
          <cell r="DA691">
            <v>0</v>
          </cell>
          <cell r="DB691">
            <v>0</v>
          </cell>
          <cell r="DC691">
            <v>0</v>
          </cell>
          <cell r="DD691">
            <v>0</v>
          </cell>
          <cell r="DE691">
            <v>0</v>
          </cell>
          <cell r="DF691">
            <v>0</v>
          </cell>
          <cell r="DG691">
            <v>0</v>
          </cell>
          <cell r="DH691">
            <v>0</v>
          </cell>
          <cell r="DI691">
            <v>0</v>
          </cell>
          <cell r="DJ691">
            <v>0</v>
          </cell>
          <cell r="DK691">
            <v>0</v>
          </cell>
          <cell r="DL691">
            <v>0</v>
          </cell>
          <cell r="DM691">
            <v>0</v>
          </cell>
          <cell r="DN691">
            <v>0</v>
          </cell>
          <cell r="DO691">
            <v>0</v>
          </cell>
          <cell r="DP691">
            <v>0</v>
          </cell>
          <cell r="DQ691">
            <v>0</v>
          </cell>
          <cell r="DR691">
            <v>0</v>
          </cell>
          <cell r="DS691">
            <v>0</v>
          </cell>
          <cell r="DT691">
            <v>0</v>
          </cell>
          <cell r="DU691">
            <v>0</v>
          </cell>
          <cell r="DV691">
            <v>0</v>
          </cell>
          <cell r="DW691">
            <v>0</v>
          </cell>
          <cell r="DX691">
            <v>0</v>
          </cell>
          <cell r="DY691">
            <v>0</v>
          </cell>
          <cell r="DZ691">
            <v>0</v>
          </cell>
          <cell r="EA691">
            <v>0</v>
          </cell>
          <cell r="EB691">
            <v>0</v>
          </cell>
          <cell r="EC691">
            <v>0</v>
          </cell>
          <cell r="ED691">
            <v>0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E692">
            <v>0</v>
          </cell>
          <cell r="BF692">
            <v>0</v>
          </cell>
          <cell r="BG692">
            <v>0</v>
          </cell>
          <cell r="BH692">
            <v>0</v>
          </cell>
          <cell r="BI692">
            <v>0</v>
          </cell>
          <cell r="BJ692">
            <v>0</v>
          </cell>
          <cell r="BK692">
            <v>0</v>
          </cell>
          <cell r="BL692">
            <v>0</v>
          </cell>
          <cell r="BM692">
            <v>0</v>
          </cell>
          <cell r="BN692">
            <v>0</v>
          </cell>
          <cell r="BO692">
            <v>0</v>
          </cell>
          <cell r="BP692">
            <v>0</v>
          </cell>
          <cell r="BQ692">
            <v>0</v>
          </cell>
          <cell r="BR692">
            <v>0</v>
          </cell>
          <cell r="BS692">
            <v>0</v>
          </cell>
          <cell r="BT692">
            <v>0</v>
          </cell>
          <cell r="BU692">
            <v>0</v>
          </cell>
          <cell r="BV692">
            <v>0</v>
          </cell>
          <cell r="BW692">
            <v>0</v>
          </cell>
          <cell r="BX692">
            <v>0</v>
          </cell>
          <cell r="BY692">
            <v>0</v>
          </cell>
          <cell r="BZ692">
            <v>0</v>
          </cell>
          <cell r="CA692">
            <v>0</v>
          </cell>
          <cell r="CB692">
            <v>0</v>
          </cell>
          <cell r="CC692">
            <v>0</v>
          </cell>
          <cell r="CD692">
            <v>0</v>
          </cell>
          <cell r="CE692">
            <v>0</v>
          </cell>
          <cell r="CF692">
            <v>0</v>
          </cell>
          <cell r="CG692">
            <v>0</v>
          </cell>
          <cell r="CH692">
            <v>0</v>
          </cell>
          <cell r="CI692">
            <v>0</v>
          </cell>
          <cell r="CJ692">
            <v>0</v>
          </cell>
          <cell r="CK692">
            <v>0</v>
          </cell>
          <cell r="CL692">
            <v>0</v>
          </cell>
          <cell r="CM692">
            <v>0</v>
          </cell>
          <cell r="CN692">
            <v>0</v>
          </cell>
          <cell r="CO692">
            <v>0</v>
          </cell>
          <cell r="CP692">
            <v>0</v>
          </cell>
          <cell r="CQ692">
            <v>0</v>
          </cell>
          <cell r="CR692">
            <v>0</v>
          </cell>
          <cell r="CS692">
            <v>0</v>
          </cell>
          <cell r="CT692">
            <v>0</v>
          </cell>
          <cell r="CU692">
            <v>0</v>
          </cell>
          <cell r="CV692">
            <v>0</v>
          </cell>
          <cell r="CW692">
            <v>0</v>
          </cell>
          <cell r="CX692">
            <v>0</v>
          </cell>
          <cell r="CY692">
            <v>0</v>
          </cell>
          <cell r="CZ692">
            <v>0</v>
          </cell>
          <cell r="DA692">
            <v>0</v>
          </cell>
          <cell r="DB692">
            <v>0</v>
          </cell>
          <cell r="DC692">
            <v>0</v>
          </cell>
          <cell r="DD692">
            <v>0</v>
          </cell>
          <cell r="DE692">
            <v>0</v>
          </cell>
          <cell r="DF692">
            <v>0</v>
          </cell>
          <cell r="DG692">
            <v>0</v>
          </cell>
          <cell r="DH692">
            <v>0</v>
          </cell>
          <cell r="DI692">
            <v>0</v>
          </cell>
          <cell r="DJ692">
            <v>0</v>
          </cell>
          <cell r="DK692">
            <v>0</v>
          </cell>
          <cell r="DL692">
            <v>0</v>
          </cell>
          <cell r="DM692">
            <v>0</v>
          </cell>
          <cell r="DN692">
            <v>0</v>
          </cell>
          <cell r="DO692">
            <v>0</v>
          </cell>
          <cell r="DP692">
            <v>0</v>
          </cell>
          <cell r="DQ692">
            <v>0</v>
          </cell>
          <cell r="DR692">
            <v>0</v>
          </cell>
          <cell r="DS692">
            <v>0</v>
          </cell>
          <cell r="DT692">
            <v>0</v>
          </cell>
          <cell r="DU692">
            <v>0</v>
          </cell>
          <cell r="DV692">
            <v>0</v>
          </cell>
          <cell r="DW692">
            <v>0</v>
          </cell>
          <cell r="DX692">
            <v>0</v>
          </cell>
          <cell r="DY692">
            <v>0</v>
          </cell>
          <cell r="DZ692">
            <v>0</v>
          </cell>
          <cell r="EA692">
            <v>0</v>
          </cell>
          <cell r="EB692">
            <v>0</v>
          </cell>
          <cell r="EC692">
            <v>0</v>
          </cell>
          <cell r="ED692">
            <v>0</v>
          </cell>
        </row>
        <row r="693"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  <cell r="AQ693">
            <v>0</v>
          </cell>
          <cell r="AR693">
            <v>0</v>
          </cell>
          <cell r="AS693">
            <v>0</v>
          </cell>
          <cell r="AT693">
            <v>0</v>
          </cell>
          <cell r="AU693">
            <v>0</v>
          </cell>
          <cell r="AV693">
            <v>0</v>
          </cell>
          <cell r="AW693">
            <v>0</v>
          </cell>
          <cell r="AX693">
            <v>0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E693">
            <v>0</v>
          </cell>
          <cell r="BF693">
            <v>0</v>
          </cell>
          <cell r="BG693">
            <v>0</v>
          </cell>
          <cell r="BH693">
            <v>0</v>
          </cell>
          <cell r="BI693">
            <v>0</v>
          </cell>
          <cell r="BJ693">
            <v>0</v>
          </cell>
          <cell r="BK693">
            <v>0</v>
          </cell>
          <cell r="BL693">
            <v>0</v>
          </cell>
          <cell r="BM693">
            <v>0</v>
          </cell>
          <cell r="BN693">
            <v>0</v>
          </cell>
          <cell r="BO693">
            <v>0</v>
          </cell>
          <cell r="BP693">
            <v>0</v>
          </cell>
          <cell r="BQ693">
            <v>0</v>
          </cell>
          <cell r="BR693">
            <v>0</v>
          </cell>
          <cell r="BS693">
            <v>0</v>
          </cell>
          <cell r="BT693">
            <v>0</v>
          </cell>
          <cell r="BU693">
            <v>0</v>
          </cell>
          <cell r="BV693">
            <v>0</v>
          </cell>
          <cell r="BW693">
            <v>0</v>
          </cell>
          <cell r="BX693">
            <v>0</v>
          </cell>
          <cell r="BY693">
            <v>0</v>
          </cell>
          <cell r="BZ693">
            <v>0</v>
          </cell>
          <cell r="CA693">
            <v>0</v>
          </cell>
          <cell r="CB693">
            <v>0</v>
          </cell>
          <cell r="CC693">
            <v>0</v>
          </cell>
          <cell r="CD693">
            <v>0</v>
          </cell>
          <cell r="CE693">
            <v>0</v>
          </cell>
          <cell r="CF693">
            <v>0</v>
          </cell>
          <cell r="CG693">
            <v>0</v>
          </cell>
          <cell r="CH693">
            <v>0</v>
          </cell>
          <cell r="CI693">
            <v>0</v>
          </cell>
          <cell r="CJ693">
            <v>0</v>
          </cell>
          <cell r="CK693">
            <v>0</v>
          </cell>
          <cell r="CL693">
            <v>0</v>
          </cell>
          <cell r="CM693">
            <v>0</v>
          </cell>
          <cell r="CN693">
            <v>0</v>
          </cell>
          <cell r="CO693">
            <v>0</v>
          </cell>
          <cell r="CP693">
            <v>0</v>
          </cell>
          <cell r="CQ693">
            <v>0</v>
          </cell>
          <cell r="CR693">
            <v>0</v>
          </cell>
          <cell r="CS693">
            <v>0</v>
          </cell>
          <cell r="CT693">
            <v>0</v>
          </cell>
          <cell r="CU693">
            <v>0</v>
          </cell>
          <cell r="CV693">
            <v>0</v>
          </cell>
          <cell r="CW693">
            <v>0</v>
          </cell>
          <cell r="CX693">
            <v>0</v>
          </cell>
          <cell r="CY693">
            <v>0</v>
          </cell>
          <cell r="CZ693">
            <v>0</v>
          </cell>
          <cell r="DA693">
            <v>0</v>
          </cell>
          <cell r="DB693">
            <v>0</v>
          </cell>
          <cell r="DC693">
            <v>0</v>
          </cell>
          <cell r="DD693">
            <v>0</v>
          </cell>
          <cell r="DE693">
            <v>0</v>
          </cell>
          <cell r="DF693">
            <v>0</v>
          </cell>
          <cell r="DG693">
            <v>0</v>
          </cell>
          <cell r="DH693">
            <v>0</v>
          </cell>
          <cell r="DI693">
            <v>0</v>
          </cell>
          <cell r="DJ693">
            <v>0</v>
          </cell>
          <cell r="DK693">
            <v>0</v>
          </cell>
          <cell r="DL693">
            <v>0</v>
          </cell>
          <cell r="DM693">
            <v>0</v>
          </cell>
          <cell r="DN693">
            <v>0</v>
          </cell>
          <cell r="DO693">
            <v>0</v>
          </cell>
          <cell r="DP693">
            <v>0</v>
          </cell>
          <cell r="DQ693">
            <v>0</v>
          </cell>
          <cell r="DR693">
            <v>0</v>
          </cell>
          <cell r="DS693">
            <v>0</v>
          </cell>
          <cell r="DT693">
            <v>0</v>
          </cell>
          <cell r="DU693">
            <v>0</v>
          </cell>
          <cell r="DV693">
            <v>0</v>
          </cell>
          <cell r="DW693">
            <v>0</v>
          </cell>
          <cell r="DX693">
            <v>0</v>
          </cell>
          <cell r="DY693">
            <v>0</v>
          </cell>
          <cell r="DZ693">
            <v>0</v>
          </cell>
          <cell r="EA693">
            <v>0</v>
          </cell>
          <cell r="EB693">
            <v>0</v>
          </cell>
          <cell r="EC693">
            <v>0</v>
          </cell>
          <cell r="ED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E694">
            <v>0</v>
          </cell>
          <cell r="BF694">
            <v>0</v>
          </cell>
          <cell r="BG694">
            <v>0</v>
          </cell>
          <cell r="BH694">
            <v>0</v>
          </cell>
          <cell r="BI694">
            <v>0</v>
          </cell>
          <cell r="BJ694">
            <v>0</v>
          </cell>
          <cell r="BK694">
            <v>0</v>
          </cell>
          <cell r="BL694">
            <v>0</v>
          </cell>
          <cell r="BM694">
            <v>0</v>
          </cell>
          <cell r="BN694">
            <v>0</v>
          </cell>
          <cell r="BO694">
            <v>0</v>
          </cell>
          <cell r="BP694">
            <v>0</v>
          </cell>
          <cell r="BQ694">
            <v>0</v>
          </cell>
          <cell r="BR694">
            <v>0</v>
          </cell>
          <cell r="BS694">
            <v>0</v>
          </cell>
          <cell r="BT694">
            <v>0</v>
          </cell>
          <cell r="BU694">
            <v>0</v>
          </cell>
          <cell r="BV694">
            <v>0</v>
          </cell>
          <cell r="BW694">
            <v>0</v>
          </cell>
          <cell r="BX694">
            <v>0</v>
          </cell>
          <cell r="BY694">
            <v>0</v>
          </cell>
          <cell r="BZ694">
            <v>0</v>
          </cell>
          <cell r="CA694">
            <v>0</v>
          </cell>
          <cell r="CB694">
            <v>0</v>
          </cell>
          <cell r="CC694">
            <v>0</v>
          </cell>
          <cell r="CD694">
            <v>0</v>
          </cell>
          <cell r="CE694">
            <v>0</v>
          </cell>
          <cell r="CF694">
            <v>0</v>
          </cell>
          <cell r="CG694">
            <v>0</v>
          </cell>
          <cell r="CH694">
            <v>0</v>
          </cell>
          <cell r="CI694">
            <v>0</v>
          </cell>
          <cell r="CJ694">
            <v>0</v>
          </cell>
          <cell r="CK694">
            <v>0</v>
          </cell>
          <cell r="CL694">
            <v>0</v>
          </cell>
          <cell r="CM694">
            <v>0</v>
          </cell>
          <cell r="CN694">
            <v>0</v>
          </cell>
          <cell r="CO694">
            <v>0</v>
          </cell>
          <cell r="CP694">
            <v>0</v>
          </cell>
          <cell r="CQ694">
            <v>0</v>
          </cell>
          <cell r="CR694">
            <v>0</v>
          </cell>
          <cell r="CS694">
            <v>0</v>
          </cell>
          <cell r="CT694">
            <v>0</v>
          </cell>
          <cell r="CU694">
            <v>0</v>
          </cell>
          <cell r="CV694">
            <v>0</v>
          </cell>
          <cell r="CW694">
            <v>0</v>
          </cell>
          <cell r="CX694">
            <v>0</v>
          </cell>
          <cell r="CY694">
            <v>0</v>
          </cell>
          <cell r="CZ694">
            <v>0</v>
          </cell>
          <cell r="DA694">
            <v>0</v>
          </cell>
          <cell r="DB694">
            <v>0</v>
          </cell>
          <cell r="DC694">
            <v>0</v>
          </cell>
          <cell r="DD694">
            <v>0</v>
          </cell>
          <cell r="DE694">
            <v>0</v>
          </cell>
          <cell r="DF694">
            <v>0</v>
          </cell>
          <cell r="DG694">
            <v>0</v>
          </cell>
          <cell r="DH694">
            <v>0</v>
          </cell>
          <cell r="DI694">
            <v>0</v>
          </cell>
          <cell r="DJ694">
            <v>0</v>
          </cell>
          <cell r="DK694">
            <v>0</v>
          </cell>
          <cell r="DL694">
            <v>0</v>
          </cell>
          <cell r="DM694">
            <v>0</v>
          </cell>
          <cell r="DN694">
            <v>0</v>
          </cell>
          <cell r="DO694">
            <v>0</v>
          </cell>
          <cell r="DP694">
            <v>0</v>
          </cell>
          <cell r="DQ694">
            <v>0</v>
          </cell>
          <cell r="DR694">
            <v>0</v>
          </cell>
          <cell r="DS694">
            <v>0</v>
          </cell>
          <cell r="DT694">
            <v>0</v>
          </cell>
          <cell r="DU694">
            <v>0</v>
          </cell>
          <cell r="DV694">
            <v>0</v>
          </cell>
          <cell r="DW694">
            <v>0</v>
          </cell>
          <cell r="DX694">
            <v>0</v>
          </cell>
          <cell r="DY694">
            <v>0</v>
          </cell>
          <cell r="DZ694">
            <v>0</v>
          </cell>
          <cell r="EA694">
            <v>0</v>
          </cell>
          <cell r="EB694">
            <v>0</v>
          </cell>
          <cell r="EC694">
            <v>0</v>
          </cell>
          <cell r="ED694">
            <v>0</v>
          </cell>
        </row>
        <row r="695"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E695">
            <v>0</v>
          </cell>
          <cell r="BF695">
            <v>0</v>
          </cell>
          <cell r="BG695">
            <v>0</v>
          </cell>
          <cell r="BH695">
            <v>0</v>
          </cell>
          <cell r="BI695">
            <v>0</v>
          </cell>
          <cell r="BJ695">
            <v>0</v>
          </cell>
          <cell r="BK695">
            <v>0</v>
          </cell>
          <cell r="BL695">
            <v>0</v>
          </cell>
          <cell r="BM695">
            <v>0</v>
          </cell>
          <cell r="BN695">
            <v>0</v>
          </cell>
          <cell r="BO695">
            <v>0</v>
          </cell>
          <cell r="BP695">
            <v>0</v>
          </cell>
          <cell r="BQ695">
            <v>0</v>
          </cell>
          <cell r="BR695">
            <v>0</v>
          </cell>
          <cell r="BS695">
            <v>0</v>
          </cell>
          <cell r="BT695">
            <v>0</v>
          </cell>
          <cell r="BU695">
            <v>0</v>
          </cell>
          <cell r="BV695">
            <v>0</v>
          </cell>
          <cell r="BW695">
            <v>0</v>
          </cell>
          <cell r="BX695">
            <v>0</v>
          </cell>
          <cell r="BY695">
            <v>0</v>
          </cell>
          <cell r="BZ695">
            <v>0</v>
          </cell>
          <cell r="CA695">
            <v>0</v>
          </cell>
          <cell r="CB695">
            <v>0</v>
          </cell>
          <cell r="CC695">
            <v>0</v>
          </cell>
          <cell r="CD695">
            <v>0</v>
          </cell>
          <cell r="CE695">
            <v>0</v>
          </cell>
          <cell r="CF695">
            <v>0</v>
          </cell>
          <cell r="CG695">
            <v>0</v>
          </cell>
          <cell r="CH695">
            <v>0</v>
          </cell>
          <cell r="CI695">
            <v>0</v>
          </cell>
          <cell r="CJ695">
            <v>0</v>
          </cell>
          <cell r="CK695">
            <v>0</v>
          </cell>
          <cell r="CL695">
            <v>0</v>
          </cell>
          <cell r="CM695">
            <v>0</v>
          </cell>
          <cell r="CN695">
            <v>0</v>
          </cell>
          <cell r="CO695">
            <v>0</v>
          </cell>
          <cell r="CP695">
            <v>0</v>
          </cell>
          <cell r="CQ695">
            <v>0</v>
          </cell>
          <cell r="CR695">
            <v>0</v>
          </cell>
          <cell r="CS695">
            <v>0</v>
          </cell>
          <cell r="CT695">
            <v>0</v>
          </cell>
          <cell r="CU695">
            <v>0</v>
          </cell>
          <cell r="CV695">
            <v>0</v>
          </cell>
          <cell r="CW695">
            <v>0</v>
          </cell>
          <cell r="CX695">
            <v>0</v>
          </cell>
          <cell r="CY695">
            <v>0</v>
          </cell>
          <cell r="CZ695">
            <v>0</v>
          </cell>
          <cell r="DA695">
            <v>0</v>
          </cell>
          <cell r="DB695">
            <v>0</v>
          </cell>
          <cell r="DC695">
            <v>0</v>
          </cell>
          <cell r="DD695">
            <v>0</v>
          </cell>
          <cell r="DE695">
            <v>0</v>
          </cell>
          <cell r="DF695">
            <v>0</v>
          </cell>
          <cell r="DG695">
            <v>0</v>
          </cell>
          <cell r="DH695">
            <v>0</v>
          </cell>
          <cell r="DI695">
            <v>0</v>
          </cell>
          <cell r="DJ695">
            <v>0</v>
          </cell>
          <cell r="DK695">
            <v>0</v>
          </cell>
          <cell r="DL695">
            <v>0</v>
          </cell>
          <cell r="DM695">
            <v>0</v>
          </cell>
          <cell r="DN695">
            <v>0</v>
          </cell>
          <cell r="DO695">
            <v>0</v>
          </cell>
          <cell r="DP695">
            <v>0</v>
          </cell>
          <cell r="DQ695">
            <v>0</v>
          </cell>
          <cell r="DR695">
            <v>0</v>
          </cell>
          <cell r="DS695">
            <v>0</v>
          </cell>
          <cell r="DT695">
            <v>0</v>
          </cell>
          <cell r="DU695">
            <v>0</v>
          </cell>
          <cell r="DV695">
            <v>0</v>
          </cell>
          <cell r="DW695">
            <v>0</v>
          </cell>
          <cell r="DX695">
            <v>0</v>
          </cell>
          <cell r="DY695">
            <v>0</v>
          </cell>
          <cell r="DZ695">
            <v>0</v>
          </cell>
          <cell r="EA695">
            <v>0</v>
          </cell>
          <cell r="EB695">
            <v>0</v>
          </cell>
          <cell r="EC695">
            <v>0</v>
          </cell>
          <cell r="ED695">
            <v>0</v>
          </cell>
        </row>
        <row r="696"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E696">
            <v>0</v>
          </cell>
          <cell r="BF696">
            <v>0</v>
          </cell>
          <cell r="BG696">
            <v>0</v>
          </cell>
          <cell r="BH696">
            <v>0</v>
          </cell>
          <cell r="BI696">
            <v>0</v>
          </cell>
          <cell r="BJ696">
            <v>0</v>
          </cell>
          <cell r="BK696">
            <v>0</v>
          </cell>
          <cell r="BL696">
            <v>0</v>
          </cell>
          <cell r="BM696">
            <v>0</v>
          </cell>
          <cell r="BN696">
            <v>0</v>
          </cell>
          <cell r="BO696">
            <v>0</v>
          </cell>
          <cell r="BP696">
            <v>0</v>
          </cell>
          <cell r="BQ696">
            <v>0</v>
          </cell>
          <cell r="BR696">
            <v>0</v>
          </cell>
          <cell r="BS696">
            <v>0</v>
          </cell>
          <cell r="BT696">
            <v>0</v>
          </cell>
          <cell r="BU696">
            <v>0</v>
          </cell>
          <cell r="BV696">
            <v>0</v>
          </cell>
          <cell r="BW696">
            <v>0</v>
          </cell>
          <cell r="BX696">
            <v>0</v>
          </cell>
          <cell r="BY696">
            <v>0</v>
          </cell>
          <cell r="BZ696">
            <v>0</v>
          </cell>
          <cell r="CA696">
            <v>0</v>
          </cell>
          <cell r="CB696">
            <v>0</v>
          </cell>
          <cell r="CC696">
            <v>0</v>
          </cell>
          <cell r="CD696">
            <v>0</v>
          </cell>
          <cell r="CE696">
            <v>0</v>
          </cell>
          <cell r="CF696">
            <v>0</v>
          </cell>
          <cell r="CG696">
            <v>0</v>
          </cell>
          <cell r="CH696">
            <v>0</v>
          </cell>
          <cell r="CI696">
            <v>0</v>
          </cell>
          <cell r="CJ696">
            <v>0</v>
          </cell>
          <cell r="CK696">
            <v>0</v>
          </cell>
          <cell r="CL696">
            <v>0</v>
          </cell>
          <cell r="CM696">
            <v>0</v>
          </cell>
          <cell r="CN696">
            <v>0</v>
          </cell>
          <cell r="CO696">
            <v>0</v>
          </cell>
          <cell r="CP696">
            <v>0</v>
          </cell>
          <cell r="CQ696">
            <v>0</v>
          </cell>
          <cell r="CR696">
            <v>0</v>
          </cell>
          <cell r="CS696">
            <v>0</v>
          </cell>
          <cell r="CT696">
            <v>0</v>
          </cell>
          <cell r="CU696">
            <v>0</v>
          </cell>
          <cell r="CV696">
            <v>0</v>
          </cell>
          <cell r="CW696">
            <v>0</v>
          </cell>
          <cell r="CX696">
            <v>0</v>
          </cell>
          <cell r="CY696">
            <v>0</v>
          </cell>
          <cell r="CZ696">
            <v>0</v>
          </cell>
          <cell r="DA696">
            <v>0</v>
          </cell>
          <cell r="DB696">
            <v>0</v>
          </cell>
          <cell r="DC696">
            <v>0</v>
          </cell>
          <cell r="DD696">
            <v>0</v>
          </cell>
          <cell r="DE696">
            <v>0</v>
          </cell>
          <cell r="DF696">
            <v>0</v>
          </cell>
          <cell r="DG696">
            <v>0</v>
          </cell>
          <cell r="DH696">
            <v>0</v>
          </cell>
          <cell r="DI696">
            <v>0</v>
          </cell>
          <cell r="DJ696">
            <v>0</v>
          </cell>
          <cell r="DK696">
            <v>0</v>
          </cell>
          <cell r="DL696">
            <v>0</v>
          </cell>
          <cell r="DM696">
            <v>0</v>
          </cell>
          <cell r="DN696">
            <v>0</v>
          </cell>
          <cell r="DO696">
            <v>0</v>
          </cell>
          <cell r="DP696">
            <v>0</v>
          </cell>
          <cell r="DQ696">
            <v>0</v>
          </cell>
          <cell r="DR696">
            <v>0</v>
          </cell>
          <cell r="DS696">
            <v>0</v>
          </cell>
          <cell r="DT696">
            <v>0</v>
          </cell>
          <cell r="DU696">
            <v>0</v>
          </cell>
          <cell r="DV696">
            <v>0</v>
          </cell>
          <cell r="DW696">
            <v>0</v>
          </cell>
          <cell r="DX696">
            <v>0</v>
          </cell>
          <cell r="DY696">
            <v>0</v>
          </cell>
          <cell r="DZ696">
            <v>0</v>
          </cell>
          <cell r="EA696">
            <v>0</v>
          </cell>
          <cell r="EB696">
            <v>0</v>
          </cell>
          <cell r="EC696">
            <v>0</v>
          </cell>
          <cell r="ED696">
            <v>0</v>
          </cell>
        </row>
        <row r="697"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E697">
            <v>0</v>
          </cell>
          <cell r="BF697">
            <v>0</v>
          </cell>
          <cell r="BG697">
            <v>0</v>
          </cell>
          <cell r="BH697">
            <v>0</v>
          </cell>
          <cell r="BI697">
            <v>0</v>
          </cell>
          <cell r="BJ697">
            <v>0</v>
          </cell>
          <cell r="BK697">
            <v>0</v>
          </cell>
          <cell r="BL697">
            <v>0</v>
          </cell>
          <cell r="BM697">
            <v>0</v>
          </cell>
          <cell r="BN697">
            <v>0</v>
          </cell>
          <cell r="BO697">
            <v>0</v>
          </cell>
          <cell r="BP697">
            <v>0</v>
          </cell>
          <cell r="BQ697">
            <v>0</v>
          </cell>
          <cell r="BR697">
            <v>0</v>
          </cell>
          <cell r="BS697">
            <v>0</v>
          </cell>
          <cell r="BT697">
            <v>0</v>
          </cell>
          <cell r="BU697">
            <v>0</v>
          </cell>
          <cell r="BV697">
            <v>0</v>
          </cell>
          <cell r="BW697">
            <v>0</v>
          </cell>
          <cell r="BX697">
            <v>0</v>
          </cell>
          <cell r="BY697">
            <v>0</v>
          </cell>
          <cell r="BZ697">
            <v>0</v>
          </cell>
          <cell r="CA697">
            <v>0</v>
          </cell>
          <cell r="CB697">
            <v>0</v>
          </cell>
          <cell r="CC697">
            <v>0</v>
          </cell>
          <cell r="CD697">
            <v>0</v>
          </cell>
          <cell r="CE697">
            <v>0</v>
          </cell>
          <cell r="CF697">
            <v>0</v>
          </cell>
          <cell r="CG697">
            <v>0</v>
          </cell>
          <cell r="CH697">
            <v>0</v>
          </cell>
          <cell r="CI697">
            <v>0</v>
          </cell>
          <cell r="CJ697">
            <v>0</v>
          </cell>
          <cell r="CK697">
            <v>0</v>
          </cell>
          <cell r="CL697">
            <v>0</v>
          </cell>
          <cell r="CM697">
            <v>0</v>
          </cell>
          <cell r="CN697">
            <v>0</v>
          </cell>
          <cell r="CO697">
            <v>0</v>
          </cell>
          <cell r="CP697">
            <v>0</v>
          </cell>
          <cell r="CQ697">
            <v>0</v>
          </cell>
          <cell r="CR697">
            <v>0</v>
          </cell>
          <cell r="CS697">
            <v>0</v>
          </cell>
          <cell r="CT697">
            <v>0</v>
          </cell>
          <cell r="CU697">
            <v>0</v>
          </cell>
          <cell r="CV697">
            <v>0</v>
          </cell>
          <cell r="CW697">
            <v>0</v>
          </cell>
          <cell r="CX697">
            <v>0</v>
          </cell>
          <cell r="CY697">
            <v>0</v>
          </cell>
          <cell r="CZ697">
            <v>0</v>
          </cell>
          <cell r="DA697">
            <v>0</v>
          </cell>
          <cell r="DB697">
            <v>0</v>
          </cell>
          <cell r="DC697">
            <v>0</v>
          </cell>
          <cell r="DD697">
            <v>0</v>
          </cell>
          <cell r="DE697">
            <v>0</v>
          </cell>
          <cell r="DF697">
            <v>0</v>
          </cell>
          <cell r="DG697">
            <v>0</v>
          </cell>
          <cell r="DH697">
            <v>0</v>
          </cell>
          <cell r="DI697">
            <v>0</v>
          </cell>
          <cell r="DJ697">
            <v>0</v>
          </cell>
          <cell r="DK697">
            <v>0</v>
          </cell>
          <cell r="DL697">
            <v>0</v>
          </cell>
          <cell r="DM697">
            <v>0</v>
          </cell>
          <cell r="DN697">
            <v>0</v>
          </cell>
          <cell r="DO697">
            <v>0</v>
          </cell>
          <cell r="DP697">
            <v>0</v>
          </cell>
          <cell r="DQ697">
            <v>0</v>
          </cell>
          <cell r="DR697">
            <v>0</v>
          </cell>
          <cell r="DS697">
            <v>0</v>
          </cell>
          <cell r="DT697">
            <v>0</v>
          </cell>
          <cell r="DU697">
            <v>0</v>
          </cell>
          <cell r="DV697">
            <v>0</v>
          </cell>
          <cell r="DW697">
            <v>0</v>
          </cell>
          <cell r="DX697">
            <v>0</v>
          </cell>
          <cell r="DY697">
            <v>0</v>
          </cell>
          <cell r="DZ697">
            <v>0</v>
          </cell>
          <cell r="EA697">
            <v>0</v>
          </cell>
          <cell r="EB697">
            <v>0</v>
          </cell>
          <cell r="EC697">
            <v>0</v>
          </cell>
          <cell r="ED697">
            <v>0</v>
          </cell>
        </row>
        <row r="698"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E698">
            <v>0</v>
          </cell>
          <cell r="BF698">
            <v>0</v>
          </cell>
          <cell r="BG698">
            <v>0</v>
          </cell>
          <cell r="BH698">
            <v>0</v>
          </cell>
          <cell r="BI698">
            <v>0</v>
          </cell>
          <cell r="BJ698">
            <v>0</v>
          </cell>
          <cell r="BK698">
            <v>0</v>
          </cell>
          <cell r="BL698">
            <v>0</v>
          </cell>
          <cell r="BM698">
            <v>0</v>
          </cell>
          <cell r="BN698">
            <v>0</v>
          </cell>
          <cell r="BO698">
            <v>0</v>
          </cell>
          <cell r="BP698">
            <v>0</v>
          </cell>
          <cell r="BQ698">
            <v>0</v>
          </cell>
          <cell r="BR698">
            <v>0</v>
          </cell>
          <cell r="BS698">
            <v>0</v>
          </cell>
          <cell r="BT698">
            <v>0</v>
          </cell>
          <cell r="BU698">
            <v>0</v>
          </cell>
          <cell r="BV698">
            <v>0</v>
          </cell>
          <cell r="BW698">
            <v>0</v>
          </cell>
          <cell r="BX698">
            <v>0</v>
          </cell>
          <cell r="BY698">
            <v>0</v>
          </cell>
          <cell r="BZ698">
            <v>0</v>
          </cell>
          <cell r="CA698">
            <v>0</v>
          </cell>
          <cell r="CB698">
            <v>0</v>
          </cell>
          <cell r="CC698">
            <v>0</v>
          </cell>
          <cell r="CD698">
            <v>0</v>
          </cell>
          <cell r="CE698">
            <v>0</v>
          </cell>
          <cell r="CF698">
            <v>0</v>
          </cell>
          <cell r="CG698">
            <v>0</v>
          </cell>
          <cell r="CH698">
            <v>0</v>
          </cell>
          <cell r="CI698">
            <v>0</v>
          </cell>
          <cell r="CJ698">
            <v>0</v>
          </cell>
          <cell r="CK698">
            <v>0</v>
          </cell>
          <cell r="CL698">
            <v>0</v>
          </cell>
          <cell r="CM698">
            <v>0</v>
          </cell>
          <cell r="CN698">
            <v>0</v>
          </cell>
          <cell r="CO698">
            <v>0</v>
          </cell>
          <cell r="CP698">
            <v>0</v>
          </cell>
          <cell r="CQ698">
            <v>0</v>
          </cell>
          <cell r="CR698">
            <v>0</v>
          </cell>
          <cell r="CS698">
            <v>0</v>
          </cell>
          <cell r="CT698">
            <v>0</v>
          </cell>
          <cell r="CU698">
            <v>0</v>
          </cell>
          <cell r="CV698">
            <v>0</v>
          </cell>
          <cell r="CW698">
            <v>0</v>
          </cell>
          <cell r="CX698">
            <v>0</v>
          </cell>
          <cell r="CY698">
            <v>0</v>
          </cell>
          <cell r="CZ698">
            <v>0</v>
          </cell>
          <cell r="DA698">
            <v>0</v>
          </cell>
          <cell r="DB698">
            <v>0</v>
          </cell>
          <cell r="DC698">
            <v>0</v>
          </cell>
          <cell r="DD698">
            <v>0</v>
          </cell>
          <cell r="DE698">
            <v>0</v>
          </cell>
          <cell r="DF698">
            <v>0</v>
          </cell>
          <cell r="DG698">
            <v>0</v>
          </cell>
          <cell r="DH698">
            <v>0</v>
          </cell>
          <cell r="DI698">
            <v>0</v>
          </cell>
          <cell r="DJ698">
            <v>0</v>
          </cell>
          <cell r="DK698">
            <v>0</v>
          </cell>
          <cell r="DL698">
            <v>0</v>
          </cell>
          <cell r="DM698">
            <v>0</v>
          </cell>
          <cell r="DN698">
            <v>0</v>
          </cell>
          <cell r="DO698">
            <v>0</v>
          </cell>
          <cell r="DP698">
            <v>0</v>
          </cell>
          <cell r="DQ698">
            <v>0</v>
          </cell>
          <cell r="DR698">
            <v>0</v>
          </cell>
          <cell r="DS698">
            <v>0</v>
          </cell>
          <cell r="DT698">
            <v>0</v>
          </cell>
          <cell r="DU698">
            <v>0</v>
          </cell>
          <cell r="DV698">
            <v>0</v>
          </cell>
          <cell r="DW698">
            <v>0</v>
          </cell>
          <cell r="DX698">
            <v>0</v>
          </cell>
          <cell r="DY698">
            <v>0</v>
          </cell>
          <cell r="DZ698">
            <v>0</v>
          </cell>
          <cell r="EA698">
            <v>0</v>
          </cell>
          <cell r="EB698">
            <v>0</v>
          </cell>
          <cell r="EC698">
            <v>0</v>
          </cell>
          <cell r="ED698">
            <v>0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E699">
            <v>0</v>
          </cell>
          <cell r="BF699">
            <v>0</v>
          </cell>
          <cell r="BG699">
            <v>0</v>
          </cell>
          <cell r="BH699">
            <v>0</v>
          </cell>
          <cell r="BI699">
            <v>0</v>
          </cell>
          <cell r="BJ699">
            <v>0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Q699">
            <v>0</v>
          </cell>
          <cell r="BR699">
            <v>0</v>
          </cell>
          <cell r="BS699">
            <v>0</v>
          </cell>
          <cell r="BT699">
            <v>0</v>
          </cell>
          <cell r="BU699">
            <v>0</v>
          </cell>
          <cell r="BV699">
            <v>0</v>
          </cell>
          <cell r="BW699">
            <v>0</v>
          </cell>
          <cell r="BX699">
            <v>0</v>
          </cell>
          <cell r="BY699">
            <v>0</v>
          </cell>
          <cell r="BZ699">
            <v>0</v>
          </cell>
          <cell r="CA699">
            <v>0</v>
          </cell>
          <cell r="CB699">
            <v>0</v>
          </cell>
          <cell r="CC699">
            <v>0</v>
          </cell>
          <cell r="CD699">
            <v>0</v>
          </cell>
          <cell r="CE699">
            <v>0</v>
          </cell>
          <cell r="CF699">
            <v>0</v>
          </cell>
          <cell r="CG699">
            <v>0</v>
          </cell>
          <cell r="CH699">
            <v>0</v>
          </cell>
          <cell r="CI699">
            <v>0</v>
          </cell>
          <cell r="CJ699">
            <v>0</v>
          </cell>
          <cell r="CK699">
            <v>0</v>
          </cell>
          <cell r="CL699">
            <v>0</v>
          </cell>
          <cell r="CM699">
            <v>0</v>
          </cell>
          <cell r="CN699">
            <v>0</v>
          </cell>
          <cell r="CO699">
            <v>0</v>
          </cell>
          <cell r="CP699">
            <v>0</v>
          </cell>
          <cell r="CQ699">
            <v>0</v>
          </cell>
          <cell r="CR699">
            <v>0</v>
          </cell>
          <cell r="CS699">
            <v>0</v>
          </cell>
          <cell r="CT699">
            <v>0</v>
          </cell>
          <cell r="CU699">
            <v>0</v>
          </cell>
          <cell r="CV699">
            <v>0</v>
          </cell>
          <cell r="CW699">
            <v>0</v>
          </cell>
          <cell r="CX699">
            <v>0</v>
          </cell>
          <cell r="CY699">
            <v>0</v>
          </cell>
          <cell r="CZ699">
            <v>0</v>
          </cell>
          <cell r="DA699">
            <v>0</v>
          </cell>
          <cell r="DB699">
            <v>0</v>
          </cell>
          <cell r="DC699">
            <v>0</v>
          </cell>
          <cell r="DD699">
            <v>0</v>
          </cell>
          <cell r="DE699">
            <v>0</v>
          </cell>
          <cell r="DF699">
            <v>0</v>
          </cell>
          <cell r="DG699">
            <v>0</v>
          </cell>
          <cell r="DH699">
            <v>0</v>
          </cell>
          <cell r="DI699">
            <v>0</v>
          </cell>
          <cell r="DJ699">
            <v>0</v>
          </cell>
          <cell r="DK699">
            <v>0</v>
          </cell>
          <cell r="DL699">
            <v>0</v>
          </cell>
          <cell r="DM699">
            <v>0</v>
          </cell>
          <cell r="DN699">
            <v>0</v>
          </cell>
          <cell r="DO699">
            <v>0</v>
          </cell>
          <cell r="DP699">
            <v>0</v>
          </cell>
          <cell r="DQ699">
            <v>0</v>
          </cell>
          <cell r="DR699">
            <v>0</v>
          </cell>
          <cell r="DS699">
            <v>0</v>
          </cell>
          <cell r="DT699">
            <v>0</v>
          </cell>
          <cell r="DU699">
            <v>0</v>
          </cell>
          <cell r="DV699">
            <v>0</v>
          </cell>
          <cell r="DW699">
            <v>0</v>
          </cell>
          <cell r="DX699">
            <v>0</v>
          </cell>
          <cell r="DY699">
            <v>0</v>
          </cell>
          <cell r="DZ699">
            <v>0</v>
          </cell>
          <cell r="EA699">
            <v>0</v>
          </cell>
          <cell r="EB699">
            <v>0</v>
          </cell>
          <cell r="EC699">
            <v>0</v>
          </cell>
          <cell r="ED699">
            <v>0</v>
          </cell>
        </row>
        <row r="700"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E700">
            <v>0</v>
          </cell>
          <cell r="BF700">
            <v>0</v>
          </cell>
          <cell r="BG700">
            <v>0</v>
          </cell>
          <cell r="BH700">
            <v>0</v>
          </cell>
          <cell r="BI700">
            <v>0</v>
          </cell>
          <cell r="BJ700">
            <v>0</v>
          </cell>
          <cell r="BK700">
            <v>0</v>
          </cell>
          <cell r="BL700">
            <v>0</v>
          </cell>
          <cell r="BM700">
            <v>0</v>
          </cell>
          <cell r="BN700">
            <v>0</v>
          </cell>
          <cell r="BO700">
            <v>0</v>
          </cell>
          <cell r="BP700">
            <v>0</v>
          </cell>
          <cell r="BQ700">
            <v>0</v>
          </cell>
          <cell r="BR700">
            <v>0</v>
          </cell>
          <cell r="BS700">
            <v>0</v>
          </cell>
          <cell r="BT700">
            <v>0</v>
          </cell>
          <cell r="BU700">
            <v>0</v>
          </cell>
          <cell r="BV700">
            <v>0</v>
          </cell>
          <cell r="BW700">
            <v>0</v>
          </cell>
          <cell r="BX700">
            <v>0</v>
          </cell>
          <cell r="BY700">
            <v>0</v>
          </cell>
          <cell r="BZ700">
            <v>0</v>
          </cell>
          <cell r="CA700">
            <v>0</v>
          </cell>
          <cell r="CB700">
            <v>0</v>
          </cell>
          <cell r="CC700">
            <v>0</v>
          </cell>
          <cell r="CD700">
            <v>0</v>
          </cell>
          <cell r="CE700">
            <v>0</v>
          </cell>
          <cell r="CF700">
            <v>0</v>
          </cell>
          <cell r="CG700">
            <v>0</v>
          </cell>
          <cell r="CH700">
            <v>0</v>
          </cell>
          <cell r="CI700">
            <v>0</v>
          </cell>
          <cell r="CJ700">
            <v>0</v>
          </cell>
          <cell r="CK700">
            <v>0</v>
          </cell>
          <cell r="CL700">
            <v>0</v>
          </cell>
          <cell r="CM700">
            <v>0</v>
          </cell>
          <cell r="CN700">
            <v>0</v>
          </cell>
          <cell r="CO700">
            <v>0</v>
          </cell>
          <cell r="CP700">
            <v>0</v>
          </cell>
          <cell r="CQ700">
            <v>0</v>
          </cell>
          <cell r="CR700">
            <v>0</v>
          </cell>
          <cell r="CS700">
            <v>0</v>
          </cell>
          <cell r="CT700">
            <v>0</v>
          </cell>
          <cell r="CU700">
            <v>0</v>
          </cell>
          <cell r="CV700">
            <v>0</v>
          </cell>
          <cell r="CW700">
            <v>0</v>
          </cell>
          <cell r="CX700">
            <v>0</v>
          </cell>
          <cell r="CY700">
            <v>0</v>
          </cell>
          <cell r="CZ700">
            <v>0</v>
          </cell>
          <cell r="DA700">
            <v>0</v>
          </cell>
          <cell r="DB700">
            <v>0</v>
          </cell>
          <cell r="DC700">
            <v>0</v>
          </cell>
          <cell r="DD700">
            <v>0</v>
          </cell>
          <cell r="DE700">
            <v>0</v>
          </cell>
          <cell r="DF700">
            <v>0</v>
          </cell>
          <cell r="DG700">
            <v>0</v>
          </cell>
          <cell r="DH700">
            <v>0</v>
          </cell>
          <cell r="DI700">
            <v>0</v>
          </cell>
          <cell r="DJ700">
            <v>0</v>
          </cell>
          <cell r="DK700">
            <v>0</v>
          </cell>
          <cell r="DL700">
            <v>0</v>
          </cell>
          <cell r="DM700">
            <v>0</v>
          </cell>
          <cell r="DN700">
            <v>0</v>
          </cell>
          <cell r="DO700">
            <v>0</v>
          </cell>
          <cell r="DP700">
            <v>0</v>
          </cell>
          <cell r="DQ700">
            <v>0</v>
          </cell>
          <cell r="DR700">
            <v>0</v>
          </cell>
          <cell r="DS700">
            <v>0</v>
          </cell>
          <cell r="DT700">
            <v>0</v>
          </cell>
          <cell r="DU700">
            <v>0</v>
          </cell>
          <cell r="DV700">
            <v>0</v>
          </cell>
          <cell r="DW700">
            <v>0</v>
          </cell>
          <cell r="DX700">
            <v>0</v>
          </cell>
          <cell r="DY700">
            <v>0</v>
          </cell>
          <cell r="DZ700">
            <v>0</v>
          </cell>
          <cell r="EA700">
            <v>0</v>
          </cell>
          <cell r="EB700">
            <v>0</v>
          </cell>
          <cell r="EC700">
            <v>0</v>
          </cell>
          <cell r="ED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E701">
            <v>0</v>
          </cell>
          <cell r="BF701">
            <v>0</v>
          </cell>
          <cell r="BG701">
            <v>0</v>
          </cell>
          <cell r="BH701">
            <v>0</v>
          </cell>
          <cell r="BI701">
            <v>0</v>
          </cell>
          <cell r="BJ701">
            <v>0</v>
          </cell>
          <cell r="BK701">
            <v>0</v>
          </cell>
          <cell r="BL701">
            <v>0</v>
          </cell>
          <cell r="BM701">
            <v>0</v>
          </cell>
          <cell r="BN701">
            <v>0</v>
          </cell>
          <cell r="BO701">
            <v>0</v>
          </cell>
          <cell r="BP701">
            <v>0</v>
          </cell>
          <cell r="BQ701">
            <v>0</v>
          </cell>
          <cell r="BR701">
            <v>0</v>
          </cell>
          <cell r="BS701">
            <v>0</v>
          </cell>
          <cell r="BT701">
            <v>0</v>
          </cell>
          <cell r="BU701">
            <v>0</v>
          </cell>
          <cell r="BV701">
            <v>0</v>
          </cell>
          <cell r="BW701">
            <v>0</v>
          </cell>
          <cell r="BX701">
            <v>0</v>
          </cell>
          <cell r="BY701">
            <v>0</v>
          </cell>
          <cell r="BZ701">
            <v>0</v>
          </cell>
          <cell r="CA701">
            <v>0</v>
          </cell>
          <cell r="CB701">
            <v>0</v>
          </cell>
          <cell r="CC701">
            <v>0</v>
          </cell>
          <cell r="CD701">
            <v>0</v>
          </cell>
          <cell r="CE701">
            <v>0</v>
          </cell>
          <cell r="CF701">
            <v>0</v>
          </cell>
          <cell r="CG701">
            <v>0</v>
          </cell>
          <cell r="CH701">
            <v>0</v>
          </cell>
          <cell r="CI701">
            <v>0</v>
          </cell>
          <cell r="CJ701">
            <v>0</v>
          </cell>
          <cell r="CK701">
            <v>0</v>
          </cell>
          <cell r="CL701">
            <v>0</v>
          </cell>
          <cell r="CM701">
            <v>0</v>
          </cell>
          <cell r="CN701">
            <v>0</v>
          </cell>
          <cell r="CO701">
            <v>0</v>
          </cell>
          <cell r="CP701">
            <v>0</v>
          </cell>
          <cell r="CQ701">
            <v>0</v>
          </cell>
          <cell r="CR701">
            <v>0</v>
          </cell>
          <cell r="CS701">
            <v>0</v>
          </cell>
          <cell r="CT701">
            <v>0</v>
          </cell>
          <cell r="CU701">
            <v>0</v>
          </cell>
          <cell r="CV701">
            <v>0</v>
          </cell>
          <cell r="CW701">
            <v>0</v>
          </cell>
          <cell r="CX701">
            <v>0</v>
          </cell>
          <cell r="CY701">
            <v>0</v>
          </cell>
          <cell r="CZ701">
            <v>0</v>
          </cell>
          <cell r="DA701">
            <v>0</v>
          </cell>
          <cell r="DB701">
            <v>0</v>
          </cell>
          <cell r="DC701">
            <v>0</v>
          </cell>
          <cell r="DD701">
            <v>0</v>
          </cell>
          <cell r="DE701">
            <v>0</v>
          </cell>
          <cell r="DF701">
            <v>0</v>
          </cell>
          <cell r="DG701">
            <v>0</v>
          </cell>
          <cell r="DH701">
            <v>0</v>
          </cell>
          <cell r="DI701">
            <v>0</v>
          </cell>
          <cell r="DJ701">
            <v>0</v>
          </cell>
          <cell r="DK701">
            <v>0</v>
          </cell>
          <cell r="DL701">
            <v>0</v>
          </cell>
          <cell r="DM701">
            <v>0</v>
          </cell>
          <cell r="DN701">
            <v>0</v>
          </cell>
          <cell r="DO701">
            <v>0</v>
          </cell>
          <cell r="DP701">
            <v>0</v>
          </cell>
          <cell r="DQ701">
            <v>0</v>
          </cell>
          <cell r="DR701">
            <v>0</v>
          </cell>
          <cell r="DS701">
            <v>0</v>
          </cell>
          <cell r="DT701">
            <v>0</v>
          </cell>
          <cell r="DU701">
            <v>0</v>
          </cell>
          <cell r="DV701">
            <v>0</v>
          </cell>
          <cell r="DW701">
            <v>0</v>
          </cell>
          <cell r="DX701">
            <v>0</v>
          </cell>
          <cell r="DY701">
            <v>0</v>
          </cell>
          <cell r="DZ701">
            <v>0</v>
          </cell>
          <cell r="EA701">
            <v>0</v>
          </cell>
          <cell r="EB701">
            <v>0</v>
          </cell>
          <cell r="EC701">
            <v>0</v>
          </cell>
          <cell r="ED701">
            <v>0</v>
          </cell>
        </row>
        <row r="702"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E702">
            <v>0</v>
          </cell>
          <cell r="BF702">
            <v>0</v>
          </cell>
          <cell r="BG702">
            <v>0</v>
          </cell>
          <cell r="BH702">
            <v>0</v>
          </cell>
          <cell r="BI702">
            <v>0</v>
          </cell>
          <cell r="BJ702">
            <v>0</v>
          </cell>
          <cell r="BK702">
            <v>0</v>
          </cell>
          <cell r="BL702">
            <v>0</v>
          </cell>
          <cell r="BM702">
            <v>0</v>
          </cell>
          <cell r="BN702">
            <v>0</v>
          </cell>
          <cell r="BO702">
            <v>0</v>
          </cell>
          <cell r="BP702">
            <v>0</v>
          </cell>
          <cell r="BQ702">
            <v>0</v>
          </cell>
          <cell r="BR702">
            <v>0</v>
          </cell>
          <cell r="BS702">
            <v>0</v>
          </cell>
          <cell r="BT702">
            <v>0</v>
          </cell>
          <cell r="BU702">
            <v>0</v>
          </cell>
          <cell r="BV702">
            <v>0</v>
          </cell>
          <cell r="BW702">
            <v>0</v>
          </cell>
          <cell r="BX702">
            <v>0</v>
          </cell>
          <cell r="BY702">
            <v>0</v>
          </cell>
          <cell r="BZ702">
            <v>0</v>
          </cell>
          <cell r="CA702">
            <v>0</v>
          </cell>
          <cell r="CB702">
            <v>0</v>
          </cell>
          <cell r="CC702">
            <v>0</v>
          </cell>
          <cell r="CD702">
            <v>0</v>
          </cell>
          <cell r="CE702">
            <v>0</v>
          </cell>
          <cell r="CF702">
            <v>0</v>
          </cell>
          <cell r="CG702">
            <v>0</v>
          </cell>
          <cell r="CH702">
            <v>0</v>
          </cell>
          <cell r="CI702">
            <v>0</v>
          </cell>
          <cell r="CJ702">
            <v>0</v>
          </cell>
          <cell r="CK702">
            <v>0</v>
          </cell>
          <cell r="CL702">
            <v>0</v>
          </cell>
          <cell r="CM702">
            <v>0</v>
          </cell>
          <cell r="CN702">
            <v>0</v>
          </cell>
          <cell r="CO702">
            <v>0</v>
          </cell>
          <cell r="CP702">
            <v>0</v>
          </cell>
          <cell r="CQ702">
            <v>0</v>
          </cell>
          <cell r="CR702">
            <v>0</v>
          </cell>
          <cell r="CS702">
            <v>0</v>
          </cell>
          <cell r="CT702">
            <v>0</v>
          </cell>
          <cell r="CU702">
            <v>0</v>
          </cell>
          <cell r="CV702">
            <v>0</v>
          </cell>
          <cell r="CW702">
            <v>0</v>
          </cell>
          <cell r="CX702">
            <v>0</v>
          </cell>
          <cell r="CY702">
            <v>0</v>
          </cell>
          <cell r="CZ702">
            <v>0</v>
          </cell>
          <cell r="DA702">
            <v>0</v>
          </cell>
          <cell r="DB702">
            <v>0</v>
          </cell>
          <cell r="DC702">
            <v>0</v>
          </cell>
          <cell r="DD702">
            <v>0</v>
          </cell>
          <cell r="DE702">
            <v>0</v>
          </cell>
          <cell r="DF702">
            <v>0</v>
          </cell>
          <cell r="DG702">
            <v>0</v>
          </cell>
          <cell r="DH702">
            <v>0</v>
          </cell>
          <cell r="DI702">
            <v>0</v>
          </cell>
          <cell r="DJ702">
            <v>0</v>
          </cell>
          <cell r="DK702">
            <v>0</v>
          </cell>
          <cell r="DL702">
            <v>0</v>
          </cell>
          <cell r="DM702">
            <v>0</v>
          </cell>
          <cell r="DN702">
            <v>0</v>
          </cell>
          <cell r="DO702">
            <v>0</v>
          </cell>
          <cell r="DP702">
            <v>0</v>
          </cell>
          <cell r="DQ702">
            <v>0</v>
          </cell>
          <cell r="DR702">
            <v>0</v>
          </cell>
          <cell r="DS702">
            <v>0</v>
          </cell>
          <cell r="DT702">
            <v>0</v>
          </cell>
          <cell r="DU702">
            <v>0</v>
          </cell>
          <cell r="DV702">
            <v>0</v>
          </cell>
          <cell r="DW702">
            <v>0</v>
          </cell>
          <cell r="DX702">
            <v>0</v>
          </cell>
          <cell r="DY702">
            <v>0</v>
          </cell>
          <cell r="DZ702">
            <v>0</v>
          </cell>
          <cell r="EA702">
            <v>0</v>
          </cell>
          <cell r="EB702">
            <v>0</v>
          </cell>
          <cell r="EC702">
            <v>0</v>
          </cell>
          <cell r="ED702">
            <v>0</v>
          </cell>
        </row>
        <row r="703"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  <cell r="BF703">
            <v>0</v>
          </cell>
          <cell r="BG703">
            <v>0</v>
          </cell>
          <cell r="BH703">
            <v>0</v>
          </cell>
          <cell r="BI703">
            <v>0</v>
          </cell>
          <cell r="BJ703">
            <v>0</v>
          </cell>
          <cell r="BK703">
            <v>0</v>
          </cell>
          <cell r="BL703">
            <v>0</v>
          </cell>
          <cell r="BM703">
            <v>0</v>
          </cell>
          <cell r="BN703">
            <v>0</v>
          </cell>
          <cell r="BO703">
            <v>0</v>
          </cell>
          <cell r="BP703">
            <v>0</v>
          </cell>
          <cell r="BQ703">
            <v>0</v>
          </cell>
          <cell r="BR703">
            <v>0</v>
          </cell>
          <cell r="BS703">
            <v>0</v>
          </cell>
          <cell r="BT703">
            <v>0</v>
          </cell>
          <cell r="BU703">
            <v>0</v>
          </cell>
          <cell r="BV703">
            <v>0</v>
          </cell>
          <cell r="BW703">
            <v>0</v>
          </cell>
          <cell r="BX703">
            <v>0</v>
          </cell>
          <cell r="BY703">
            <v>0</v>
          </cell>
          <cell r="BZ703">
            <v>0</v>
          </cell>
          <cell r="CA703">
            <v>0</v>
          </cell>
          <cell r="CB703">
            <v>0</v>
          </cell>
          <cell r="CC703">
            <v>0</v>
          </cell>
          <cell r="CD703">
            <v>0</v>
          </cell>
          <cell r="CE703">
            <v>0</v>
          </cell>
          <cell r="CF703">
            <v>0</v>
          </cell>
          <cell r="CG703">
            <v>0</v>
          </cell>
          <cell r="CH703">
            <v>0</v>
          </cell>
          <cell r="CI703">
            <v>0</v>
          </cell>
          <cell r="CJ703">
            <v>0</v>
          </cell>
          <cell r="CK703">
            <v>0</v>
          </cell>
          <cell r="CL703">
            <v>0</v>
          </cell>
          <cell r="CM703">
            <v>0</v>
          </cell>
          <cell r="CN703">
            <v>0</v>
          </cell>
          <cell r="CO703">
            <v>0</v>
          </cell>
          <cell r="CP703">
            <v>0</v>
          </cell>
          <cell r="CQ703">
            <v>0</v>
          </cell>
          <cell r="CR703">
            <v>0</v>
          </cell>
          <cell r="CS703">
            <v>0</v>
          </cell>
          <cell r="CT703">
            <v>0</v>
          </cell>
          <cell r="CU703">
            <v>0</v>
          </cell>
          <cell r="CV703">
            <v>0</v>
          </cell>
          <cell r="CW703">
            <v>0</v>
          </cell>
          <cell r="CX703">
            <v>0</v>
          </cell>
          <cell r="CY703">
            <v>0</v>
          </cell>
          <cell r="CZ703">
            <v>0</v>
          </cell>
          <cell r="DA703">
            <v>0</v>
          </cell>
          <cell r="DB703">
            <v>0</v>
          </cell>
          <cell r="DC703">
            <v>0</v>
          </cell>
          <cell r="DD703">
            <v>0</v>
          </cell>
          <cell r="DE703">
            <v>0</v>
          </cell>
          <cell r="DF703">
            <v>0</v>
          </cell>
          <cell r="DG703">
            <v>0</v>
          </cell>
          <cell r="DH703">
            <v>0</v>
          </cell>
          <cell r="DI703">
            <v>0</v>
          </cell>
          <cell r="DJ703">
            <v>0</v>
          </cell>
          <cell r="DK703">
            <v>0</v>
          </cell>
          <cell r="DL703">
            <v>0</v>
          </cell>
          <cell r="DM703">
            <v>0</v>
          </cell>
          <cell r="DN703">
            <v>0</v>
          </cell>
          <cell r="DO703">
            <v>0</v>
          </cell>
          <cell r="DP703">
            <v>0</v>
          </cell>
          <cell r="DQ703">
            <v>0</v>
          </cell>
          <cell r="DR703">
            <v>0</v>
          </cell>
          <cell r="DS703">
            <v>0</v>
          </cell>
          <cell r="DT703">
            <v>0</v>
          </cell>
          <cell r="DU703">
            <v>0</v>
          </cell>
          <cell r="DV703">
            <v>0</v>
          </cell>
          <cell r="DW703">
            <v>0</v>
          </cell>
          <cell r="DX703">
            <v>0</v>
          </cell>
          <cell r="DY703">
            <v>0</v>
          </cell>
          <cell r="DZ703">
            <v>0</v>
          </cell>
          <cell r="EA703">
            <v>0</v>
          </cell>
          <cell r="EB703">
            <v>0</v>
          </cell>
          <cell r="EC703">
            <v>0</v>
          </cell>
          <cell r="ED703">
            <v>0</v>
          </cell>
        </row>
        <row r="704"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  <cell r="BF704">
            <v>0</v>
          </cell>
          <cell r="BG704">
            <v>0</v>
          </cell>
          <cell r="BH704">
            <v>0</v>
          </cell>
          <cell r="BI704">
            <v>0</v>
          </cell>
          <cell r="BJ704">
            <v>0</v>
          </cell>
          <cell r="BK704">
            <v>0</v>
          </cell>
          <cell r="BL704">
            <v>0</v>
          </cell>
          <cell r="BM704">
            <v>0</v>
          </cell>
          <cell r="BN704">
            <v>0</v>
          </cell>
          <cell r="BO704">
            <v>0</v>
          </cell>
          <cell r="BP704">
            <v>0</v>
          </cell>
          <cell r="BQ704">
            <v>0</v>
          </cell>
          <cell r="BR704">
            <v>0</v>
          </cell>
          <cell r="BS704">
            <v>0</v>
          </cell>
          <cell r="BT704">
            <v>0</v>
          </cell>
          <cell r="BU704">
            <v>0</v>
          </cell>
          <cell r="BV704">
            <v>0</v>
          </cell>
          <cell r="BW704">
            <v>0</v>
          </cell>
          <cell r="BX704">
            <v>0</v>
          </cell>
          <cell r="BY704">
            <v>0</v>
          </cell>
          <cell r="BZ704">
            <v>0</v>
          </cell>
          <cell r="CA704">
            <v>0</v>
          </cell>
          <cell r="CB704">
            <v>0</v>
          </cell>
          <cell r="CC704">
            <v>0</v>
          </cell>
          <cell r="CD704">
            <v>0</v>
          </cell>
          <cell r="CE704">
            <v>0</v>
          </cell>
          <cell r="CF704">
            <v>0</v>
          </cell>
          <cell r="CG704">
            <v>0</v>
          </cell>
          <cell r="CH704">
            <v>0</v>
          </cell>
          <cell r="CI704">
            <v>0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P704">
            <v>0</v>
          </cell>
          <cell r="CQ704">
            <v>0</v>
          </cell>
          <cell r="CR704">
            <v>0</v>
          </cell>
          <cell r="CS704">
            <v>0</v>
          </cell>
          <cell r="CT704">
            <v>0</v>
          </cell>
          <cell r="CU704">
            <v>0</v>
          </cell>
          <cell r="CV704">
            <v>0</v>
          </cell>
          <cell r="CW704">
            <v>0</v>
          </cell>
          <cell r="CX704">
            <v>0</v>
          </cell>
          <cell r="CY704">
            <v>0</v>
          </cell>
          <cell r="CZ704">
            <v>0</v>
          </cell>
          <cell r="DA704">
            <v>0</v>
          </cell>
          <cell r="DB704">
            <v>0</v>
          </cell>
          <cell r="DC704">
            <v>0</v>
          </cell>
          <cell r="DD704">
            <v>0</v>
          </cell>
          <cell r="DE704">
            <v>0</v>
          </cell>
          <cell r="DF704">
            <v>0</v>
          </cell>
          <cell r="DG704">
            <v>0</v>
          </cell>
          <cell r="DH704">
            <v>0</v>
          </cell>
          <cell r="DI704">
            <v>0</v>
          </cell>
          <cell r="DJ704">
            <v>0</v>
          </cell>
          <cell r="DK704">
            <v>0</v>
          </cell>
          <cell r="DL704">
            <v>0</v>
          </cell>
          <cell r="DM704">
            <v>0</v>
          </cell>
          <cell r="DN704">
            <v>0</v>
          </cell>
          <cell r="DO704">
            <v>0</v>
          </cell>
          <cell r="DP704">
            <v>0</v>
          </cell>
          <cell r="DQ704">
            <v>0</v>
          </cell>
          <cell r="DR704">
            <v>0</v>
          </cell>
          <cell r="DS704">
            <v>0</v>
          </cell>
          <cell r="DT704">
            <v>0</v>
          </cell>
          <cell r="DU704">
            <v>0</v>
          </cell>
          <cell r="DV704">
            <v>0</v>
          </cell>
          <cell r="DW704">
            <v>0</v>
          </cell>
          <cell r="DX704">
            <v>0</v>
          </cell>
          <cell r="DY704">
            <v>0</v>
          </cell>
          <cell r="DZ704">
            <v>0</v>
          </cell>
          <cell r="EA704">
            <v>0</v>
          </cell>
          <cell r="EB704">
            <v>0</v>
          </cell>
          <cell r="EC704">
            <v>0</v>
          </cell>
          <cell r="ED704">
            <v>0</v>
          </cell>
        </row>
        <row r="705"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  <cell r="BF705">
            <v>0</v>
          </cell>
          <cell r="BG705">
            <v>0</v>
          </cell>
          <cell r="BH705">
            <v>0</v>
          </cell>
          <cell r="BI705">
            <v>0</v>
          </cell>
          <cell r="BJ705">
            <v>0</v>
          </cell>
          <cell r="BK705">
            <v>0</v>
          </cell>
          <cell r="BL705">
            <v>0</v>
          </cell>
          <cell r="BM705">
            <v>0</v>
          </cell>
          <cell r="BN705">
            <v>0</v>
          </cell>
          <cell r="BO705">
            <v>0</v>
          </cell>
          <cell r="BP705">
            <v>0</v>
          </cell>
          <cell r="BQ705">
            <v>0</v>
          </cell>
          <cell r="BR705">
            <v>0</v>
          </cell>
          <cell r="BS705">
            <v>0</v>
          </cell>
          <cell r="BT705">
            <v>0</v>
          </cell>
          <cell r="BU705">
            <v>0</v>
          </cell>
          <cell r="BV705">
            <v>0</v>
          </cell>
          <cell r="BW705">
            <v>0</v>
          </cell>
          <cell r="BX705">
            <v>0</v>
          </cell>
          <cell r="BY705">
            <v>0</v>
          </cell>
          <cell r="BZ705">
            <v>0</v>
          </cell>
          <cell r="CA705">
            <v>0</v>
          </cell>
          <cell r="CB705">
            <v>0</v>
          </cell>
          <cell r="CC705">
            <v>0</v>
          </cell>
          <cell r="CD705">
            <v>0</v>
          </cell>
          <cell r="CE705">
            <v>0</v>
          </cell>
          <cell r="CF705">
            <v>0</v>
          </cell>
          <cell r="CG705">
            <v>0</v>
          </cell>
          <cell r="CH705">
            <v>0</v>
          </cell>
          <cell r="CI705">
            <v>0</v>
          </cell>
          <cell r="CJ705">
            <v>0</v>
          </cell>
          <cell r="CK705">
            <v>0</v>
          </cell>
          <cell r="CL705">
            <v>0</v>
          </cell>
          <cell r="CM705">
            <v>0</v>
          </cell>
          <cell r="CN705">
            <v>0</v>
          </cell>
          <cell r="CO705">
            <v>0</v>
          </cell>
          <cell r="CP705">
            <v>0</v>
          </cell>
          <cell r="CQ705">
            <v>0</v>
          </cell>
          <cell r="CR705">
            <v>0</v>
          </cell>
          <cell r="CS705">
            <v>0</v>
          </cell>
          <cell r="CT705">
            <v>0</v>
          </cell>
          <cell r="CU705">
            <v>0</v>
          </cell>
          <cell r="CV705">
            <v>0</v>
          </cell>
          <cell r="CW705">
            <v>0</v>
          </cell>
          <cell r="CX705">
            <v>0</v>
          </cell>
          <cell r="CY705">
            <v>0</v>
          </cell>
          <cell r="CZ705">
            <v>0</v>
          </cell>
          <cell r="DA705">
            <v>0</v>
          </cell>
          <cell r="DB705">
            <v>0</v>
          </cell>
          <cell r="DC705">
            <v>0</v>
          </cell>
          <cell r="DD705">
            <v>0</v>
          </cell>
          <cell r="DE705">
            <v>0</v>
          </cell>
          <cell r="DF705">
            <v>0</v>
          </cell>
          <cell r="DG705">
            <v>0</v>
          </cell>
          <cell r="DH705">
            <v>0</v>
          </cell>
          <cell r="DI705">
            <v>0</v>
          </cell>
          <cell r="DJ705">
            <v>0</v>
          </cell>
          <cell r="DK705">
            <v>0</v>
          </cell>
          <cell r="DL705">
            <v>0</v>
          </cell>
          <cell r="DM705">
            <v>0</v>
          </cell>
          <cell r="DN705">
            <v>0</v>
          </cell>
          <cell r="DO705">
            <v>0</v>
          </cell>
          <cell r="DP705">
            <v>0</v>
          </cell>
          <cell r="DQ705">
            <v>0</v>
          </cell>
          <cell r="DR705">
            <v>0</v>
          </cell>
          <cell r="DS705">
            <v>0</v>
          </cell>
          <cell r="DT705">
            <v>0</v>
          </cell>
          <cell r="DU705">
            <v>0</v>
          </cell>
          <cell r="DV705">
            <v>0</v>
          </cell>
          <cell r="DW705">
            <v>0</v>
          </cell>
          <cell r="DX705">
            <v>0</v>
          </cell>
          <cell r="DY705">
            <v>0</v>
          </cell>
          <cell r="DZ705">
            <v>0</v>
          </cell>
          <cell r="EA705">
            <v>0</v>
          </cell>
          <cell r="EB705">
            <v>0</v>
          </cell>
          <cell r="EC705">
            <v>0</v>
          </cell>
          <cell r="ED705">
            <v>0</v>
          </cell>
        </row>
        <row r="706"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E706">
            <v>0</v>
          </cell>
          <cell r="BF706">
            <v>0</v>
          </cell>
          <cell r="BG706">
            <v>0</v>
          </cell>
          <cell r="BH706">
            <v>0</v>
          </cell>
          <cell r="BI706">
            <v>0</v>
          </cell>
          <cell r="BJ706">
            <v>0</v>
          </cell>
          <cell r="BK706">
            <v>0</v>
          </cell>
          <cell r="BL706">
            <v>0</v>
          </cell>
          <cell r="BM706">
            <v>0</v>
          </cell>
          <cell r="BN706">
            <v>0</v>
          </cell>
          <cell r="BO706">
            <v>0</v>
          </cell>
          <cell r="BP706">
            <v>0</v>
          </cell>
          <cell r="BQ706">
            <v>0</v>
          </cell>
          <cell r="BR706">
            <v>0</v>
          </cell>
          <cell r="BS706">
            <v>0</v>
          </cell>
          <cell r="BT706">
            <v>0</v>
          </cell>
          <cell r="BU706">
            <v>0</v>
          </cell>
          <cell r="BV706">
            <v>0</v>
          </cell>
          <cell r="BW706">
            <v>0</v>
          </cell>
          <cell r="BX706">
            <v>0</v>
          </cell>
          <cell r="BY706">
            <v>0</v>
          </cell>
          <cell r="BZ706">
            <v>0</v>
          </cell>
          <cell r="CA706">
            <v>0</v>
          </cell>
          <cell r="CB706">
            <v>0</v>
          </cell>
          <cell r="CC706">
            <v>0</v>
          </cell>
          <cell r="CD706">
            <v>0</v>
          </cell>
          <cell r="CE706">
            <v>0</v>
          </cell>
          <cell r="CF706">
            <v>0</v>
          </cell>
          <cell r="CG706">
            <v>0</v>
          </cell>
          <cell r="CH706">
            <v>0</v>
          </cell>
          <cell r="CI706">
            <v>0</v>
          </cell>
          <cell r="CJ706">
            <v>0</v>
          </cell>
          <cell r="CK706">
            <v>0</v>
          </cell>
          <cell r="CL706">
            <v>0</v>
          </cell>
          <cell r="CM706">
            <v>0</v>
          </cell>
          <cell r="CN706">
            <v>0</v>
          </cell>
          <cell r="CO706">
            <v>0</v>
          </cell>
          <cell r="CP706">
            <v>0</v>
          </cell>
          <cell r="CQ706">
            <v>0</v>
          </cell>
          <cell r="CR706">
            <v>0</v>
          </cell>
          <cell r="CS706">
            <v>0</v>
          </cell>
          <cell r="CT706">
            <v>0</v>
          </cell>
          <cell r="CU706">
            <v>0</v>
          </cell>
          <cell r="CV706">
            <v>0</v>
          </cell>
          <cell r="CW706">
            <v>0</v>
          </cell>
          <cell r="CX706">
            <v>0</v>
          </cell>
          <cell r="CY706">
            <v>0</v>
          </cell>
          <cell r="CZ706">
            <v>0</v>
          </cell>
          <cell r="DA706">
            <v>0</v>
          </cell>
          <cell r="DB706">
            <v>0</v>
          </cell>
          <cell r="DC706">
            <v>0</v>
          </cell>
          <cell r="DD706">
            <v>0</v>
          </cell>
          <cell r="DE706">
            <v>0</v>
          </cell>
          <cell r="DF706">
            <v>0</v>
          </cell>
          <cell r="DG706">
            <v>0</v>
          </cell>
          <cell r="DH706">
            <v>0</v>
          </cell>
          <cell r="DI706">
            <v>0</v>
          </cell>
          <cell r="DJ706">
            <v>0</v>
          </cell>
          <cell r="DK706">
            <v>0</v>
          </cell>
          <cell r="DL706">
            <v>0</v>
          </cell>
          <cell r="DM706">
            <v>0</v>
          </cell>
          <cell r="DN706">
            <v>0</v>
          </cell>
          <cell r="DO706">
            <v>0</v>
          </cell>
          <cell r="DP706">
            <v>0</v>
          </cell>
          <cell r="DQ706">
            <v>0</v>
          </cell>
          <cell r="DR706">
            <v>0</v>
          </cell>
          <cell r="DS706">
            <v>0</v>
          </cell>
          <cell r="DT706">
            <v>0</v>
          </cell>
          <cell r="DU706">
            <v>0</v>
          </cell>
          <cell r="DV706">
            <v>0</v>
          </cell>
          <cell r="DW706">
            <v>0</v>
          </cell>
          <cell r="DX706">
            <v>0</v>
          </cell>
          <cell r="DY706">
            <v>0</v>
          </cell>
          <cell r="DZ706">
            <v>0</v>
          </cell>
          <cell r="EA706">
            <v>0</v>
          </cell>
          <cell r="EB706">
            <v>0</v>
          </cell>
          <cell r="EC706">
            <v>0</v>
          </cell>
          <cell r="ED706">
            <v>0</v>
          </cell>
        </row>
        <row r="707"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E707">
            <v>0</v>
          </cell>
          <cell r="BF707">
            <v>0</v>
          </cell>
          <cell r="BG707">
            <v>0</v>
          </cell>
          <cell r="BH707">
            <v>0</v>
          </cell>
          <cell r="BI707">
            <v>0</v>
          </cell>
          <cell r="BJ707">
            <v>0</v>
          </cell>
          <cell r="BK707">
            <v>0</v>
          </cell>
          <cell r="BL707">
            <v>0</v>
          </cell>
          <cell r="BM707">
            <v>0</v>
          </cell>
          <cell r="BN707">
            <v>0</v>
          </cell>
          <cell r="BO707">
            <v>0</v>
          </cell>
          <cell r="BP707">
            <v>0</v>
          </cell>
          <cell r="BQ707">
            <v>0</v>
          </cell>
          <cell r="BR707">
            <v>0</v>
          </cell>
          <cell r="BS707">
            <v>0</v>
          </cell>
          <cell r="BT707">
            <v>0</v>
          </cell>
          <cell r="BU707">
            <v>0</v>
          </cell>
          <cell r="BV707">
            <v>0</v>
          </cell>
          <cell r="BW707">
            <v>0</v>
          </cell>
          <cell r="BX707">
            <v>0</v>
          </cell>
          <cell r="BY707">
            <v>0</v>
          </cell>
          <cell r="BZ707">
            <v>0</v>
          </cell>
          <cell r="CA707">
            <v>0</v>
          </cell>
          <cell r="CB707">
            <v>0</v>
          </cell>
          <cell r="CC707">
            <v>0</v>
          </cell>
          <cell r="CD707">
            <v>0</v>
          </cell>
          <cell r="CE707">
            <v>0</v>
          </cell>
          <cell r="CF707">
            <v>0</v>
          </cell>
          <cell r="CG707">
            <v>0</v>
          </cell>
          <cell r="CH707">
            <v>0</v>
          </cell>
          <cell r="CI707">
            <v>0</v>
          </cell>
          <cell r="CJ707">
            <v>0</v>
          </cell>
          <cell r="CK707">
            <v>0</v>
          </cell>
          <cell r="CL707">
            <v>0</v>
          </cell>
          <cell r="CM707">
            <v>0</v>
          </cell>
          <cell r="CN707">
            <v>0</v>
          </cell>
          <cell r="CO707">
            <v>0</v>
          </cell>
          <cell r="CP707">
            <v>0</v>
          </cell>
          <cell r="CQ707">
            <v>0</v>
          </cell>
          <cell r="CR707">
            <v>0</v>
          </cell>
          <cell r="CS707">
            <v>0</v>
          </cell>
          <cell r="CT707">
            <v>0</v>
          </cell>
          <cell r="CU707">
            <v>0</v>
          </cell>
          <cell r="CV707">
            <v>0</v>
          </cell>
          <cell r="CW707">
            <v>0</v>
          </cell>
          <cell r="CX707">
            <v>0</v>
          </cell>
          <cell r="CY707">
            <v>0</v>
          </cell>
          <cell r="CZ707">
            <v>0</v>
          </cell>
          <cell r="DA707">
            <v>0</v>
          </cell>
          <cell r="DB707">
            <v>0</v>
          </cell>
          <cell r="DC707">
            <v>0</v>
          </cell>
          <cell r="DD707">
            <v>0</v>
          </cell>
          <cell r="DE707">
            <v>0</v>
          </cell>
          <cell r="DF707">
            <v>0</v>
          </cell>
          <cell r="DG707">
            <v>0</v>
          </cell>
          <cell r="DH707">
            <v>0</v>
          </cell>
          <cell r="DI707">
            <v>0</v>
          </cell>
          <cell r="DJ707">
            <v>0</v>
          </cell>
          <cell r="DK707">
            <v>0</v>
          </cell>
          <cell r="DL707">
            <v>0</v>
          </cell>
          <cell r="DM707">
            <v>0</v>
          </cell>
          <cell r="DN707">
            <v>0</v>
          </cell>
          <cell r="DO707">
            <v>0</v>
          </cell>
          <cell r="DP707">
            <v>0</v>
          </cell>
          <cell r="DQ707">
            <v>0</v>
          </cell>
          <cell r="DR707">
            <v>0</v>
          </cell>
          <cell r="DS707">
            <v>0</v>
          </cell>
          <cell r="DT707">
            <v>0</v>
          </cell>
          <cell r="DU707">
            <v>0</v>
          </cell>
          <cell r="DV707">
            <v>0</v>
          </cell>
          <cell r="DW707">
            <v>0</v>
          </cell>
          <cell r="DX707">
            <v>0</v>
          </cell>
          <cell r="DY707">
            <v>0</v>
          </cell>
          <cell r="DZ707">
            <v>0</v>
          </cell>
          <cell r="EA707">
            <v>0</v>
          </cell>
          <cell r="EB707">
            <v>0</v>
          </cell>
          <cell r="EC707">
            <v>0</v>
          </cell>
          <cell r="ED707">
            <v>0</v>
          </cell>
        </row>
        <row r="708"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0</v>
          </cell>
          <cell r="BD708">
            <v>0</v>
          </cell>
          <cell r="BE708">
            <v>0</v>
          </cell>
          <cell r="BF708">
            <v>0</v>
          </cell>
          <cell r="BG708">
            <v>0</v>
          </cell>
          <cell r="BH708">
            <v>0</v>
          </cell>
          <cell r="BI708">
            <v>0</v>
          </cell>
          <cell r="BJ708">
            <v>0</v>
          </cell>
          <cell r="BK708">
            <v>0</v>
          </cell>
          <cell r="BL708">
            <v>0</v>
          </cell>
          <cell r="BM708">
            <v>0</v>
          </cell>
          <cell r="BN708">
            <v>0</v>
          </cell>
          <cell r="BO708">
            <v>0</v>
          </cell>
          <cell r="BP708">
            <v>0</v>
          </cell>
          <cell r="BQ708">
            <v>0</v>
          </cell>
          <cell r="BR708">
            <v>0</v>
          </cell>
          <cell r="BS708">
            <v>0</v>
          </cell>
          <cell r="BT708">
            <v>0</v>
          </cell>
          <cell r="BU708">
            <v>0</v>
          </cell>
          <cell r="BV708">
            <v>0</v>
          </cell>
          <cell r="BW708">
            <v>0</v>
          </cell>
          <cell r="BX708">
            <v>0</v>
          </cell>
          <cell r="BY708">
            <v>0</v>
          </cell>
          <cell r="BZ708">
            <v>0</v>
          </cell>
          <cell r="CA708">
            <v>0</v>
          </cell>
          <cell r="CB708">
            <v>0</v>
          </cell>
          <cell r="CC708">
            <v>0</v>
          </cell>
          <cell r="CD708">
            <v>0</v>
          </cell>
          <cell r="CE708">
            <v>0</v>
          </cell>
          <cell r="CF708">
            <v>0</v>
          </cell>
          <cell r="CG708">
            <v>0</v>
          </cell>
          <cell r="CH708">
            <v>0</v>
          </cell>
          <cell r="CI708">
            <v>0</v>
          </cell>
          <cell r="CJ708">
            <v>0</v>
          </cell>
          <cell r="CK708">
            <v>0</v>
          </cell>
          <cell r="CL708">
            <v>0</v>
          </cell>
          <cell r="CM708">
            <v>0</v>
          </cell>
          <cell r="CN708">
            <v>0</v>
          </cell>
          <cell r="CO708">
            <v>0</v>
          </cell>
          <cell r="CP708">
            <v>0</v>
          </cell>
          <cell r="CQ708">
            <v>0</v>
          </cell>
          <cell r="CR708">
            <v>0</v>
          </cell>
          <cell r="CS708">
            <v>0</v>
          </cell>
          <cell r="CT708">
            <v>0</v>
          </cell>
          <cell r="CU708">
            <v>0</v>
          </cell>
          <cell r="CV708">
            <v>0</v>
          </cell>
          <cell r="CW708">
            <v>0</v>
          </cell>
          <cell r="CX708">
            <v>0</v>
          </cell>
          <cell r="CY708">
            <v>0</v>
          </cell>
          <cell r="CZ708">
            <v>0</v>
          </cell>
          <cell r="DA708">
            <v>0</v>
          </cell>
          <cell r="DB708">
            <v>0</v>
          </cell>
          <cell r="DC708">
            <v>0</v>
          </cell>
          <cell r="DD708">
            <v>0</v>
          </cell>
          <cell r="DE708">
            <v>0</v>
          </cell>
          <cell r="DF708">
            <v>0</v>
          </cell>
          <cell r="DG708">
            <v>0</v>
          </cell>
          <cell r="DH708">
            <v>0</v>
          </cell>
          <cell r="DI708">
            <v>0</v>
          </cell>
          <cell r="DJ708">
            <v>0</v>
          </cell>
          <cell r="DK708">
            <v>0</v>
          </cell>
          <cell r="DL708">
            <v>0</v>
          </cell>
          <cell r="DM708">
            <v>0</v>
          </cell>
          <cell r="DN708">
            <v>0</v>
          </cell>
          <cell r="DO708">
            <v>0</v>
          </cell>
          <cell r="DP708">
            <v>0</v>
          </cell>
          <cell r="DQ708">
            <v>0</v>
          </cell>
          <cell r="DR708">
            <v>0</v>
          </cell>
          <cell r="DS708">
            <v>0</v>
          </cell>
          <cell r="DT708">
            <v>0</v>
          </cell>
          <cell r="DU708">
            <v>0</v>
          </cell>
          <cell r="DV708">
            <v>0</v>
          </cell>
          <cell r="DW708">
            <v>0</v>
          </cell>
          <cell r="DX708">
            <v>0</v>
          </cell>
          <cell r="DY708">
            <v>0</v>
          </cell>
          <cell r="DZ708">
            <v>0</v>
          </cell>
          <cell r="EA708">
            <v>0</v>
          </cell>
          <cell r="EB708">
            <v>0</v>
          </cell>
          <cell r="EC708">
            <v>0</v>
          </cell>
          <cell r="ED708">
            <v>0</v>
          </cell>
        </row>
        <row r="709"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  <cell r="BE709">
            <v>0</v>
          </cell>
          <cell r="BF709">
            <v>0</v>
          </cell>
          <cell r="BG709">
            <v>0</v>
          </cell>
          <cell r="BH709">
            <v>0</v>
          </cell>
          <cell r="BI709">
            <v>0</v>
          </cell>
          <cell r="BJ709">
            <v>0</v>
          </cell>
          <cell r="BK709">
            <v>0</v>
          </cell>
          <cell r="BL709">
            <v>0</v>
          </cell>
          <cell r="BM709">
            <v>0</v>
          </cell>
          <cell r="BN709">
            <v>0</v>
          </cell>
          <cell r="BO709">
            <v>0</v>
          </cell>
          <cell r="BP709">
            <v>0</v>
          </cell>
          <cell r="BQ709">
            <v>0</v>
          </cell>
          <cell r="BR709">
            <v>0</v>
          </cell>
          <cell r="BS709">
            <v>0</v>
          </cell>
          <cell r="BT709">
            <v>0</v>
          </cell>
          <cell r="BU709">
            <v>0</v>
          </cell>
          <cell r="BV709">
            <v>0</v>
          </cell>
          <cell r="BW709">
            <v>0</v>
          </cell>
          <cell r="BX709">
            <v>0</v>
          </cell>
          <cell r="BY709">
            <v>0</v>
          </cell>
          <cell r="BZ709">
            <v>0</v>
          </cell>
          <cell r="CA709">
            <v>0</v>
          </cell>
          <cell r="CB709">
            <v>0</v>
          </cell>
          <cell r="CC709">
            <v>0</v>
          </cell>
          <cell r="CD709">
            <v>0</v>
          </cell>
          <cell r="CE709">
            <v>0</v>
          </cell>
          <cell r="CF709">
            <v>0</v>
          </cell>
          <cell r="CG709">
            <v>0</v>
          </cell>
          <cell r="CH709">
            <v>0</v>
          </cell>
          <cell r="CI709">
            <v>0</v>
          </cell>
          <cell r="CJ709">
            <v>0</v>
          </cell>
          <cell r="CK709">
            <v>0</v>
          </cell>
          <cell r="CL709">
            <v>0</v>
          </cell>
          <cell r="CM709">
            <v>0</v>
          </cell>
          <cell r="CN709">
            <v>0</v>
          </cell>
          <cell r="CO709">
            <v>0</v>
          </cell>
          <cell r="CP709">
            <v>0</v>
          </cell>
          <cell r="CQ709">
            <v>0</v>
          </cell>
          <cell r="CR709">
            <v>0</v>
          </cell>
          <cell r="CS709">
            <v>0</v>
          </cell>
          <cell r="CT709">
            <v>0</v>
          </cell>
          <cell r="CU709">
            <v>0</v>
          </cell>
          <cell r="CV709">
            <v>0</v>
          </cell>
          <cell r="CW709">
            <v>0</v>
          </cell>
          <cell r="CX709">
            <v>0</v>
          </cell>
          <cell r="CY709">
            <v>0</v>
          </cell>
          <cell r="CZ709">
            <v>0</v>
          </cell>
          <cell r="DA709">
            <v>0</v>
          </cell>
          <cell r="DB709">
            <v>0</v>
          </cell>
          <cell r="DC709">
            <v>0</v>
          </cell>
          <cell r="DD709">
            <v>0</v>
          </cell>
          <cell r="DE709">
            <v>0</v>
          </cell>
          <cell r="DF709">
            <v>0</v>
          </cell>
          <cell r="DG709">
            <v>0</v>
          </cell>
          <cell r="DH709">
            <v>0</v>
          </cell>
          <cell r="DI709">
            <v>0</v>
          </cell>
          <cell r="DJ709">
            <v>0</v>
          </cell>
          <cell r="DK709">
            <v>0</v>
          </cell>
          <cell r="DL709">
            <v>0</v>
          </cell>
          <cell r="DM709">
            <v>0</v>
          </cell>
          <cell r="DN709">
            <v>0</v>
          </cell>
          <cell r="DO709">
            <v>0</v>
          </cell>
          <cell r="DP709">
            <v>0</v>
          </cell>
          <cell r="DQ709">
            <v>0</v>
          </cell>
          <cell r="DR709">
            <v>0</v>
          </cell>
          <cell r="DS709">
            <v>0</v>
          </cell>
          <cell r="DT709">
            <v>0</v>
          </cell>
          <cell r="DU709">
            <v>0</v>
          </cell>
          <cell r="DV709">
            <v>0</v>
          </cell>
          <cell r="DW709">
            <v>0</v>
          </cell>
          <cell r="DX709">
            <v>0</v>
          </cell>
          <cell r="DY709">
            <v>0</v>
          </cell>
          <cell r="DZ709">
            <v>0</v>
          </cell>
          <cell r="EA709">
            <v>0</v>
          </cell>
          <cell r="EB709">
            <v>0</v>
          </cell>
          <cell r="EC709">
            <v>0</v>
          </cell>
          <cell r="ED709">
            <v>0</v>
          </cell>
        </row>
        <row r="710"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E710">
            <v>0</v>
          </cell>
          <cell r="BF710">
            <v>0</v>
          </cell>
          <cell r="BG710">
            <v>0</v>
          </cell>
          <cell r="BH710">
            <v>0</v>
          </cell>
          <cell r="BI710">
            <v>0</v>
          </cell>
          <cell r="BJ710">
            <v>0</v>
          </cell>
          <cell r="BK710">
            <v>0</v>
          </cell>
          <cell r="BL710">
            <v>0</v>
          </cell>
          <cell r="BM710">
            <v>0</v>
          </cell>
          <cell r="BN710">
            <v>0</v>
          </cell>
          <cell r="BO710">
            <v>0</v>
          </cell>
          <cell r="BP710">
            <v>0</v>
          </cell>
          <cell r="BQ710">
            <v>0</v>
          </cell>
          <cell r="BR710">
            <v>0</v>
          </cell>
          <cell r="BS710">
            <v>0</v>
          </cell>
          <cell r="BT710">
            <v>0</v>
          </cell>
          <cell r="BU710">
            <v>0</v>
          </cell>
          <cell r="BV710">
            <v>0</v>
          </cell>
          <cell r="BW710">
            <v>0</v>
          </cell>
          <cell r="BX710">
            <v>0</v>
          </cell>
          <cell r="BY710">
            <v>0</v>
          </cell>
          <cell r="BZ710">
            <v>0</v>
          </cell>
          <cell r="CA710">
            <v>0</v>
          </cell>
          <cell r="CB710">
            <v>0</v>
          </cell>
          <cell r="CC710">
            <v>0</v>
          </cell>
          <cell r="CD710">
            <v>0</v>
          </cell>
          <cell r="CE710">
            <v>0</v>
          </cell>
          <cell r="CF710">
            <v>0</v>
          </cell>
          <cell r="CG710">
            <v>0</v>
          </cell>
          <cell r="CH710">
            <v>0</v>
          </cell>
          <cell r="CI710">
            <v>0</v>
          </cell>
          <cell r="CJ710">
            <v>0</v>
          </cell>
          <cell r="CK710">
            <v>0</v>
          </cell>
          <cell r="CL710">
            <v>0</v>
          </cell>
          <cell r="CM710">
            <v>0</v>
          </cell>
          <cell r="CN710">
            <v>0</v>
          </cell>
          <cell r="CO710">
            <v>0</v>
          </cell>
          <cell r="CP710">
            <v>0</v>
          </cell>
          <cell r="CQ710">
            <v>0</v>
          </cell>
          <cell r="CR710">
            <v>0</v>
          </cell>
          <cell r="CS710">
            <v>0</v>
          </cell>
          <cell r="CT710">
            <v>0</v>
          </cell>
          <cell r="CU710">
            <v>0</v>
          </cell>
          <cell r="CV710">
            <v>0</v>
          </cell>
          <cell r="CW710">
            <v>0</v>
          </cell>
          <cell r="CX710">
            <v>0</v>
          </cell>
          <cell r="CY710">
            <v>0</v>
          </cell>
          <cell r="CZ710">
            <v>0</v>
          </cell>
          <cell r="DA710">
            <v>0</v>
          </cell>
          <cell r="DB710">
            <v>0</v>
          </cell>
          <cell r="DC710">
            <v>0</v>
          </cell>
          <cell r="DD710">
            <v>0</v>
          </cell>
          <cell r="DE710">
            <v>0</v>
          </cell>
          <cell r="DF710">
            <v>0</v>
          </cell>
          <cell r="DG710">
            <v>0</v>
          </cell>
          <cell r="DH710">
            <v>0</v>
          </cell>
          <cell r="DI710">
            <v>0</v>
          </cell>
          <cell r="DJ710">
            <v>0</v>
          </cell>
          <cell r="DK710">
            <v>0</v>
          </cell>
          <cell r="DL710">
            <v>0</v>
          </cell>
          <cell r="DM710">
            <v>0</v>
          </cell>
          <cell r="DN710">
            <v>0</v>
          </cell>
          <cell r="DO710">
            <v>0</v>
          </cell>
          <cell r="DP710">
            <v>0</v>
          </cell>
          <cell r="DQ710">
            <v>0</v>
          </cell>
          <cell r="DR710">
            <v>0</v>
          </cell>
          <cell r="DS710">
            <v>0</v>
          </cell>
          <cell r="DT710">
            <v>0</v>
          </cell>
          <cell r="DU710">
            <v>0</v>
          </cell>
          <cell r="DV710">
            <v>0</v>
          </cell>
          <cell r="DW710">
            <v>0</v>
          </cell>
          <cell r="DX710">
            <v>0</v>
          </cell>
          <cell r="DY710">
            <v>0</v>
          </cell>
          <cell r="DZ710">
            <v>0</v>
          </cell>
          <cell r="EA710">
            <v>0</v>
          </cell>
          <cell r="EB710">
            <v>0</v>
          </cell>
          <cell r="EC710">
            <v>0</v>
          </cell>
          <cell r="ED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E711">
            <v>0</v>
          </cell>
          <cell r="BF711">
            <v>0</v>
          </cell>
          <cell r="BG711">
            <v>0</v>
          </cell>
          <cell r="BH711">
            <v>0</v>
          </cell>
          <cell r="BI711">
            <v>0</v>
          </cell>
          <cell r="BJ711">
            <v>0</v>
          </cell>
          <cell r="BK711">
            <v>0</v>
          </cell>
          <cell r="BL711">
            <v>0</v>
          </cell>
          <cell r="BM711">
            <v>0</v>
          </cell>
          <cell r="BN711">
            <v>0</v>
          </cell>
          <cell r="BO711">
            <v>0</v>
          </cell>
          <cell r="BP711">
            <v>0</v>
          </cell>
          <cell r="BQ711">
            <v>0</v>
          </cell>
          <cell r="BR711">
            <v>0</v>
          </cell>
          <cell r="BS711">
            <v>0</v>
          </cell>
          <cell r="BT711">
            <v>0</v>
          </cell>
          <cell r="BU711">
            <v>0</v>
          </cell>
          <cell r="BV711">
            <v>0</v>
          </cell>
          <cell r="BW711">
            <v>0</v>
          </cell>
          <cell r="BX711">
            <v>0</v>
          </cell>
          <cell r="BY711">
            <v>0</v>
          </cell>
          <cell r="BZ711">
            <v>0</v>
          </cell>
          <cell r="CA711">
            <v>0</v>
          </cell>
          <cell r="CB711">
            <v>0</v>
          </cell>
          <cell r="CC711">
            <v>0</v>
          </cell>
          <cell r="CD711">
            <v>0</v>
          </cell>
          <cell r="CE711">
            <v>0</v>
          </cell>
          <cell r="CF711">
            <v>0</v>
          </cell>
          <cell r="CG711">
            <v>0</v>
          </cell>
          <cell r="CH711">
            <v>0</v>
          </cell>
          <cell r="CI711">
            <v>0</v>
          </cell>
          <cell r="CJ711">
            <v>0</v>
          </cell>
          <cell r="CK711">
            <v>0</v>
          </cell>
          <cell r="CL711">
            <v>0</v>
          </cell>
          <cell r="CM711">
            <v>0</v>
          </cell>
          <cell r="CN711">
            <v>0</v>
          </cell>
          <cell r="CO711">
            <v>0</v>
          </cell>
          <cell r="CP711">
            <v>0</v>
          </cell>
          <cell r="CQ711">
            <v>0</v>
          </cell>
          <cell r="CR711">
            <v>0</v>
          </cell>
          <cell r="CS711">
            <v>0</v>
          </cell>
          <cell r="CT711">
            <v>0</v>
          </cell>
          <cell r="CU711">
            <v>0</v>
          </cell>
          <cell r="CV711">
            <v>0</v>
          </cell>
          <cell r="CW711">
            <v>0</v>
          </cell>
          <cell r="CX711">
            <v>0</v>
          </cell>
          <cell r="CY711">
            <v>0</v>
          </cell>
          <cell r="CZ711">
            <v>0</v>
          </cell>
          <cell r="DA711">
            <v>0</v>
          </cell>
          <cell r="DB711">
            <v>0</v>
          </cell>
          <cell r="DC711">
            <v>0</v>
          </cell>
          <cell r="DD711">
            <v>0</v>
          </cell>
          <cell r="DE711">
            <v>0</v>
          </cell>
          <cell r="DF711">
            <v>0</v>
          </cell>
          <cell r="DG711">
            <v>0</v>
          </cell>
          <cell r="DH711">
            <v>0</v>
          </cell>
          <cell r="DI711">
            <v>0</v>
          </cell>
          <cell r="DJ711">
            <v>0</v>
          </cell>
          <cell r="DK711">
            <v>0</v>
          </cell>
          <cell r="DL711">
            <v>0</v>
          </cell>
          <cell r="DM711">
            <v>0</v>
          </cell>
          <cell r="DN711">
            <v>0</v>
          </cell>
          <cell r="DO711">
            <v>0</v>
          </cell>
          <cell r="DP711">
            <v>0</v>
          </cell>
          <cell r="DQ711">
            <v>0</v>
          </cell>
          <cell r="DR711">
            <v>0</v>
          </cell>
          <cell r="DS711">
            <v>0</v>
          </cell>
          <cell r="DT711">
            <v>0</v>
          </cell>
          <cell r="DU711">
            <v>0</v>
          </cell>
          <cell r="DV711">
            <v>0</v>
          </cell>
          <cell r="DW711">
            <v>0</v>
          </cell>
          <cell r="DX711">
            <v>0</v>
          </cell>
          <cell r="DY711">
            <v>0</v>
          </cell>
          <cell r="DZ711">
            <v>0</v>
          </cell>
          <cell r="EA711">
            <v>0</v>
          </cell>
          <cell r="EB711">
            <v>0</v>
          </cell>
          <cell r="EC711">
            <v>0</v>
          </cell>
          <cell r="ED711">
            <v>0</v>
          </cell>
        </row>
        <row r="713">
          <cell r="A713" t="str">
            <v>Total IRP Resources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E713">
            <v>0</v>
          </cell>
          <cell r="BF713">
            <v>0</v>
          </cell>
          <cell r="BG713">
            <v>0</v>
          </cell>
          <cell r="BH713">
            <v>0</v>
          </cell>
          <cell r="BI713">
            <v>0</v>
          </cell>
          <cell r="BJ713">
            <v>0</v>
          </cell>
          <cell r="BK713">
            <v>0</v>
          </cell>
          <cell r="BL713">
            <v>0</v>
          </cell>
          <cell r="BM713">
            <v>0</v>
          </cell>
          <cell r="BN713">
            <v>0</v>
          </cell>
          <cell r="BO713">
            <v>0</v>
          </cell>
          <cell r="BP713">
            <v>0</v>
          </cell>
          <cell r="BQ713">
            <v>0</v>
          </cell>
          <cell r="BR713">
            <v>0</v>
          </cell>
          <cell r="BS713">
            <v>0</v>
          </cell>
          <cell r="BT713">
            <v>0</v>
          </cell>
          <cell r="BU713">
            <v>0</v>
          </cell>
          <cell r="BV713">
            <v>0</v>
          </cell>
          <cell r="BW713">
            <v>0</v>
          </cell>
          <cell r="BX713">
            <v>0</v>
          </cell>
          <cell r="BY713">
            <v>0</v>
          </cell>
          <cell r="BZ713">
            <v>0</v>
          </cell>
          <cell r="CA713">
            <v>0</v>
          </cell>
          <cell r="CB713">
            <v>0</v>
          </cell>
          <cell r="CC713">
            <v>0</v>
          </cell>
          <cell r="CD713">
            <v>0</v>
          </cell>
          <cell r="CE713">
            <v>0</v>
          </cell>
          <cell r="CF713">
            <v>0</v>
          </cell>
          <cell r="CG713">
            <v>0</v>
          </cell>
          <cell r="CH713">
            <v>0</v>
          </cell>
          <cell r="CI713">
            <v>0</v>
          </cell>
          <cell r="CJ713">
            <v>0</v>
          </cell>
          <cell r="CK713">
            <v>0</v>
          </cell>
          <cell r="CL713">
            <v>0</v>
          </cell>
          <cell r="CM713">
            <v>0</v>
          </cell>
          <cell r="CN713">
            <v>0</v>
          </cell>
          <cell r="CO713">
            <v>0</v>
          </cell>
          <cell r="CP713">
            <v>0</v>
          </cell>
          <cell r="CQ713">
            <v>0</v>
          </cell>
          <cell r="CR713">
            <v>0</v>
          </cell>
          <cell r="CS713">
            <v>0</v>
          </cell>
          <cell r="CT713">
            <v>0</v>
          </cell>
          <cell r="CU713">
            <v>0</v>
          </cell>
          <cell r="CV713">
            <v>0</v>
          </cell>
          <cell r="CW713">
            <v>0</v>
          </cell>
          <cell r="CX713">
            <v>0</v>
          </cell>
          <cell r="CY713">
            <v>0</v>
          </cell>
          <cell r="CZ713">
            <v>0</v>
          </cell>
          <cell r="DA713">
            <v>0</v>
          </cell>
          <cell r="DB713">
            <v>0</v>
          </cell>
          <cell r="DC713">
            <v>0</v>
          </cell>
          <cell r="DD713">
            <v>0</v>
          </cell>
          <cell r="DE713">
            <v>0</v>
          </cell>
          <cell r="DF713">
            <v>0</v>
          </cell>
          <cell r="DG713">
            <v>0</v>
          </cell>
          <cell r="DH713">
            <v>0</v>
          </cell>
          <cell r="DI713">
            <v>0</v>
          </cell>
          <cell r="DJ713">
            <v>0</v>
          </cell>
          <cell r="DK713">
            <v>0</v>
          </cell>
          <cell r="DL713">
            <v>0</v>
          </cell>
          <cell r="DM713">
            <v>0</v>
          </cell>
          <cell r="DN713">
            <v>0</v>
          </cell>
          <cell r="DO713">
            <v>0</v>
          </cell>
          <cell r="DP713">
            <v>0</v>
          </cell>
          <cell r="DQ713">
            <v>0</v>
          </cell>
          <cell r="DR713">
            <v>0</v>
          </cell>
          <cell r="DS713">
            <v>0</v>
          </cell>
          <cell r="DT713">
            <v>0</v>
          </cell>
          <cell r="DU713">
            <v>0</v>
          </cell>
          <cell r="DV713">
            <v>0</v>
          </cell>
          <cell r="DW713">
            <v>0</v>
          </cell>
          <cell r="DX713">
            <v>0</v>
          </cell>
          <cell r="DY713">
            <v>0</v>
          </cell>
          <cell r="DZ713">
            <v>0</v>
          </cell>
          <cell r="EA713">
            <v>0</v>
          </cell>
          <cell r="EB713">
            <v>0</v>
          </cell>
          <cell r="EC713">
            <v>0</v>
          </cell>
          <cell r="ED713">
            <v>0</v>
          </cell>
        </row>
        <row r="715">
          <cell r="A715" t="str">
            <v>Growth Station Resources</v>
          </cell>
        </row>
        <row r="716"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E716">
            <v>0</v>
          </cell>
          <cell r="BF716">
            <v>0</v>
          </cell>
          <cell r="BG716">
            <v>0</v>
          </cell>
          <cell r="BH716">
            <v>0</v>
          </cell>
          <cell r="BI716">
            <v>0</v>
          </cell>
          <cell r="BJ716">
            <v>0</v>
          </cell>
          <cell r="BK716">
            <v>0</v>
          </cell>
          <cell r="BL716">
            <v>0</v>
          </cell>
          <cell r="BM716">
            <v>0</v>
          </cell>
          <cell r="BN716">
            <v>0</v>
          </cell>
          <cell r="BO716">
            <v>0</v>
          </cell>
          <cell r="BP716">
            <v>0</v>
          </cell>
          <cell r="BQ716">
            <v>0</v>
          </cell>
          <cell r="BR716">
            <v>0</v>
          </cell>
          <cell r="BS716">
            <v>0</v>
          </cell>
          <cell r="BT716">
            <v>0</v>
          </cell>
          <cell r="BU716">
            <v>0</v>
          </cell>
          <cell r="BV716">
            <v>0</v>
          </cell>
          <cell r="BW716">
            <v>0</v>
          </cell>
          <cell r="BX716">
            <v>0</v>
          </cell>
          <cell r="BY716">
            <v>0</v>
          </cell>
          <cell r="BZ716">
            <v>0</v>
          </cell>
          <cell r="CA716">
            <v>0</v>
          </cell>
          <cell r="CB716">
            <v>0</v>
          </cell>
          <cell r="CC716">
            <v>0</v>
          </cell>
          <cell r="CD716">
            <v>0</v>
          </cell>
          <cell r="CE716">
            <v>0</v>
          </cell>
          <cell r="CF716">
            <v>0</v>
          </cell>
          <cell r="CG716">
            <v>0</v>
          </cell>
          <cell r="CH716">
            <v>0</v>
          </cell>
          <cell r="CI716">
            <v>0</v>
          </cell>
          <cell r="CJ716">
            <v>0</v>
          </cell>
          <cell r="CK716">
            <v>0</v>
          </cell>
          <cell r="CL716">
            <v>0</v>
          </cell>
          <cell r="CM716">
            <v>0</v>
          </cell>
          <cell r="CN716">
            <v>0</v>
          </cell>
          <cell r="CO716">
            <v>0</v>
          </cell>
          <cell r="CP716">
            <v>0</v>
          </cell>
          <cell r="CQ716">
            <v>0</v>
          </cell>
          <cell r="CR716">
            <v>0</v>
          </cell>
          <cell r="CS716">
            <v>0</v>
          </cell>
          <cell r="CT716">
            <v>0</v>
          </cell>
          <cell r="CU716">
            <v>0</v>
          </cell>
          <cell r="CV716">
            <v>0</v>
          </cell>
          <cell r="CW716">
            <v>0</v>
          </cell>
          <cell r="CX716">
            <v>0</v>
          </cell>
          <cell r="CY716">
            <v>0</v>
          </cell>
          <cell r="CZ716">
            <v>0</v>
          </cell>
          <cell r="DA716">
            <v>0</v>
          </cell>
          <cell r="DB716">
            <v>0</v>
          </cell>
          <cell r="DC716">
            <v>0</v>
          </cell>
          <cell r="DD716">
            <v>0</v>
          </cell>
          <cell r="DE716">
            <v>0</v>
          </cell>
          <cell r="DF716">
            <v>0</v>
          </cell>
          <cell r="DG716">
            <v>0</v>
          </cell>
          <cell r="DH716">
            <v>0</v>
          </cell>
          <cell r="DI716">
            <v>0</v>
          </cell>
          <cell r="DJ716">
            <v>0</v>
          </cell>
          <cell r="DK716">
            <v>0</v>
          </cell>
          <cell r="DL716">
            <v>0</v>
          </cell>
          <cell r="DM716">
            <v>0</v>
          </cell>
          <cell r="DN716">
            <v>0</v>
          </cell>
          <cell r="DO716">
            <v>0</v>
          </cell>
          <cell r="DP716">
            <v>0</v>
          </cell>
          <cell r="DQ716">
            <v>0</v>
          </cell>
          <cell r="DR716">
            <v>0</v>
          </cell>
          <cell r="DS716">
            <v>0</v>
          </cell>
          <cell r="DT716">
            <v>0</v>
          </cell>
          <cell r="DU716">
            <v>0</v>
          </cell>
          <cell r="DV716">
            <v>0</v>
          </cell>
          <cell r="DW716">
            <v>0</v>
          </cell>
          <cell r="DX716">
            <v>0</v>
          </cell>
          <cell r="DY716">
            <v>0</v>
          </cell>
          <cell r="DZ716">
            <v>0</v>
          </cell>
          <cell r="EA716">
            <v>0</v>
          </cell>
          <cell r="EB716">
            <v>0</v>
          </cell>
          <cell r="EC716">
            <v>0</v>
          </cell>
          <cell r="ED716">
            <v>0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E717">
            <v>0</v>
          </cell>
          <cell r="BF717">
            <v>0</v>
          </cell>
          <cell r="BG717">
            <v>0</v>
          </cell>
          <cell r="BH717">
            <v>0</v>
          </cell>
          <cell r="BI717">
            <v>0</v>
          </cell>
          <cell r="BJ717">
            <v>0</v>
          </cell>
          <cell r="BK717">
            <v>0</v>
          </cell>
          <cell r="BL717">
            <v>0</v>
          </cell>
          <cell r="BM717">
            <v>0</v>
          </cell>
          <cell r="BN717">
            <v>0</v>
          </cell>
          <cell r="BO717">
            <v>0</v>
          </cell>
          <cell r="BP717">
            <v>0</v>
          </cell>
          <cell r="BQ717">
            <v>0</v>
          </cell>
          <cell r="BR717">
            <v>0</v>
          </cell>
          <cell r="BS717">
            <v>0</v>
          </cell>
          <cell r="BT717">
            <v>0</v>
          </cell>
          <cell r="BU717">
            <v>0</v>
          </cell>
          <cell r="BV717">
            <v>0</v>
          </cell>
          <cell r="BW717">
            <v>0</v>
          </cell>
          <cell r="BX717">
            <v>0</v>
          </cell>
          <cell r="BY717">
            <v>0</v>
          </cell>
          <cell r="BZ717">
            <v>0</v>
          </cell>
          <cell r="CA717">
            <v>0</v>
          </cell>
          <cell r="CB717">
            <v>0</v>
          </cell>
          <cell r="CC717">
            <v>0</v>
          </cell>
          <cell r="CD717">
            <v>0</v>
          </cell>
          <cell r="CE717">
            <v>0</v>
          </cell>
          <cell r="CF717">
            <v>0</v>
          </cell>
          <cell r="CG717">
            <v>0</v>
          </cell>
          <cell r="CH717">
            <v>0</v>
          </cell>
          <cell r="CI717">
            <v>0</v>
          </cell>
          <cell r="CJ717">
            <v>0</v>
          </cell>
          <cell r="CK717">
            <v>0</v>
          </cell>
          <cell r="CL717">
            <v>0</v>
          </cell>
          <cell r="CM717">
            <v>0</v>
          </cell>
          <cell r="CN717">
            <v>0</v>
          </cell>
          <cell r="CO717">
            <v>0</v>
          </cell>
          <cell r="CP717">
            <v>0</v>
          </cell>
          <cell r="CQ717">
            <v>0</v>
          </cell>
          <cell r="CR717">
            <v>0</v>
          </cell>
          <cell r="CS717">
            <v>0</v>
          </cell>
          <cell r="CT717">
            <v>0</v>
          </cell>
          <cell r="CU717">
            <v>0</v>
          </cell>
          <cell r="CV717">
            <v>0</v>
          </cell>
          <cell r="CW717">
            <v>0</v>
          </cell>
          <cell r="CX717">
            <v>0</v>
          </cell>
          <cell r="CY717">
            <v>0</v>
          </cell>
          <cell r="CZ717">
            <v>0</v>
          </cell>
          <cell r="DA717">
            <v>0</v>
          </cell>
          <cell r="DB717">
            <v>0</v>
          </cell>
          <cell r="DC717">
            <v>0</v>
          </cell>
          <cell r="DD717">
            <v>0</v>
          </cell>
          <cell r="DE717">
            <v>0</v>
          </cell>
          <cell r="DF717">
            <v>0</v>
          </cell>
          <cell r="DG717">
            <v>0</v>
          </cell>
          <cell r="DH717">
            <v>0</v>
          </cell>
          <cell r="DI717">
            <v>0</v>
          </cell>
          <cell r="DJ717">
            <v>0</v>
          </cell>
          <cell r="DK717">
            <v>0</v>
          </cell>
          <cell r="DL717">
            <v>0</v>
          </cell>
          <cell r="DM717">
            <v>0</v>
          </cell>
          <cell r="DN717">
            <v>0</v>
          </cell>
          <cell r="DO717">
            <v>0</v>
          </cell>
          <cell r="DP717">
            <v>0</v>
          </cell>
          <cell r="DQ717">
            <v>0</v>
          </cell>
          <cell r="DR717">
            <v>0</v>
          </cell>
          <cell r="DS717">
            <v>0</v>
          </cell>
          <cell r="DT717">
            <v>0</v>
          </cell>
          <cell r="DU717">
            <v>0</v>
          </cell>
          <cell r="DV717">
            <v>0</v>
          </cell>
          <cell r="DW717">
            <v>0</v>
          </cell>
          <cell r="DX717">
            <v>0</v>
          </cell>
          <cell r="DY717">
            <v>0</v>
          </cell>
          <cell r="DZ717">
            <v>0</v>
          </cell>
          <cell r="EA717">
            <v>0</v>
          </cell>
          <cell r="EB717">
            <v>0</v>
          </cell>
          <cell r="EC717">
            <v>0</v>
          </cell>
          <cell r="ED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E718">
            <v>0</v>
          </cell>
          <cell r="BF718">
            <v>0</v>
          </cell>
          <cell r="BG718">
            <v>0</v>
          </cell>
          <cell r="BH718">
            <v>0</v>
          </cell>
          <cell r="BI718">
            <v>0</v>
          </cell>
          <cell r="BJ718">
            <v>0</v>
          </cell>
          <cell r="BK718">
            <v>0</v>
          </cell>
          <cell r="BL718">
            <v>0</v>
          </cell>
          <cell r="BM718">
            <v>0</v>
          </cell>
          <cell r="BN718">
            <v>0</v>
          </cell>
          <cell r="BO718">
            <v>0</v>
          </cell>
          <cell r="BP718">
            <v>0</v>
          </cell>
          <cell r="BQ718">
            <v>0</v>
          </cell>
          <cell r="BR718">
            <v>0</v>
          </cell>
          <cell r="BS718">
            <v>0</v>
          </cell>
          <cell r="BT718">
            <v>0</v>
          </cell>
          <cell r="BU718">
            <v>0</v>
          </cell>
          <cell r="BV718">
            <v>0</v>
          </cell>
          <cell r="BW718">
            <v>0</v>
          </cell>
          <cell r="BX718">
            <v>0</v>
          </cell>
          <cell r="BY718">
            <v>0</v>
          </cell>
          <cell r="BZ718">
            <v>0</v>
          </cell>
          <cell r="CA718">
            <v>0</v>
          </cell>
          <cell r="CB718">
            <v>0</v>
          </cell>
          <cell r="CC718">
            <v>0</v>
          </cell>
          <cell r="CD718">
            <v>0</v>
          </cell>
          <cell r="CE718">
            <v>0</v>
          </cell>
          <cell r="CF718">
            <v>0</v>
          </cell>
          <cell r="CG718">
            <v>0</v>
          </cell>
          <cell r="CH718">
            <v>0</v>
          </cell>
          <cell r="CI718">
            <v>0</v>
          </cell>
          <cell r="CJ718">
            <v>0</v>
          </cell>
          <cell r="CK718">
            <v>0</v>
          </cell>
          <cell r="CL718">
            <v>0</v>
          </cell>
          <cell r="CM718">
            <v>0</v>
          </cell>
          <cell r="CN718">
            <v>0</v>
          </cell>
          <cell r="CO718">
            <v>0</v>
          </cell>
          <cell r="CP718">
            <v>0</v>
          </cell>
          <cell r="CQ718">
            <v>0</v>
          </cell>
          <cell r="CR718">
            <v>0</v>
          </cell>
          <cell r="CS718">
            <v>0</v>
          </cell>
          <cell r="CT718">
            <v>0</v>
          </cell>
          <cell r="CU718">
            <v>0</v>
          </cell>
          <cell r="CV718">
            <v>0</v>
          </cell>
          <cell r="CW718">
            <v>0</v>
          </cell>
          <cell r="CX718">
            <v>0</v>
          </cell>
          <cell r="CY718">
            <v>0</v>
          </cell>
          <cell r="CZ718">
            <v>0</v>
          </cell>
          <cell r="DA718">
            <v>0</v>
          </cell>
          <cell r="DB718">
            <v>0</v>
          </cell>
          <cell r="DC718">
            <v>0</v>
          </cell>
          <cell r="DD718">
            <v>0</v>
          </cell>
          <cell r="DE718">
            <v>0</v>
          </cell>
          <cell r="DF718">
            <v>0</v>
          </cell>
          <cell r="DG718">
            <v>0</v>
          </cell>
          <cell r="DH718">
            <v>0</v>
          </cell>
          <cell r="DI718">
            <v>0</v>
          </cell>
          <cell r="DJ718">
            <v>0</v>
          </cell>
          <cell r="DK718">
            <v>0</v>
          </cell>
          <cell r="DL718">
            <v>0</v>
          </cell>
          <cell r="DM718">
            <v>0</v>
          </cell>
          <cell r="DN718">
            <v>0</v>
          </cell>
          <cell r="DO718">
            <v>0</v>
          </cell>
          <cell r="DP718">
            <v>0</v>
          </cell>
          <cell r="DQ718">
            <v>0</v>
          </cell>
          <cell r="DR718">
            <v>0</v>
          </cell>
          <cell r="DS718">
            <v>0</v>
          </cell>
          <cell r="DT718">
            <v>0</v>
          </cell>
          <cell r="DU718">
            <v>0</v>
          </cell>
          <cell r="DV718">
            <v>0</v>
          </cell>
          <cell r="DW718">
            <v>0</v>
          </cell>
          <cell r="DX718">
            <v>0</v>
          </cell>
          <cell r="DY718">
            <v>0</v>
          </cell>
          <cell r="DZ718">
            <v>0</v>
          </cell>
          <cell r="EA718">
            <v>0</v>
          </cell>
          <cell r="EB718">
            <v>0</v>
          </cell>
          <cell r="EC718">
            <v>0</v>
          </cell>
          <cell r="ED718">
            <v>0</v>
          </cell>
        </row>
        <row r="719"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E719">
            <v>0</v>
          </cell>
          <cell r="BF719">
            <v>0</v>
          </cell>
          <cell r="BG719">
            <v>0</v>
          </cell>
          <cell r="BH719">
            <v>0</v>
          </cell>
          <cell r="BI719">
            <v>0</v>
          </cell>
          <cell r="BJ719">
            <v>0</v>
          </cell>
          <cell r="BK719">
            <v>0</v>
          </cell>
          <cell r="BL719">
            <v>0</v>
          </cell>
          <cell r="BM719">
            <v>0</v>
          </cell>
          <cell r="BN719">
            <v>0</v>
          </cell>
          <cell r="BO719">
            <v>0</v>
          </cell>
          <cell r="BP719">
            <v>0</v>
          </cell>
          <cell r="BQ719">
            <v>0</v>
          </cell>
          <cell r="BR719">
            <v>0</v>
          </cell>
          <cell r="BS719">
            <v>0</v>
          </cell>
          <cell r="BT719">
            <v>0</v>
          </cell>
          <cell r="BU719">
            <v>0</v>
          </cell>
          <cell r="BV719">
            <v>0</v>
          </cell>
          <cell r="BW719">
            <v>0</v>
          </cell>
          <cell r="BX719">
            <v>0</v>
          </cell>
          <cell r="BY719">
            <v>0</v>
          </cell>
          <cell r="BZ719">
            <v>0</v>
          </cell>
          <cell r="CA719">
            <v>0</v>
          </cell>
          <cell r="CB719">
            <v>0</v>
          </cell>
          <cell r="CC719">
            <v>0</v>
          </cell>
          <cell r="CD719">
            <v>0</v>
          </cell>
          <cell r="CE719">
            <v>0</v>
          </cell>
          <cell r="CF719">
            <v>0</v>
          </cell>
          <cell r="CG719">
            <v>0</v>
          </cell>
          <cell r="CH719">
            <v>0</v>
          </cell>
          <cell r="CI719">
            <v>0</v>
          </cell>
          <cell r="CJ719">
            <v>0</v>
          </cell>
          <cell r="CK719">
            <v>0</v>
          </cell>
          <cell r="CL719">
            <v>0</v>
          </cell>
          <cell r="CM719">
            <v>0</v>
          </cell>
          <cell r="CN719">
            <v>0</v>
          </cell>
          <cell r="CO719">
            <v>0</v>
          </cell>
          <cell r="CP719">
            <v>0</v>
          </cell>
          <cell r="CQ719">
            <v>0</v>
          </cell>
          <cell r="CR719">
            <v>0</v>
          </cell>
          <cell r="CS719">
            <v>0</v>
          </cell>
          <cell r="CT719">
            <v>0</v>
          </cell>
          <cell r="CU719">
            <v>0</v>
          </cell>
          <cell r="CV719">
            <v>0</v>
          </cell>
          <cell r="CW719">
            <v>0</v>
          </cell>
          <cell r="CX719">
            <v>0</v>
          </cell>
          <cell r="CY719">
            <v>0</v>
          </cell>
          <cell r="CZ719">
            <v>0</v>
          </cell>
          <cell r="DA719">
            <v>0</v>
          </cell>
          <cell r="DB719">
            <v>0</v>
          </cell>
          <cell r="DC719">
            <v>0</v>
          </cell>
          <cell r="DD719">
            <v>0</v>
          </cell>
          <cell r="DE719">
            <v>0</v>
          </cell>
          <cell r="DF719">
            <v>0</v>
          </cell>
          <cell r="DG719">
            <v>0</v>
          </cell>
          <cell r="DH719">
            <v>0</v>
          </cell>
          <cell r="DI719">
            <v>0</v>
          </cell>
          <cell r="DJ719">
            <v>0</v>
          </cell>
          <cell r="DK719">
            <v>0</v>
          </cell>
          <cell r="DL719">
            <v>0</v>
          </cell>
          <cell r="DM719">
            <v>0</v>
          </cell>
          <cell r="DN719">
            <v>0</v>
          </cell>
          <cell r="DO719">
            <v>0</v>
          </cell>
          <cell r="DP719">
            <v>0</v>
          </cell>
          <cell r="DQ719">
            <v>0</v>
          </cell>
          <cell r="DR719">
            <v>0</v>
          </cell>
          <cell r="DS719">
            <v>0</v>
          </cell>
          <cell r="DT719">
            <v>0</v>
          </cell>
          <cell r="DU719">
            <v>0</v>
          </cell>
          <cell r="DV719">
            <v>0</v>
          </cell>
          <cell r="DW719">
            <v>0</v>
          </cell>
          <cell r="DX719">
            <v>0</v>
          </cell>
          <cell r="DY719">
            <v>0</v>
          </cell>
          <cell r="DZ719">
            <v>0</v>
          </cell>
          <cell r="EA719">
            <v>0</v>
          </cell>
          <cell r="EB719">
            <v>0</v>
          </cell>
          <cell r="EC719">
            <v>0</v>
          </cell>
          <cell r="ED719">
            <v>0</v>
          </cell>
        </row>
        <row r="720"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E720">
            <v>0</v>
          </cell>
          <cell r="BF720">
            <v>0</v>
          </cell>
          <cell r="BG720">
            <v>0</v>
          </cell>
          <cell r="BH720">
            <v>0</v>
          </cell>
          <cell r="BI720">
            <v>0</v>
          </cell>
          <cell r="BJ720">
            <v>0</v>
          </cell>
          <cell r="BK720">
            <v>0</v>
          </cell>
          <cell r="BL720">
            <v>0</v>
          </cell>
          <cell r="BM720">
            <v>0</v>
          </cell>
          <cell r="BN720">
            <v>0</v>
          </cell>
          <cell r="BO720">
            <v>0</v>
          </cell>
          <cell r="BP720">
            <v>0</v>
          </cell>
          <cell r="BQ720">
            <v>0</v>
          </cell>
          <cell r="BR720">
            <v>0</v>
          </cell>
          <cell r="BS720">
            <v>0</v>
          </cell>
          <cell r="BT720">
            <v>0</v>
          </cell>
          <cell r="BU720">
            <v>0</v>
          </cell>
          <cell r="BV720">
            <v>0</v>
          </cell>
          <cell r="BW720">
            <v>0</v>
          </cell>
          <cell r="BX720">
            <v>0</v>
          </cell>
          <cell r="BY720">
            <v>0</v>
          </cell>
          <cell r="BZ720">
            <v>0</v>
          </cell>
          <cell r="CA720">
            <v>0</v>
          </cell>
          <cell r="CB720">
            <v>0</v>
          </cell>
          <cell r="CC720">
            <v>0</v>
          </cell>
          <cell r="CD720">
            <v>0</v>
          </cell>
          <cell r="CE720">
            <v>0</v>
          </cell>
          <cell r="CF720">
            <v>0</v>
          </cell>
          <cell r="CG720">
            <v>0</v>
          </cell>
          <cell r="CH720">
            <v>0</v>
          </cell>
          <cell r="CI720">
            <v>0</v>
          </cell>
          <cell r="CJ720">
            <v>0</v>
          </cell>
          <cell r="CK720">
            <v>0</v>
          </cell>
          <cell r="CL720">
            <v>0</v>
          </cell>
          <cell r="CM720">
            <v>0</v>
          </cell>
          <cell r="CN720">
            <v>0</v>
          </cell>
          <cell r="CO720">
            <v>0</v>
          </cell>
          <cell r="CP720">
            <v>0</v>
          </cell>
          <cell r="CQ720">
            <v>0</v>
          </cell>
          <cell r="CR720">
            <v>0</v>
          </cell>
          <cell r="CS720">
            <v>0</v>
          </cell>
          <cell r="CT720">
            <v>0</v>
          </cell>
          <cell r="CU720">
            <v>0</v>
          </cell>
          <cell r="CV720">
            <v>0</v>
          </cell>
          <cell r="CW720">
            <v>0</v>
          </cell>
          <cell r="CX720">
            <v>0</v>
          </cell>
          <cell r="CY720">
            <v>0</v>
          </cell>
          <cell r="CZ720">
            <v>0</v>
          </cell>
          <cell r="DA720">
            <v>0</v>
          </cell>
          <cell r="DB720">
            <v>0</v>
          </cell>
          <cell r="DC720">
            <v>0</v>
          </cell>
          <cell r="DD720">
            <v>0</v>
          </cell>
          <cell r="DE720">
            <v>0</v>
          </cell>
          <cell r="DF720">
            <v>0</v>
          </cell>
          <cell r="DG720">
            <v>0</v>
          </cell>
          <cell r="DH720">
            <v>0</v>
          </cell>
          <cell r="DI720">
            <v>0</v>
          </cell>
          <cell r="DJ720">
            <v>0</v>
          </cell>
          <cell r="DK720">
            <v>0</v>
          </cell>
          <cell r="DL720">
            <v>0</v>
          </cell>
          <cell r="DM720">
            <v>0</v>
          </cell>
          <cell r="DN720">
            <v>0</v>
          </cell>
          <cell r="DO720">
            <v>0</v>
          </cell>
          <cell r="DP720">
            <v>0</v>
          </cell>
          <cell r="DQ720">
            <v>0</v>
          </cell>
          <cell r="DR720">
            <v>0</v>
          </cell>
          <cell r="DS720">
            <v>0</v>
          </cell>
          <cell r="DT720">
            <v>0</v>
          </cell>
          <cell r="DU720">
            <v>0</v>
          </cell>
          <cell r="DV720">
            <v>0</v>
          </cell>
          <cell r="DW720">
            <v>0</v>
          </cell>
          <cell r="DX720">
            <v>0</v>
          </cell>
          <cell r="DY720">
            <v>0</v>
          </cell>
          <cell r="DZ720">
            <v>0</v>
          </cell>
          <cell r="EA720">
            <v>0</v>
          </cell>
          <cell r="EB720">
            <v>0</v>
          </cell>
          <cell r="EC720">
            <v>0</v>
          </cell>
          <cell r="ED720">
            <v>0</v>
          </cell>
        </row>
        <row r="721"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E721">
            <v>0</v>
          </cell>
          <cell r="BF721">
            <v>0</v>
          </cell>
          <cell r="BG721">
            <v>0</v>
          </cell>
          <cell r="BH721">
            <v>0</v>
          </cell>
          <cell r="BI721">
            <v>0</v>
          </cell>
          <cell r="BJ721">
            <v>0</v>
          </cell>
          <cell r="BK721">
            <v>0</v>
          </cell>
          <cell r="BL721">
            <v>0</v>
          </cell>
          <cell r="BM721">
            <v>0</v>
          </cell>
          <cell r="BN721">
            <v>0</v>
          </cell>
          <cell r="BO721">
            <v>0</v>
          </cell>
          <cell r="BP721">
            <v>0</v>
          </cell>
          <cell r="BQ721">
            <v>0</v>
          </cell>
          <cell r="BR721">
            <v>0</v>
          </cell>
          <cell r="BS721">
            <v>0</v>
          </cell>
          <cell r="BT721">
            <v>0</v>
          </cell>
          <cell r="BU721">
            <v>0</v>
          </cell>
          <cell r="BV721">
            <v>0</v>
          </cell>
          <cell r="BW721">
            <v>0</v>
          </cell>
          <cell r="BX721">
            <v>0</v>
          </cell>
          <cell r="BY721">
            <v>0</v>
          </cell>
          <cell r="BZ721">
            <v>0</v>
          </cell>
          <cell r="CA721">
            <v>0</v>
          </cell>
          <cell r="CB721">
            <v>0</v>
          </cell>
          <cell r="CC721">
            <v>0</v>
          </cell>
          <cell r="CD721">
            <v>0</v>
          </cell>
          <cell r="CE721">
            <v>0</v>
          </cell>
          <cell r="CF721">
            <v>0</v>
          </cell>
          <cell r="CG721">
            <v>0</v>
          </cell>
          <cell r="CH721">
            <v>0</v>
          </cell>
          <cell r="CI721">
            <v>0</v>
          </cell>
          <cell r="CJ721">
            <v>0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P721">
            <v>0</v>
          </cell>
          <cell r="CQ721">
            <v>0</v>
          </cell>
          <cell r="CR721">
            <v>0</v>
          </cell>
          <cell r="CS721">
            <v>0</v>
          </cell>
          <cell r="CT721">
            <v>0</v>
          </cell>
          <cell r="CU721">
            <v>0</v>
          </cell>
          <cell r="CV721">
            <v>0</v>
          </cell>
          <cell r="CW721">
            <v>0</v>
          </cell>
          <cell r="CX721">
            <v>0</v>
          </cell>
          <cell r="CY721">
            <v>0</v>
          </cell>
          <cell r="CZ721">
            <v>0</v>
          </cell>
          <cell r="DA721">
            <v>0</v>
          </cell>
          <cell r="DB721">
            <v>0</v>
          </cell>
          <cell r="DC721">
            <v>0</v>
          </cell>
          <cell r="DD721">
            <v>0</v>
          </cell>
          <cell r="DE721">
            <v>0</v>
          </cell>
          <cell r="DF721">
            <v>0</v>
          </cell>
          <cell r="DG721">
            <v>0</v>
          </cell>
          <cell r="DH721">
            <v>0</v>
          </cell>
          <cell r="DI721">
            <v>0</v>
          </cell>
          <cell r="DJ721">
            <v>0</v>
          </cell>
          <cell r="DK721">
            <v>0</v>
          </cell>
          <cell r="DL721">
            <v>0</v>
          </cell>
          <cell r="DM721">
            <v>0</v>
          </cell>
          <cell r="DN721">
            <v>0</v>
          </cell>
          <cell r="DO721">
            <v>0</v>
          </cell>
          <cell r="DP721">
            <v>0</v>
          </cell>
          <cell r="DQ721">
            <v>0</v>
          </cell>
          <cell r="DR721">
            <v>0</v>
          </cell>
          <cell r="DS721">
            <v>0</v>
          </cell>
          <cell r="DT721">
            <v>0</v>
          </cell>
          <cell r="DU721">
            <v>0</v>
          </cell>
          <cell r="DV721">
            <v>0</v>
          </cell>
          <cell r="DW721">
            <v>0</v>
          </cell>
          <cell r="DX721">
            <v>0</v>
          </cell>
          <cell r="DY721">
            <v>0</v>
          </cell>
          <cell r="DZ721">
            <v>0</v>
          </cell>
          <cell r="EA721">
            <v>0</v>
          </cell>
          <cell r="EB721">
            <v>0</v>
          </cell>
          <cell r="EC721">
            <v>0</v>
          </cell>
          <cell r="ED721">
            <v>0</v>
          </cell>
        </row>
        <row r="722"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E722">
            <v>0</v>
          </cell>
          <cell r="BF722">
            <v>0</v>
          </cell>
          <cell r="BG722">
            <v>0</v>
          </cell>
          <cell r="BH722">
            <v>0</v>
          </cell>
          <cell r="BI722">
            <v>0</v>
          </cell>
          <cell r="BJ722">
            <v>0</v>
          </cell>
          <cell r="BK722">
            <v>0</v>
          </cell>
          <cell r="BL722">
            <v>0</v>
          </cell>
          <cell r="BM722">
            <v>0</v>
          </cell>
          <cell r="BN722">
            <v>0</v>
          </cell>
          <cell r="BO722">
            <v>0</v>
          </cell>
          <cell r="BP722">
            <v>0</v>
          </cell>
          <cell r="BQ722">
            <v>0</v>
          </cell>
          <cell r="BR722">
            <v>0</v>
          </cell>
          <cell r="BS722">
            <v>0</v>
          </cell>
          <cell r="BT722">
            <v>0</v>
          </cell>
          <cell r="BU722">
            <v>0</v>
          </cell>
          <cell r="BV722">
            <v>0</v>
          </cell>
          <cell r="BW722">
            <v>0</v>
          </cell>
          <cell r="BX722">
            <v>0</v>
          </cell>
          <cell r="BY722">
            <v>0</v>
          </cell>
          <cell r="BZ722">
            <v>0</v>
          </cell>
          <cell r="CA722">
            <v>0</v>
          </cell>
          <cell r="CB722">
            <v>0</v>
          </cell>
          <cell r="CC722">
            <v>0</v>
          </cell>
          <cell r="CD722">
            <v>0</v>
          </cell>
          <cell r="CE722">
            <v>0</v>
          </cell>
          <cell r="CF722">
            <v>0</v>
          </cell>
          <cell r="CG722">
            <v>0</v>
          </cell>
          <cell r="CH722">
            <v>0</v>
          </cell>
          <cell r="CI722">
            <v>0</v>
          </cell>
          <cell r="CJ722">
            <v>0</v>
          </cell>
          <cell r="CK722">
            <v>0</v>
          </cell>
          <cell r="CL722">
            <v>0</v>
          </cell>
          <cell r="CM722">
            <v>0</v>
          </cell>
          <cell r="CN722">
            <v>0</v>
          </cell>
          <cell r="CO722">
            <v>0</v>
          </cell>
          <cell r="CP722">
            <v>0</v>
          </cell>
          <cell r="CQ722">
            <v>0</v>
          </cell>
          <cell r="CR722">
            <v>0</v>
          </cell>
          <cell r="CS722">
            <v>0</v>
          </cell>
          <cell r="CT722">
            <v>0</v>
          </cell>
          <cell r="CU722">
            <v>0</v>
          </cell>
          <cell r="CV722">
            <v>0</v>
          </cell>
          <cell r="CW722">
            <v>0</v>
          </cell>
          <cell r="CX722">
            <v>0</v>
          </cell>
          <cell r="CY722">
            <v>0</v>
          </cell>
          <cell r="CZ722">
            <v>0</v>
          </cell>
          <cell r="DA722">
            <v>0</v>
          </cell>
          <cell r="DB722">
            <v>0</v>
          </cell>
          <cell r="DC722">
            <v>0</v>
          </cell>
          <cell r="DD722">
            <v>0</v>
          </cell>
          <cell r="DE722">
            <v>0</v>
          </cell>
          <cell r="DF722">
            <v>0</v>
          </cell>
          <cell r="DG722">
            <v>0</v>
          </cell>
          <cell r="DH722">
            <v>0</v>
          </cell>
          <cell r="DI722">
            <v>0</v>
          </cell>
          <cell r="DJ722">
            <v>0</v>
          </cell>
          <cell r="DK722">
            <v>0</v>
          </cell>
          <cell r="DL722">
            <v>0</v>
          </cell>
          <cell r="DM722">
            <v>0</v>
          </cell>
          <cell r="DN722">
            <v>0</v>
          </cell>
          <cell r="DO722">
            <v>0</v>
          </cell>
          <cell r="DP722">
            <v>0</v>
          </cell>
          <cell r="DQ722">
            <v>0</v>
          </cell>
          <cell r="DR722">
            <v>0</v>
          </cell>
          <cell r="DS722">
            <v>0</v>
          </cell>
          <cell r="DT722">
            <v>0</v>
          </cell>
          <cell r="DU722">
            <v>0</v>
          </cell>
          <cell r="DV722">
            <v>0</v>
          </cell>
          <cell r="DW722">
            <v>0</v>
          </cell>
          <cell r="DX722">
            <v>0</v>
          </cell>
          <cell r="DY722">
            <v>0</v>
          </cell>
          <cell r="DZ722">
            <v>0</v>
          </cell>
          <cell r="EA722">
            <v>0</v>
          </cell>
          <cell r="EB722">
            <v>0</v>
          </cell>
          <cell r="EC722">
            <v>0</v>
          </cell>
          <cell r="ED722">
            <v>0</v>
          </cell>
        </row>
        <row r="724">
          <cell r="A724" t="str">
            <v>Total Growth Station Resources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E724">
            <v>0</v>
          </cell>
          <cell r="BF724">
            <v>0</v>
          </cell>
          <cell r="BG724">
            <v>0</v>
          </cell>
          <cell r="BH724">
            <v>0</v>
          </cell>
          <cell r="BI724">
            <v>0</v>
          </cell>
          <cell r="BJ724">
            <v>0</v>
          </cell>
          <cell r="BK724">
            <v>0</v>
          </cell>
          <cell r="BL724">
            <v>0</v>
          </cell>
          <cell r="BM724">
            <v>0</v>
          </cell>
          <cell r="BN724">
            <v>0</v>
          </cell>
          <cell r="BO724">
            <v>0</v>
          </cell>
          <cell r="BP724">
            <v>0</v>
          </cell>
          <cell r="BQ724">
            <v>0</v>
          </cell>
          <cell r="BR724">
            <v>0</v>
          </cell>
          <cell r="BS724">
            <v>0</v>
          </cell>
          <cell r="BT724">
            <v>0</v>
          </cell>
          <cell r="BU724">
            <v>0</v>
          </cell>
          <cell r="BV724">
            <v>0</v>
          </cell>
          <cell r="BW724">
            <v>0</v>
          </cell>
          <cell r="BX724">
            <v>0</v>
          </cell>
          <cell r="BY724">
            <v>0</v>
          </cell>
          <cell r="BZ724">
            <v>0</v>
          </cell>
          <cell r="CA724">
            <v>0</v>
          </cell>
          <cell r="CB724">
            <v>0</v>
          </cell>
          <cell r="CC724">
            <v>0</v>
          </cell>
          <cell r="CD724">
            <v>0</v>
          </cell>
          <cell r="CE724">
            <v>0</v>
          </cell>
          <cell r="CF724">
            <v>0</v>
          </cell>
          <cell r="CG724">
            <v>0</v>
          </cell>
          <cell r="CH724">
            <v>0</v>
          </cell>
          <cell r="CI724">
            <v>0</v>
          </cell>
          <cell r="CJ724">
            <v>0</v>
          </cell>
          <cell r="CK724">
            <v>0</v>
          </cell>
          <cell r="CL724">
            <v>0</v>
          </cell>
          <cell r="CM724">
            <v>0</v>
          </cell>
          <cell r="CN724">
            <v>0</v>
          </cell>
          <cell r="CO724">
            <v>0</v>
          </cell>
          <cell r="CP724">
            <v>0</v>
          </cell>
          <cell r="CQ724">
            <v>0</v>
          </cell>
          <cell r="CR724">
            <v>0</v>
          </cell>
          <cell r="CS724">
            <v>0</v>
          </cell>
          <cell r="CT724">
            <v>0</v>
          </cell>
          <cell r="CU724">
            <v>0</v>
          </cell>
          <cell r="CV724">
            <v>0</v>
          </cell>
          <cell r="CW724">
            <v>0</v>
          </cell>
          <cell r="CX724">
            <v>0</v>
          </cell>
          <cell r="CY724">
            <v>0</v>
          </cell>
          <cell r="CZ724">
            <v>0</v>
          </cell>
          <cell r="DA724">
            <v>0</v>
          </cell>
          <cell r="DB724">
            <v>0</v>
          </cell>
          <cell r="DC724">
            <v>0</v>
          </cell>
          <cell r="DD724">
            <v>0</v>
          </cell>
          <cell r="DE724">
            <v>0</v>
          </cell>
          <cell r="DF724">
            <v>0</v>
          </cell>
          <cell r="DG724">
            <v>0</v>
          </cell>
          <cell r="DH724">
            <v>0</v>
          </cell>
          <cell r="DI724">
            <v>0</v>
          </cell>
          <cell r="DJ724">
            <v>0</v>
          </cell>
          <cell r="DK724">
            <v>0</v>
          </cell>
          <cell r="DL724">
            <v>0</v>
          </cell>
          <cell r="DM724">
            <v>0</v>
          </cell>
          <cell r="DN724">
            <v>0</v>
          </cell>
          <cell r="DO724">
            <v>0</v>
          </cell>
          <cell r="DP724">
            <v>0</v>
          </cell>
          <cell r="DQ724">
            <v>0</v>
          </cell>
          <cell r="DR724">
            <v>0</v>
          </cell>
          <cell r="DS724">
            <v>0</v>
          </cell>
          <cell r="DT724">
            <v>0</v>
          </cell>
          <cell r="DU724">
            <v>0</v>
          </cell>
          <cell r="DV724">
            <v>0</v>
          </cell>
          <cell r="DW724">
            <v>0</v>
          </cell>
          <cell r="DX724">
            <v>0</v>
          </cell>
          <cell r="DY724">
            <v>0</v>
          </cell>
          <cell r="DZ724">
            <v>0</v>
          </cell>
          <cell r="EA724">
            <v>0</v>
          </cell>
          <cell r="EB724">
            <v>0</v>
          </cell>
          <cell r="EC724">
            <v>0</v>
          </cell>
          <cell r="ED724">
            <v>0</v>
          </cell>
        </row>
        <row r="725">
          <cell r="F725" t="str">
            <v>=</v>
          </cell>
          <cell r="G725" t="str">
            <v>=</v>
          </cell>
          <cell r="H725" t="str">
            <v>=</v>
          </cell>
          <cell r="I725" t="str">
            <v>=</v>
          </cell>
          <cell r="J725" t="str">
            <v>=</v>
          </cell>
          <cell r="K725" t="str">
            <v>=</v>
          </cell>
          <cell r="L725" t="str">
            <v>=</v>
          </cell>
          <cell r="M725" t="str">
            <v>=</v>
          </cell>
          <cell r="N725" t="str">
            <v>=</v>
          </cell>
          <cell r="O725" t="str">
            <v>=</v>
          </cell>
          <cell r="P725" t="str">
            <v>=</v>
          </cell>
          <cell r="Q725" t="str">
            <v>=</v>
          </cell>
          <cell r="R725" t="str">
            <v>=</v>
          </cell>
          <cell r="S725" t="str">
            <v>=</v>
          </cell>
          <cell r="T725" t="str">
            <v>=</v>
          </cell>
          <cell r="U725" t="str">
            <v>=</v>
          </cell>
          <cell r="V725" t="str">
            <v>=</v>
          </cell>
          <cell r="W725" t="str">
            <v>=</v>
          </cell>
          <cell r="X725" t="str">
            <v>=</v>
          </cell>
          <cell r="Y725" t="str">
            <v>=</v>
          </cell>
          <cell r="Z725" t="str">
            <v>=</v>
          </cell>
          <cell r="AA725" t="str">
            <v>=</v>
          </cell>
          <cell r="AB725" t="str">
            <v>=</v>
          </cell>
          <cell r="AC725" t="str">
            <v>=</v>
          </cell>
          <cell r="AD725" t="str">
            <v>=</v>
          </cell>
          <cell r="AE725" t="str">
            <v>=</v>
          </cell>
          <cell r="AF725" t="str">
            <v>=</v>
          </cell>
          <cell r="AG725" t="str">
            <v>=</v>
          </cell>
          <cell r="AH725" t="str">
            <v>=</v>
          </cell>
          <cell r="AI725" t="str">
            <v>=</v>
          </cell>
          <cell r="AJ725" t="str">
            <v>=</v>
          </cell>
          <cell r="AK725" t="str">
            <v>=</v>
          </cell>
          <cell r="AL725" t="str">
            <v>=</v>
          </cell>
          <cell r="AM725" t="str">
            <v>=</v>
          </cell>
          <cell r="AN725" t="str">
            <v>=</v>
          </cell>
          <cell r="AO725" t="str">
            <v>=</v>
          </cell>
          <cell r="AP725" t="str">
            <v>=</v>
          </cell>
          <cell r="AQ725" t="str">
            <v>=</v>
          </cell>
          <cell r="AR725" t="str">
            <v>=</v>
          </cell>
          <cell r="AS725" t="str">
            <v>=</v>
          </cell>
          <cell r="AT725" t="str">
            <v>=</v>
          </cell>
          <cell r="AU725" t="str">
            <v>=</v>
          </cell>
          <cell r="AV725" t="str">
            <v>=</v>
          </cell>
          <cell r="AW725" t="str">
            <v>=</v>
          </cell>
          <cell r="AX725" t="str">
            <v>=</v>
          </cell>
          <cell r="AY725" t="str">
            <v>=</v>
          </cell>
          <cell r="AZ725" t="str">
            <v>=</v>
          </cell>
          <cell r="BA725" t="str">
            <v>=</v>
          </cell>
          <cell r="BB725" t="str">
            <v>=</v>
          </cell>
          <cell r="BC725" t="str">
            <v>=</v>
          </cell>
          <cell r="BD725" t="str">
            <v>=</v>
          </cell>
          <cell r="BE725" t="str">
            <v>=</v>
          </cell>
          <cell r="BF725" t="str">
            <v>=</v>
          </cell>
          <cell r="BG725" t="str">
            <v>=</v>
          </cell>
          <cell r="BH725" t="str">
            <v>=</v>
          </cell>
          <cell r="BI725" t="str">
            <v>=</v>
          </cell>
          <cell r="BJ725" t="str">
            <v>=</v>
          </cell>
          <cell r="BK725" t="str">
            <v>=</v>
          </cell>
          <cell r="BL725" t="str">
            <v>=</v>
          </cell>
          <cell r="BM725" t="str">
            <v>=</v>
          </cell>
          <cell r="BN725" t="str">
            <v>=</v>
          </cell>
          <cell r="BO725" t="str">
            <v>=</v>
          </cell>
          <cell r="BP725" t="str">
            <v>=</v>
          </cell>
          <cell r="BQ725" t="str">
            <v>=</v>
          </cell>
          <cell r="BR725" t="str">
            <v>=</v>
          </cell>
          <cell r="BS725" t="str">
            <v>=</v>
          </cell>
          <cell r="BT725" t="str">
            <v>=</v>
          </cell>
          <cell r="BU725" t="str">
            <v>=</v>
          </cell>
          <cell r="BV725" t="str">
            <v>=</v>
          </cell>
          <cell r="BW725" t="str">
            <v>=</v>
          </cell>
          <cell r="BX725" t="str">
            <v>=</v>
          </cell>
          <cell r="BY725" t="str">
            <v>=</v>
          </cell>
          <cell r="BZ725" t="str">
            <v>=</v>
          </cell>
          <cell r="CA725" t="str">
            <v>=</v>
          </cell>
          <cell r="CB725" t="str">
            <v>=</v>
          </cell>
          <cell r="CC725" t="str">
            <v>=</v>
          </cell>
          <cell r="CD725" t="str">
            <v>=</v>
          </cell>
          <cell r="CE725" t="str">
            <v>=</v>
          </cell>
          <cell r="CF725" t="str">
            <v>=</v>
          </cell>
          <cell r="CG725" t="str">
            <v>=</v>
          </cell>
          <cell r="CH725" t="str">
            <v>=</v>
          </cell>
          <cell r="CI725" t="str">
            <v>=</v>
          </cell>
          <cell r="CJ725" t="str">
            <v>=</v>
          </cell>
          <cell r="CK725" t="str">
            <v>=</v>
          </cell>
          <cell r="CL725" t="str">
            <v>=</v>
          </cell>
          <cell r="CM725" t="str">
            <v>=</v>
          </cell>
          <cell r="CN725" t="str">
            <v>=</v>
          </cell>
          <cell r="CO725" t="str">
            <v>=</v>
          </cell>
          <cell r="CP725" t="str">
            <v>=</v>
          </cell>
          <cell r="CQ725" t="str">
            <v>=</v>
          </cell>
          <cell r="CR725" t="str">
            <v>=</v>
          </cell>
          <cell r="CS725" t="str">
            <v>=</v>
          </cell>
          <cell r="CT725" t="str">
            <v>=</v>
          </cell>
          <cell r="CU725" t="str">
            <v>=</v>
          </cell>
          <cell r="CV725" t="str">
            <v>=</v>
          </cell>
          <cell r="CW725" t="str">
            <v>=</v>
          </cell>
          <cell r="CX725" t="str">
            <v>=</v>
          </cell>
          <cell r="CY725" t="str">
            <v>=</v>
          </cell>
          <cell r="CZ725" t="str">
            <v>=</v>
          </cell>
          <cell r="DA725" t="str">
            <v>=</v>
          </cell>
          <cell r="DB725" t="str">
            <v>=</v>
          </cell>
          <cell r="DC725" t="str">
            <v>=</v>
          </cell>
          <cell r="DD725" t="str">
            <v>=</v>
          </cell>
          <cell r="DE725" t="str">
            <v>=</v>
          </cell>
          <cell r="DF725" t="str">
            <v>=</v>
          </cell>
          <cell r="DG725" t="str">
            <v>=</v>
          </cell>
          <cell r="DH725" t="str">
            <v>=</v>
          </cell>
          <cell r="DI725" t="str">
            <v>=</v>
          </cell>
          <cell r="DJ725" t="str">
            <v>=</v>
          </cell>
          <cell r="DK725" t="str">
            <v>=</v>
          </cell>
          <cell r="DL725" t="str">
            <v>=</v>
          </cell>
          <cell r="DM725" t="str">
            <v>=</v>
          </cell>
          <cell r="DN725" t="str">
            <v>=</v>
          </cell>
          <cell r="DO725" t="str">
            <v>=</v>
          </cell>
          <cell r="DP725" t="str">
            <v>=</v>
          </cell>
          <cell r="DQ725" t="str">
            <v>=</v>
          </cell>
          <cell r="DR725" t="str">
            <v>=</v>
          </cell>
          <cell r="DS725" t="str">
            <v>=</v>
          </cell>
          <cell r="DT725" t="str">
            <v>=</v>
          </cell>
          <cell r="DU725" t="str">
            <v>=</v>
          </cell>
          <cell r="DV725" t="str">
            <v>=</v>
          </cell>
          <cell r="DW725" t="str">
            <v>=</v>
          </cell>
          <cell r="DX725" t="str">
            <v>=</v>
          </cell>
          <cell r="DY725" t="str">
            <v>=</v>
          </cell>
          <cell r="DZ725" t="str">
            <v>=</v>
          </cell>
          <cell r="EA725" t="str">
            <v>=</v>
          </cell>
          <cell r="EB725" t="str">
            <v>=</v>
          </cell>
          <cell r="EC725" t="str">
            <v>=</v>
          </cell>
          <cell r="ED725" t="str">
            <v>=</v>
          </cell>
        </row>
        <row r="726">
          <cell r="A726" t="str">
            <v>Total Resources</v>
          </cell>
          <cell r="F726">
            <v>366.90119810029864</v>
          </cell>
          <cell r="G726">
            <v>200.38251599948853</v>
          </cell>
          <cell r="H726">
            <v>253.1898844987154</v>
          </cell>
          <cell r="I726">
            <v>208.7355324011296</v>
          </cell>
          <cell r="J726">
            <v>163.92555369995534</v>
          </cell>
          <cell r="K726">
            <v>339.38075170014054</v>
          </cell>
          <cell r="L726">
            <v>394.74905099812895</v>
          </cell>
          <cell r="M726">
            <v>326.82151640113443</v>
          </cell>
          <cell r="N726">
            <v>212.06537249963731</v>
          </cell>
          <cell r="O726">
            <v>196.02562859933823</v>
          </cell>
          <cell r="P726">
            <v>329.52894099988043</v>
          </cell>
          <cell r="Q726">
            <v>471.15524720028043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E726">
            <v>0</v>
          </cell>
          <cell r="BF726">
            <v>0</v>
          </cell>
          <cell r="BG726">
            <v>0</v>
          </cell>
          <cell r="BH726">
            <v>0</v>
          </cell>
          <cell r="BI726">
            <v>0</v>
          </cell>
          <cell r="BJ726">
            <v>0</v>
          </cell>
          <cell r="BK726">
            <v>0</v>
          </cell>
          <cell r="BL726">
            <v>0</v>
          </cell>
          <cell r="BM726">
            <v>0</v>
          </cell>
          <cell r="BN726">
            <v>0</v>
          </cell>
          <cell r="BO726">
            <v>0</v>
          </cell>
          <cell r="BP726">
            <v>0</v>
          </cell>
          <cell r="BQ726">
            <v>0</v>
          </cell>
          <cell r="BR726">
            <v>0</v>
          </cell>
          <cell r="BS726">
            <v>0</v>
          </cell>
          <cell r="BT726">
            <v>0</v>
          </cell>
          <cell r="BU726">
            <v>0</v>
          </cell>
          <cell r="BV726">
            <v>0</v>
          </cell>
          <cell r="BW726">
            <v>0</v>
          </cell>
          <cell r="BX726">
            <v>0</v>
          </cell>
          <cell r="BY726">
            <v>0</v>
          </cell>
          <cell r="BZ726">
            <v>0</v>
          </cell>
          <cell r="CA726">
            <v>0</v>
          </cell>
          <cell r="CB726">
            <v>0</v>
          </cell>
          <cell r="CC726">
            <v>0</v>
          </cell>
          <cell r="CD726">
            <v>0</v>
          </cell>
          <cell r="CE726">
            <v>0</v>
          </cell>
          <cell r="CF726">
            <v>0</v>
          </cell>
          <cell r="CG726">
            <v>0</v>
          </cell>
          <cell r="CH726">
            <v>0</v>
          </cell>
          <cell r="CI726">
            <v>0</v>
          </cell>
          <cell r="CJ726">
            <v>0</v>
          </cell>
          <cell r="CK726">
            <v>0</v>
          </cell>
          <cell r="CL726">
            <v>0</v>
          </cell>
          <cell r="CM726">
            <v>0</v>
          </cell>
          <cell r="CN726">
            <v>0</v>
          </cell>
          <cell r="CO726">
            <v>0</v>
          </cell>
          <cell r="CP726">
            <v>0</v>
          </cell>
          <cell r="CQ726">
            <v>0</v>
          </cell>
          <cell r="CR726">
            <v>0</v>
          </cell>
          <cell r="CS726">
            <v>0</v>
          </cell>
          <cell r="CT726">
            <v>0</v>
          </cell>
          <cell r="CU726">
            <v>0</v>
          </cell>
          <cell r="CV726">
            <v>0</v>
          </cell>
          <cell r="CW726">
            <v>0</v>
          </cell>
          <cell r="CX726">
            <v>0</v>
          </cell>
          <cell r="CY726">
            <v>0</v>
          </cell>
          <cell r="CZ726">
            <v>0</v>
          </cell>
          <cell r="DA726">
            <v>0</v>
          </cell>
          <cell r="DB726">
            <v>0</v>
          </cell>
          <cell r="DC726">
            <v>0</v>
          </cell>
          <cell r="DD726">
            <v>0</v>
          </cell>
          <cell r="DE726">
            <v>0</v>
          </cell>
          <cell r="DF726">
            <v>0</v>
          </cell>
          <cell r="DG726">
            <v>0</v>
          </cell>
          <cell r="DH726">
            <v>0</v>
          </cell>
          <cell r="DI726">
            <v>0</v>
          </cell>
          <cell r="DJ726">
            <v>0</v>
          </cell>
          <cell r="DK726">
            <v>0</v>
          </cell>
          <cell r="DL726">
            <v>0</v>
          </cell>
          <cell r="DM726">
            <v>0</v>
          </cell>
          <cell r="DN726">
            <v>0</v>
          </cell>
          <cell r="DO726">
            <v>0</v>
          </cell>
          <cell r="DP726">
            <v>0</v>
          </cell>
          <cell r="DQ726">
            <v>0</v>
          </cell>
          <cell r="DR726">
            <v>0</v>
          </cell>
          <cell r="DS726">
            <v>0</v>
          </cell>
          <cell r="DT726">
            <v>0</v>
          </cell>
          <cell r="DU726">
            <v>0</v>
          </cell>
          <cell r="DV726">
            <v>0</v>
          </cell>
          <cell r="DW726">
            <v>0</v>
          </cell>
          <cell r="DX726">
            <v>0</v>
          </cell>
          <cell r="DY726">
            <v>0</v>
          </cell>
          <cell r="DZ726">
            <v>0</v>
          </cell>
          <cell r="EA726">
            <v>0</v>
          </cell>
          <cell r="EB726">
            <v>0</v>
          </cell>
          <cell r="EC726">
            <v>0</v>
          </cell>
          <cell r="ED726">
            <v>0</v>
          </cell>
        </row>
        <row r="727">
          <cell r="F727" t="str">
            <v>=</v>
          </cell>
          <cell r="G727" t="str">
            <v>=</v>
          </cell>
          <cell r="H727" t="str">
            <v>=</v>
          </cell>
          <cell r="I727" t="str">
            <v>=</v>
          </cell>
          <cell r="J727" t="str">
            <v>=</v>
          </cell>
          <cell r="K727" t="str">
            <v>=</v>
          </cell>
          <cell r="L727" t="str">
            <v>=</v>
          </cell>
          <cell r="M727" t="str">
            <v>=</v>
          </cell>
          <cell r="N727" t="str">
            <v>=</v>
          </cell>
          <cell r="O727" t="str">
            <v>=</v>
          </cell>
          <cell r="P727" t="str">
            <v>=</v>
          </cell>
          <cell r="Q727" t="str">
            <v>=</v>
          </cell>
          <cell r="R727" t="str">
            <v>=</v>
          </cell>
          <cell r="S727" t="str">
            <v>=</v>
          </cell>
          <cell r="T727" t="str">
            <v>=</v>
          </cell>
          <cell r="U727" t="str">
            <v>=</v>
          </cell>
          <cell r="V727" t="str">
            <v>=</v>
          </cell>
          <cell r="W727" t="str">
            <v>=</v>
          </cell>
          <cell r="X727" t="str">
            <v>=</v>
          </cell>
          <cell r="Y727" t="str">
            <v>=</v>
          </cell>
          <cell r="Z727" t="str">
            <v>=</v>
          </cell>
          <cell r="AA727" t="str">
            <v>=</v>
          </cell>
          <cell r="AB727" t="str">
            <v>=</v>
          </cell>
          <cell r="AC727" t="str">
            <v>=</v>
          </cell>
          <cell r="AD727" t="str">
            <v>=</v>
          </cell>
          <cell r="AE727" t="str">
            <v>=</v>
          </cell>
          <cell r="AF727" t="str">
            <v>=</v>
          </cell>
          <cell r="AG727" t="str">
            <v>=</v>
          </cell>
          <cell r="AH727" t="str">
            <v>=</v>
          </cell>
          <cell r="AI727" t="str">
            <v>=</v>
          </cell>
          <cell r="AJ727" t="str">
            <v>=</v>
          </cell>
          <cell r="AK727" t="str">
            <v>=</v>
          </cell>
          <cell r="AL727" t="str">
            <v>=</v>
          </cell>
          <cell r="AM727" t="str">
            <v>=</v>
          </cell>
          <cell r="AN727" t="str">
            <v>=</v>
          </cell>
          <cell r="AO727" t="str">
            <v>=</v>
          </cell>
          <cell r="AP727" t="str">
            <v>=</v>
          </cell>
          <cell r="AQ727" t="str">
            <v>=</v>
          </cell>
          <cell r="AR727" t="str">
            <v>=</v>
          </cell>
          <cell r="AS727" t="str">
            <v>=</v>
          </cell>
          <cell r="AT727" t="str">
            <v>=</v>
          </cell>
          <cell r="AU727" t="str">
            <v>=</v>
          </cell>
          <cell r="AV727" t="str">
            <v>=</v>
          </cell>
          <cell r="AW727" t="str">
            <v>=</v>
          </cell>
          <cell r="AX727" t="str">
            <v>=</v>
          </cell>
          <cell r="AY727" t="str">
            <v>=</v>
          </cell>
          <cell r="AZ727" t="str">
            <v>=</v>
          </cell>
          <cell r="BA727" t="str">
            <v>=</v>
          </cell>
          <cell r="BB727" t="str">
            <v>=</v>
          </cell>
          <cell r="BC727" t="str">
            <v>=</v>
          </cell>
          <cell r="BD727" t="str">
            <v>=</v>
          </cell>
          <cell r="BE727" t="str">
            <v>=</v>
          </cell>
          <cell r="BF727" t="str">
            <v>=</v>
          </cell>
          <cell r="BG727" t="str">
            <v>=</v>
          </cell>
          <cell r="BH727" t="str">
            <v>=</v>
          </cell>
          <cell r="BI727" t="str">
            <v>=</v>
          </cell>
          <cell r="BJ727" t="str">
            <v>=</v>
          </cell>
          <cell r="BK727" t="str">
            <v>=</v>
          </cell>
          <cell r="BL727" t="str">
            <v>=</v>
          </cell>
          <cell r="BM727" t="str">
            <v>=</v>
          </cell>
          <cell r="BN727" t="str">
            <v>=</v>
          </cell>
          <cell r="BO727" t="str">
            <v>=</v>
          </cell>
          <cell r="BP727" t="str">
            <v>=</v>
          </cell>
          <cell r="BQ727" t="str">
            <v>=</v>
          </cell>
          <cell r="BR727" t="str">
            <v>=</v>
          </cell>
          <cell r="BS727" t="str">
            <v>=</v>
          </cell>
          <cell r="BT727" t="str">
            <v>=</v>
          </cell>
          <cell r="BU727" t="str">
            <v>=</v>
          </cell>
          <cell r="BV727" t="str">
            <v>=</v>
          </cell>
          <cell r="BW727" t="str">
            <v>=</v>
          </cell>
          <cell r="BX727" t="str">
            <v>=</v>
          </cell>
          <cell r="BY727" t="str">
            <v>=</v>
          </cell>
          <cell r="BZ727" t="str">
            <v>=</v>
          </cell>
          <cell r="CA727" t="str">
            <v>=</v>
          </cell>
          <cell r="CB727" t="str">
            <v>=</v>
          </cell>
          <cell r="CC727" t="str">
            <v>=</v>
          </cell>
          <cell r="CD727" t="str">
            <v>=</v>
          </cell>
          <cell r="CE727" t="str">
            <v>=</v>
          </cell>
          <cell r="CF727" t="str">
            <v>=</v>
          </cell>
          <cell r="CG727" t="str">
            <v>=</v>
          </cell>
          <cell r="CH727" t="str">
            <v>=</v>
          </cell>
          <cell r="CI727" t="str">
            <v>=</v>
          </cell>
          <cell r="CJ727" t="str">
            <v>=</v>
          </cell>
          <cell r="CK727" t="str">
            <v>=</v>
          </cell>
          <cell r="CL727" t="str">
            <v>=</v>
          </cell>
          <cell r="CM727" t="str">
            <v>=</v>
          </cell>
          <cell r="CN727" t="str">
            <v>=</v>
          </cell>
          <cell r="CO727" t="str">
            <v>=</v>
          </cell>
          <cell r="CP727" t="str">
            <v>=</v>
          </cell>
          <cell r="CQ727" t="str">
            <v>=</v>
          </cell>
          <cell r="CR727" t="str">
            <v>=</v>
          </cell>
          <cell r="CS727" t="str">
            <v>=</v>
          </cell>
          <cell r="CT727" t="str">
            <v>=</v>
          </cell>
          <cell r="CU727" t="str">
            <v>=</v>
          </cell>
          <cell r="CV727" t="str">
            <v>=</v>
          </cell>
          <cell r="CW727" t="str">
            <v>=</v>
          </cell>
          <cell r="CX727" t="str">
            <v>=</v>
          </cell>
          <cell r="CY727" t="str">
            <v>=</v>
          </cell>
          <cell r="CZ727" t="str">
            <v>=</v>
          </cell>
          <cell r="DA727" t="str">
            <v>=</v>
          </cell>
          <cell r="DB727" t="str">
            <v>=</v>
          </cell>
          <cell r="DC727" t="str">
            <v>=</v>
          </cell>
          <cell r="DD727" t="str">
            <v>=</v>
          </cell>
          <cell r="DE727" t="str">
            <v>=</v>
          </cell>
          <cell r="DF727" t="str">
            <v>=</v>
          </cell>
          <cell r="DG727" t="str">
            <v>=</v>
          </cell>
          <cell r="DH727" t="str">
            <v>=</v>
          </cell>
          <cell r="DI727" t="str">
            <v>=</v>
          </cell>
          <cell r="DJ727" t="str">
            <v>=</v>
          </cell>
          <cell r="DK727" t="str">
            <v>=</v>
          </cell>
          <cell r="DL727" t="str">
            <v>=</v>
          </cell>
          <cell r="DM727" t="str">
            <v>=</v>
          </cell>
          <cell r="DN727" t="str">
            <v>=</v>
          </cell>
          <cell r="DO727" t="str">
            <v>=</v>
          </cell>
          <cell r="DP727" t="str">
            <v>=</v>
          </cell>
          <cell r="DQ727" t="str">
            <v>=</v>
          </cell>
          <cell r="DR727" t="str">
            <v>=</v>
          </cell>
          <cell r="DS727" t="str">
            <v>=</v>
          </cell>
          <cell r="DT727" t="str">
            <v>=</v>
          </cell>
          <cell r="DU727" t="str">
            <v>=</v>
          </cell>
          <cell r="DV727" t="str">
            <v>=</v>
          </cell>
          <cell r="DW727" t="str">
            <v>=</v>
          </cell>
          <cell r="DX727" t="str">
            <v>=</v>
          </cell>
          <cell r="DY727" t="str">
            <v>=</v>
          </cell>
          <cell r="DZ727" t="str">
            <v>=</v>
          </cell>
          <cell r="EA727" t="str">
            <v>=</v>
          </cell>
          <cell r="EB727" t="str">
            <v>=</v>
          </cell>
          <cell r="EC727" t="str">
            <v>=</v>
          </cell>
          <cell r="ED727" t="str">
            <v>=</v>
          </cell>
        </row>
        <row r="728">
          <cell r="F728" t="str">
            <v/>
          </cell>
          <cell r="G728" t="str">
            <v/>
          </cell>
          <cell r="H728" t="str">
            <v/>
          </cell>
          <cell r="I728" t="str">
            <v/>
          </cell>
          <cell r="J728" t="str">
            <v/>
          </cell>
          <cell r="K728" t="str">
            <v/>
          </cell>
          <cell r="L728" t="str">
            <v/>
          </cell>
          <cell r="M728" t="str">
            <v/>
          </cell>
          <cell r="N728" t="str">
            <v/>
          </cell>
          <cell r="O728" t="str">
            <v/>
          </cell>
          <cell r="P728" t="str">
            <v/>
          </cell>
          <cell r="Q728" t="str">
            <v/>
          </cell>
          <cell r="R728" t="str">
            <v/>
          </cell>
          <cell r="S728" t="str">
            <v/>
          </cell>
          <cell r="T728" t="str">
            <v/>
          </cell>
          <cell r="U728" t="str">
            <v/>
          </cell>
          <cell r="V728" t="str">
            <v/>
          </cell>
          <cell r="W728" t="str">
            <v/>
          </cell>
          <cell r="X728" t="str">
            <v/>
          </cell>
          <cell r="Y728" t="str">
            <v/>
          </cell>
          <cell r="Z728" t="str">
            <v/>
          </cell>
          <cell r="AA728" t="str">
            <v/>
          </cell>
          <cell r="AB728" t="str">
            <v/>
          </cell>
          <cell r="AC728" t="str">
            <v/>
          </cell>
          <cell r="AD728" t="str">
            <v/>
          </cell>
          <cell r="AE728" t="str">
            <v/>
          </cell>
          <cell r="AF728" t="str">
            <v/>
          </cell>
          <cell r="AG728" t="str">
            <v/>
          </cell>
          <cell r="AH728" t="str">
            <v/>
          </cell>
          <cell r="AI728" t="str">
            <v/>
          </cell>
          <cell r="AJ728" t="str">
            <v/>
          </cell>
          <cell r="AK728" t="str">
            <v/>
          </cell>
          <cell r="AL728" t="str">
            <v/>
          </cell>
          <cell r="AM728" t="str">
            <v/>
          </cell>
          <cell r="AN728" t="str">
            <v/>
          </cell>
          <cell r="AO728" t="str">
            <v/>
          </cell>
          <cell r="AP728" t="str">
            <v/>
          </cell>
          <cell r="AQ728" t="str">
            <v/>
          </cell>
          <cell r="AR728" t="str">
            <v/>
          </cell>
          <cell r="AS728" t="str">
            <v/>
          </cell>
          <cell r="AT728" t="str">
            <v/>
          </cell>
          <cell r="AU728" t="str">
            <v/>
          </cell>
          <cell r="AV728" t="str">
            <v/>
          </cell>
          <cell r="AW728" t="str">
            <v/>
          </cell>
          <cell r="AX728" t="str">
            <v/>
          </cell>
          <cell r="AY728" t="str">
            <v/>
          </cell>
          <cell r="AZ728" t="str">
            <v/>
          </cell>
          <cell r="BA728" t="str">
            <v/>
          </cell>
          <cell r="BB728" t="str">
            <v/>
          </cell>
          <cell r="BC728" t="str">
            <v/>
          </cell>
          <cell r="BD728" t="str">
            <v/>
          </cell>
          <cell r="BE728" t="str">
            <v/>
          </cell>
          <cell r="BF728" t="str">
            <v/>
          </cell>
          <cell r="BG728" t="str">
            <v/>
          </cell>
          <cell r="BH728" t="str">
            <v/>
          </cell>
          <cell r="BI728" t="str">
            <v/>
          </cell>
          <cell r="BJ728" t="str">
            <v/>
          </cell>
          <cell r="BK728" t="str">
            <v/>
          </cell>
          <cell r="BL728" t="str">
            <v/>
          </cell>
          <cell r="BM728" t="str">
            <v/>
          </cell>
          <cell r="BN728" t="str">
            <v/>
          </cell>
          <cell r="BO728" t="str">
            <v/>
          </cell>
          <cell r="BP728" t="str">
            <v/>
          </cell>
          <cell r="BQ728" t="str">
            <v/>
          </cell>
          <cell r="BR728" t="str">
            <v/>
          </cell>
          <cell r="BS728" t="str">
            <v/>
          </cell>
          <cell r="BT728" t="str">
            <v/>
          </cell>
          <cell r="BU728" t="str">
            <v/>
          </cell>
          <cell r="BV728" t="str">
            <v/>
          </cell>
          <cell r="BW728" t="str">
            <v/>
          </cell>
          <cell r="BX728" t="str">
            <v/>
          </cell>
          <cell r="BY728" t="str">
            <v/>
          </cell>
          <cell r="BZ728" t="str">
            <v/>
          </cell>
          <cell r="CA728" t="str">
            <v/>
          </cell>
          <cell r="CB728" t="str">
            <v/>
          </cell>
          <cell r="CC728" t="str">
            <v/>
          </cell>
          <cell r="CD728" t="str">
            <v/>
          </cell>
          <cell r="CE728" t="str">
            <v/>
          </cell>
          <cell r="CF728" t="str">
            <v/>
          </cell>
          <cell r="CG728" t="str">
            <v/>
          </cell>
          <cell r="CH728" t="str">
            <v/>
          </cell>
          <cell r="CI728" t="str">
            <v/>
          </cell>
          <cell r="CJ728" t="str">
            <v/>
          </cell>
          <cell r="CK728" t="str">
            <v/>
          </cell>
          <cell r="CL728" t="str">
            <v/>
          </cell>
          <cell r="CM728" t="str">
            <v/>
          </cell>
          <cell r="CN728" t="str">
            <v/>
          </cell>
          <cell r="CO728" t="str">
            <v/>
          </cell>
          <cell r="CP728" t="str">
            <v/>
          </cell>
          <cell r="CQ728" t="str">
            <v/>
          </cell>
          <cell r="CR728" t="str">
            <v/>
          </cell>
          <cell r="CS728" t="str">
            <v/>
          </cell>
          <cell r="CT728" t="str">
            <v/>
          </cell>
          <cell r="CU728" t="str">
            <v/>
          </cell>
          <cell r="CV728" t="str">
            <v/>
          </cell>
          <cell r="CW728" t="str">
            <v/>
          </cell>
          <cell r="CX728" t="str">
            <v/>
          </cell>
          <cell r="CY728" t="str">
            <v/>
          </cell>
          <cell r="CZ728" t="str">
            <v/>
          </cell>
          <cell r="DA728" t="str">
            <v/>
          </cell>
          <cell r="DB728" t="str">
            <v/>
          </cell>
          <cell r="DC728" t="str">
            <v/>
          </cell>
          <cell r="DD728" t="str">
            <v/>
          </cell>
          <cell r="DE728" t="str">
            <v/>
          </cell>
          <cell r="DF728" t="str">
            <v/>
          </cell>
          <cell r="DG728" t="str">
            <v/>
          </cell>
          <cell r="DH728" t="str">
            <v/>
          </cell>
          <cell r="DI728" t="str">
            <v/>
          </cell>
          <cell r="DJ728" t="str">
            <v/>
          </cell>
          <cell r="DK728" t="str">
            <v/>
          </cell>
          <cell r="DL728" t="str">
            <v/>
          </cell>
          <cell r="DM728" t="str">
            <v/>
          </cell>
          <cell r="DN728" t="str">
            <v/>
          </cell>
          <cell r="DO728" t="str">
            <v/>
          </cell>
          <cell r="DP728" t="str">
            <v/>
          </cell>
          <cell r="DQ728" t="str">
            <v/>
          </cell>
          <cell r="DR728" t="str">
            <v/>
          </cell>
          <cell r="DS728" t="str">
            <v/>
          </cell>
          <cell r="DT728" t="str">
            <v/>
          </cell>
          <cell r="DU728" t="str">
            <v/>
          </cell>
          <cell r="DV728" t="str">
            <v/>
          </cell>
          <cell r="DW728" t="str">
            <v/>
          </cell>
          <cell r="DX728" t="str">
            <v/>
          </cell>
          <cell r="DY728" t="str">
            <v/>
          </cell>
          <cell r="DZ728" t="str">
            <v/>
          </cell>
          <cell r="EA728" t="str">
            <v/>
          </cell>
          <cell r="EB728" t="str">
            <v/>
          </cell>
          <cell r="EC728" t="str">
            <v/>
          </cell>
          <cell r="ED728" t="str">
            <v/>
          </cell>
        </row>
        <row r="729">
          <cell r="F729" t="str">
            <v/>
          </cell>
          <cell r="G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 t="str">
            <v/>
          </cell>
          <cell r="L729" t="str">
            <v/>
          </cell>
          <cell r="M729" t="str">
            <v/>
          </cell>
          <cell r="N729" t="str">
            <v/>
          </cell>
          <cell r="O729" t="str">
            <v/>
          </cell>
          <cell r="P729" t="str">
            <v/>
          </cell>
          <cell r="Q729" t="str">
            <v/>
          </cell>
          <cell r="R729" t="str">
            <v/>
          </cell>
          <cell r="S729" t="str">
            <v/>
          </cell>
          <cell r="T729" t="str">
            <v/>
          </cell>
          <cell r="U729" t="str">
            <v/>
          </cell>
          <cell r="V729" t="str">
            <v/>
          </cell>
          <cell r="W729" t="str">
            <v/>
          </cell>
          <cell r="X729" t="str">
            <v/>
          </cell>
          <cell r="Y729" t="str">
            <v/>
          </cell>
          <cell r="Z729" t="str">
            <v/>
          </cell>
          <cell r="AA729" t="str">
            <v/>
          </cell>
          <cell r="AB729" t="str">
            <v/>
          </cell>
          <cell r="AC729" t="str">
            <v/>
          </cell>
          <cell r="AD729" t="str">
            <v/>
          </cell>
          <cell r="AE729" t="str">
            <v/>
          </cell>
          <cell r="AF729" t="str">
            <v/>
          </cell>
          <cell r="AG729" t="str">
            <v/>
          </cell>
          <cell r="AH729" t="str">
            <v/>
          </cell>
          <cell r="AI729" t="str">
            <v/>
          </cell>
          <cell r="AJ729" t="str">
            <v/>
          </cell>
          <cell r="AK729" t="str">
            <v/>
          </cell>
          <cell r="AL729" t="str">
            <v/>
          </cell>
          <cell r="AM729" t="str">
            <v/>
          </cell>
          <cell r="AN729" t="str">
            <v/>
          </cell>
          <cell r="AO729" t="str">
            <v/>
          </cell>
          <cell r="AP729" t="str">
            <v/>
          </cell>
          <cell r="AQ729" t="str">
            <v/>
          </cell>
          <cell r="AR729" t="str">
            <v/>
          </cell>
          <cell r="AS729" t="str">
            <v/>
          </cell>
          <cell r="AT729" t="str">
            <v/>
          </cell>
          <cell r="AU729" t="str">
            <v/>
          </cell>
          <cell r="AV729" t="str">
            <v/>
          </cell>
          <cell r="AW729" t="str">
            <v/>
          </cell>
          <cell r="AX729" t="str">
            <v/>
          </cell>
          <cell r="AY729" t="str">
            <v/>
          </cell>
          <cell r="AZ729" t="str">
            <v/>
          </cell>
          <cell r="BA729" t="str">
            <v/>
          </cell>
          <cell r="BB729" t="str">
            <v/>
          </cell>
          <cell r="BC729" t="str">
            <v/>
          </cell>
          <cell r="BD729" t="str">
            <v/>
          </cell>
          <cell r="BE729" t="str">
            <v/>
          </cell>
          <cell r="BF729" t="str">
            <v/>
          </cell>
          <cell r="BG729" t="str">
            <v/>
          </cell>
          <cell r="BH729" t="str">
            <v/>
          </cell>
          <cell r="BI729" t="str">
            <v/>
          </cell>
          <cell r="BJ729" t="str">
            <v/>
          </cell>
          <cell r="BK729" t="str">
            <v/>
          </cell>
          <cell r="BL729" t="str">
            <v/>
          </cell>
          <cell r="BM729" t="str">
            <v/>
          </cell>
          <cell r="BN729" t="str">
            <v/>
          </cell>
          <cell r="BO729" t="str">
            <v/>
          </cell>
          <cell r="BP729" t="str">
            <v/>
          </cell>
          <cell r="BQ729" t="str">
            <v/>
          </cell>
          <cell r="BR729" t="str">
            <v/>
          </cell>
          <cell r="BS729" t="str">
            <v/>
          </cell>
          <cell r="BT729" t="str">
            <v/>
          </cell>
          <cell r="BU729" t="str">
            <v/>
          </cell>
          <cell r="BV729" t="str">
            <v/>
          </cell>
          <cell r="BW729" t="str">
            <v/>
          </cell>
          <cell r="BX729" t="str">
            <v/>
          </cell>
          <cell r="BY729" t="str">
            <v/>
          </cell>
          <cell r="BZ729" t="str">
            <v/>
          </cell>
          <cell r="CA729" t="str">
            <v/>
          </cell>
          <cell r="CB729" t="str">
            <v/>
          </cell>
          <cell r="CC729" t="str">
            <v/>
          </cell>
          <cell r="CD729" t="str">
            <v/>
          </cell>
          <cell r="CE729" t="str">
            <v/>
          </cell>
          <cell r="CF729" t="str">
            <v/>
          </cell>
          <cell r="CG729" t="str">
            <v/>
          </cell>
          <cell r="CH729" t="str">
            <v/>
          </cell>
          <cell r="CI729" t="str">
            <v/>
          </cell>
          <cell r="CJ729" t="str">
            <v/>
          </cell>
          <cell r="CK729" t="str">
            <v/>
          </cell>
          <cell r="CL729" t="str">
            <v/>
          </cell>
          <cell r="CM729" t="str">
            <v/>
          </cell>
          <cell r="CN729" t="str">
            <v/>
          </cell>
          <cell r="CO729" t="str">
            <v/>
          </cell>
          <cell r="CP729" t="str">
            <v/>
          </cell>
          <cell r="CQ729" t="str">
            <v/>
          </cell>
          <cell r="CR729" t="str">
            <v/>
          </cell>
          <cell r="CS729" t="str">
            <v/>
          </cell>
          <cell r="CT729" t="str">
            <v/>
          </cell>
          <cell r="CU729" t="str">
            <v/>
          </cell>
          <cell r="CV729" t="str">
            <v/>
          </cell>
          <cell r="CW729" t="str">
            <v/>
          </cell>
          <cell r="CX729" t="str">
            <v/>
          </cell>
          <cell r="CY729" t="str">
            <v/>
          </cell>
          <cell r="CZ729" t="str">
            <v/>
          </cell>
          <cell r="DA729" t="str">
            <v/>
          </cell>
          <cell r="DB729" t="str">
            <v/>
          </cell>
          <cell r="DC729" t="str">
            <v/>
          </cell>
          <cell r="DD729" t="str">
            <v/>
          </cell>
          <cell r="DE729" t="str">
            <v/>
          </cell>
          <cell r="DF729" t="str">
            <v/>
          </cell>
          <cell r="DG729" t="str">
            <v/>
          </cell>
          <cell r="DH729" t="str">
            <v/>
          </cell>
          <cell r="DI729" t="str">
            <v/>
          </cell>
          <cell r="DJ729" t="str">
            <v/>
          </cell>
          <cell r="DK729" t="str">
            <v/>
          </cell>
          <cell r="DL729" t="str">
            <v/>
          </cell>
          <cell r="DM729" t="str">
            <v/>
          </cell>
          <cell r="DN729" t="str">
            <v/>
          </cell>
          <cell r="DO729" t="str">
            <v/>
          </cell>
          <cell r="DP729" t="str">
            <v/>
          </cell>
          <cell r="DQ729" t="str">
            <v/>
          </cell>
          <cell r="DR729" t="str">
            <v/>
          </cell>
          <cell r="DS729" t="str">
            <v/>
          </cell>
          <cell r="DT729" t="str">
            <v/>
          </cell>
          <cell r="DU729" t="str">
            <v/>
          </cell>
          <cell r="DV729" t="str">
            <v/>
          </cell>
          <cell r="DW729" t="str">
            <v/>
          </cell>
          <cell r="DX729" t="str">
            <v/>
          </cell>
          <cell r="DY729" t="str">
            <v/>
          </cell>
          <cell r="DZ729" t="str">
            <v/>
          </cell>
          <cell r="EA729" t="str">
            <v/>
          </cell>
          <cell r="EB729" t="str">
            <v/>
          </cell>
          <cell r="EC729" t="str">
            <v/>
          </cell>
          <cell r="ED729" t="str">
            <v/>
          </cell>
        </row>
        <row r="730">
          <cell r="J730" t="str">
            <v>"The Rack"</v>
          </cell>
          <cell r="W730" t="str">
            <v>"The Rack"</v>
          </cell>
          <cell r="AJ730" t="str">
            <v>"The Rack"</v>
          </cell>
          <cell r="AW730" t="str">
            <v>"The Rack"</v>
          </cell>
          <cell r="BJ730" t="str">
            <v>"The Rack"</v>
          </cell>
          <cell r="BW730" t="str">
            <v>"The Rack"</v>
          </cell>
          <cell r="CJ730" t="str">
            <v>"The Rack"</v>
          </cell>
          <cell r="CW730" t="str">
            <v>"The Rack"</v>
          </cell>
          <cell r="DJ730" t="str">
            <v>"The Rack"</v>
          </cell>
          <cell r="DW730" t="str">
            <v>"The Rack"</v>
          </cell>
        </row>
        <row r="732">
          <cell r="A732" t="str">
            <v>Fuel Burned  (MMBtu)</v>
          </cell>
        </row>
        <row r="733"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E733">
            <v>0</v>
          </cell>
          <cell r="BF733">
            <v>0</v>
          </cell>
          <cell r="BG733">
            <v>0</v>
          </cell>
          <cell r="BH733">
            <v>0</v>
          </cell>
          <cell r="BI733">
            <v>0</v>
          </cell>
          <cell r="BJ733">
            <v>0</v>
          </cell>
          <cell r="BK733">
            <v>0</v>
          </cell>
          <cell r="BL733">
            <v>0</v>
          </cell>
          <cell r="BM733">
            <v>0</v>
          </cell>
          <cell r="BN733">
            <v>0</v>
          </cell>
          <cell r="BO733">
            <v>0</v>
          </cell>
          <cell r="BP733">
            <v>0</v>
          </cell>
          <cell r="BQ733">
            <v>0</v>
          </cell>
          <cell r="BR733">
            <v>0</v>
          </cell>
          <cell r="BS733">
            <v>0</v>
          </cell>
          <cell r="BT733">
            <v>0</v>
          </cell>
          <cell r="BU733">
            <v>0</v>
          </cell>
          <cell r="BV733">
            <v>0</v>
          </cell>
          <cell r="BW733">
            <v>0</v>
          </cell>
          <cell r="BX733">
            <v>0</v>
          </cell>
          <cell r="BY733">
            <v>0</v>
          </cell>
          <cell r="BZ733">
            <v>0</v>
          </cell>
          <cell r="CA733">
            <v>0</v>
          </cell>
          <cell r="CB733">
            <v>0</v>
          </cell>
          <cell r="CC733">
            <v>0</v>
          </cell>
          <cell r="CD733">
            <v>0</v>
          </cell>
          <cell r="CE733">
            <v>0</v>
          </cell>
          <cell r="CF733">
            <v>0</v>
          </cell>
          <cell r="CG733">
            <v>0</v>
          </cell>
          <cell r="CH733">
            <v>0</v>
          </cell>
          <cell r="CI733">
            <v>0</v>
          </cell>
          <cell r="CJ733">
            <v>0</v>
          </cell>
          <cell r="CK733">
            <v>0</v>
          </cell>
          <cell r="CL733">
            <v>0</v>
          </cell>
          <cell r="CM733">
            <v>0</v>
          </cell>
          <cell r="CN733">
            <v>0</v>
          </cell>
          <cell r="CO733">
            <v>0</v>
          </cell>
          <cell r="CP733">
            <v>0</v>
          </cell>
          <cell r="CQ733">
            <v>0</v>
          </cell>
          <cell r="CR733">
            <v>0</v>
          </cell>
          <cell r="CS733">
            <v>0</v>
          </cell>
          <cell r="CT733">
            <v>0</v>
          </cell>
          <cell r="CU733">
            <v>0</v>
          </cell>
          <cell r="CV733">
            <v>0</v>
          </cell>
          <cell r="CW733">
            <v>0</v>
          </cell>
          <cell r="CX733">
            <v>0</v>
          </cell>
          <cell r="CY733">
            <v>0</v>
          </cell>
          <cell r="CZ733">
            <v>0</v>
          </cell>
          <cell r="DA733">
            <v>0</v>
          </cell>
          <cell r="DB733">
            <v>0</v>
          </cell>
          <cell r="DC733">
            <v>0</v>
          </cell>
          <cell r="DD733">
            <v>0</v>
          </cell>
          <cell r="DE733">
            <v>0</v>
          </cell>
          <cell r="DF733">
            <v>0</v>
          </cell>
          <cell r="DG733">
            <v>0</v>
          </cell>
          <cell r="DH733">
            <v>0</v>
          </cell>
          <cell r="DI733">
            <v>0</v>
          </cell>
          <cell r="DJ733">
            <v>0</v>
          </cell>
          <cell r="DK733">
            <v>0</v>
          </cell>
          <cell r="DL733">
            <v>0</v>
          </cell>
          <cell r="DM733">
            <v>0</v>
          </cell>
          <cell r="DN733">
            <v>0</v>
          </cell>
          <cell r="DO733">
            <v>0</v>
          </cell>
          <cell r="DP733">
            <v>0</v>
          </cell>
          <cell r="DQ733">
            <v>0</v>
          </cell>
          <cell r="DR733">
            <v>0</v>
          </cell>
          <cell r="DS733">
            <v>0</v>
          </cell>
          <cell r="DT733">
            <v>0</v>
          </cell>
          <cell r="DU733">
            <v>0</v>
          </cell>
          <cell r="DV733">
            <v>0</v>
          </cell>
          <cell r="DW733">
            <v>0</v>
          </cell>
          <cell r="DX733">
            <v>0</v>
          </cell>
          <cell r="DY733">
            <v>0</v>
          </cell>
          <cell r="DZ733">
            <v>0</v>
          </cell>
          <cell r="EA733">
            <v>0</v>
          </cell>
          <cell r="EB733">
            <v>0</v>
          </cell>
          <cell r="EC733">
            <v>0</v>
          </cell>
          <cell r="ED733">
            <v>0</v>
          </cell>
        </row>
        <row r="734">
          <cell r="F734">
            <v>-207.83999999985099</v>
          </cell>
          <cell r="G734">
            <v>-242.18999999994412</v>
          </cell>
          <cell r="H734">
            <v>-146.02000000025146</v>
          </cell>
          <cell r="I734">
            <v>-406.14000000001397</v>
          </cell>
          <cell r="J734">
            <v>-48.340000000083819</v>
          </cell>
          <cell r="K734">
            <v>-195.17000000015832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-146.04000000015367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E734">
            <v>0</v>
          </cell>
          <cell r="BF734">
            <v>0</v>
          </cell>
          <cell r="BG734">
            <v>0</v>
          </cell>
          <cell r="BH734">
            <v>0</v>
          </cell>
          <cell r="BI734">
            <v>0</v>
          </cell>
          <cell r="BJ734">
            <v>0</v>
          </cell>
          <cell r="BK734">
            <v>0</v>
          </cell>
          <cell r="BL734">
            <v>0</v>
          </cell>
          <cell r="BM734">
            <v>0</v>
          </cell>
          <cell r="BN734">
            <v>0</v>
          </cell>
          <cell r="BO734">
            <v>0</v>
          </cell>
          <cell r="BP734">
            <v>0</v>
          </cell>
          <cell r="BQ734">
            <v>0</v>
          </cell>
          <cell r="BR734">
            <v>0</v>
          </cell>
          <cell r="BS734">
            <v>0</v>
          </cell>
          <cell r="BT734">
            <v>0</v>
          </cell>
          <cell r="BU734">
            <v>0</v>
          </cell>
          <cell r="BV734">
            <v>0</v>
          </cell>
          <cell r="BW734">
            <v>0</v>
          </cell>
          <cell r="BX734">
            <v>0</v>
          </cell>
          <cell r="BY734">
            <v>0</v>
          </cell>
          <cell r="BZ734">
            <v>0</v>
          </cell>
          <cell r="CA734">
            <v>0</v>
          </cell>
          <cell r="CB734">
            <v>0</v>
          </cell>
          <cell r="CC734">
            <v>0</v>
          </cell>
          <cell r="CD734">
            <v>0</v>
          </cell>
          <cell r="CE734">
            <v>0</v>
          </cell>
          <cell r="CF734">
            <v>0</v>
          </cell>
          <cell r="CG734">
            <v>0</v>
          </cell>
          <cell r="CH734">
            <v>0</v>
          </cell>
          <cell r="CI734">
            <v>0</v>
          </cell>
          <cell r="CJ734">
            <v>0</v>
          </cell>
          <cell r="CK734">
            <v>0</v>
          </cell>
          <cell r="CL734">
            <v>0</v>
          </cell>
          <cell r="CM734">
            <v>0</v>
          </cell>
          <cell r="CN734">
            <v>0</v>
          </cell>
          <cell r="CO734">
            <v>0</v>
          </cell>
          <cell r="CP734">
            <v>0</v>
          </cell>
          <cell r="CQ734">
            <v>0</v>
          </cell>
          <cell r="CR734">
            <v>0</v>
          </cell>
          <cell r="CS734">
            <v>0</v>
          </cell>
          <cell r="CT734">
            <v>0</v>
          </cell>
          <cell r="CU734">
            <v>0</v>
          </cell>
          <cell r="CV734">
            <v>0</v>
          </cell>
          <cell r="CW734">
            <v>0</v>
          </cell>
          <cell r="CX734">
            <v>0</v>
          </cell>
          <cell r="CY734">
            <v>0</v>
          </cell>
          <cell r="CZ734">
            <v>0</v>
          </cell>
          <cell r="DA734">
            <v>0</v>
          </cell>
          <cell r="DB734">
            <v>0</v>
          </cell>
          <cell r="DC734">
            <v>0</v>
          </cell>
          <cell r="DD734">
            <v>0</v>
          </cell>
          <cell r="DE734">
            <v>0</v>
          </cell>
          <cell r="DF734">
            <v>0</v>
          </cell>
          <cell r="DG734">
            <v>0</v>
          </cell>
          <cell r="DH734">
            <v>0</v>
          </cell>
          <cell r="DI734">
            <v>0</v>
          </cell>
          <cell r="DJ734">
            <v>0</v>
          </cell>
          <cell r="DK734">
            <v>0</v>
          </cell>
          <cell r="DL734">
            <v>0</v>
          </cell>
          <cell r="DM734">
            <v>0</v>
          </cell>
          <cell r="DN734">
            <v>0</v>
          </cell>
          <cell r="DO734">
            <v>0</v>
          </cell>
          <cell r="DP734">
            <v>0</v>
          </cell>
          <cell r="DQ734">
            <v>0</v>
          </cell>
          <cell r="DR734">
            <v>0</v>
          </cell>
          <cell r="DS734">
            <v>0</v>
          </cell>
          <cell r="DT734">
            <v>0</v>
          </cell>
          <cell r="DU734">
            <v>0</v>
          </cell>
          <cell r="DV734">
            <v>0</v>
          </cell>
          <cell r="DW734">
            <v>0</v>
          </cell>
          <cell r="DX734">
            <v>0</v>
          </cell>
          <cell r="DY734">
            <v>0</v>
          </cell>
          <cell r="DZ734">
            <v>0</v>
          </cell>
          <cell r="EA734">
            <v>0</v>
          </cell>
          <cell r="EB734">
            <v>0</v>
          </cell>
          <cell r="EC734">
            <v>0</v>
          </cell>
          <cell r="ED734">
            <v>0</v>
          </cell>
        </row>
        <row r="735">
          <cell r="F735">
            <v>-831.61999999987893</v>
          </cell>
          <cell r="G735">
            <v>-308.40999999991618</v>
          </cell>
          <cell r="H735">
            <v>-402.55999999993946</v>
          </cell>
          <cell r="I735">
            <v>-416.6600000000326</v>
          </cell>
          <cell r="J735">
            <v>-74.460000000079162</v>
          </cell>
          <cell r="K735">
            <v>-779.81000000005588</v>
          </cell>
          <cell r="L735">
            <v>-110.5</v>
          </cell>
          <cell r="M735">
            <v>-392.60000000009313</v>
          </cell>
          <cell r="N735">
            <v>-159.54999999981374</v>
          </cell>
          <cell r="O735">
            <v>-555.19999999995343</v>
          </cell>
          <cell r="P735">
            <v>-342.63000000000466</v>
          </cell>
          <cell r="Q735">
            <v>-693.15000000002328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E735">
            <v>0</v>
          </cell>
          <cell r="BF735">
            <v>0</v>
          </cell>
          <cell r="BG735">
            <v>0</v>
          </cell>
          <cell r="BH735">
            <v>0</v>
          </cell>
          <cell r="BI735">
            <v>0</v>
          </cell>
          <cell r="BJ735">
            <v>0</v>
          </cell>
          <cell r="BK735">
            <v>0</v>
          </cell>
          <cell r="BL735">
            <v>0</v>
          </cell>
          <cell r="BM735">
            <v>0</v>
          </cell>
          <cell r="BN735">
            <v>0</v>
          </cell>
          <cell r="BO735">
            <v>0</v>
          </cell>
          <cell r="BP735">
            <v>0</v>
          </cell>
          <cell r="BQ735">
            <v>0</v>
          </cell>
          <cell r="BR735">
            <v>0</v>
          </cell>
          <cell r="BS735">
            <v>0</v>
          </cell>
          <cell r="BT735">
            <v>0</v>
          </cell>
          <cell r="BU735">
            <v>0</v>
          </cell>
          <cell r="BV735">
            <v>0</v>
          </cell>
          <cell r="BW735">
            <v>0</v>
          </cell>
          <cell r="BX735">
            <v>0</v>
          </cell>
          <cell r="BY735">
            <v>0</v>
          </cell>
          <cell r="BZ735">
            <v>0</v>
          </cell>
          <cell r="CA735">
            <v>0</v>
          </cell>
          <cell r="CB735">
            <v>0</v>
          </cell>
          <cell r="CC735">
            <v>0</v>
          </cell>
          <cell r="CD735">
            <v>0</v>
          </cell>
          <cell r="CE735">
            <v>0</v>
          </cell>
          <cell r="CF735">
            <v>0</v>
          </cell>
          <cell r="CG735">
            <v>0</v>
          </cell>
          <cell r="CH735">
            <v>0</v>
          </cell>
          <cell r="CI735">
            <v>0</v>
          </cell>
          <cell r="CJ735">
            <v>0</v>
          </cell>
          <cell r="CK735">
            <v>0</v>
          </cell>
          <cell r="CL735">
            <v>0</v>
          </cell>
          <cell r="CM735">
            <v>0</v>
          </cell>
          <cell r="CN735">
            <v>0</v>
          </cell>
          <cell r="CO735">
            <v>0</v>
          </cell>
          <cell r="CP735">
            <v>0</v>
          </cell>
          <cell r="CQ735">
            <v>0</v>
          </cell>
          <cell r="CR735">
            <v>0</v>
          </cell>
          <cell r="CS735">
            <v>0</v>
          </cell>
          <cell r="CT735">
            <v>0</v>
          </cell>
          <cell r="CU735">
            <v>0</v>
          </cell>
          <cell r="CV735">
            <v>0</v>
          </cell>
          <cell r="CW735">
            <v>0</v>
          </cell>
          <cell r="CX735">
            <v>0</v>
          </cell>
          <cell r="CY735">
            <v>0</v>
          </cell>
          <cell r="CZ735">
            <v>0</v>
          </cell>
          <cell r="DA735">
            <v>0</v>
          </cell>
          <cell r="DB735">
            <v>0</v>
          </cell>
          <cell r="DC735">
            <v>0</v>
          </cell>
          <cell r="DD735">
            <v>0</v>
          </cell>
          <cell r="DE735">
            <v>0</v>
          </cell>
          <cell r="DF735">
            <v>0</v>
          </cell>
          <cell r="DG735">
            <v>0</v>
          </cell>
          <cell r="DH735">
            <v>0</v>
          </cell>
          <cell r="DI735">
            <v>0</v>
          </cell>
          <cell r="DJ735">
            <v>0</v>
          </cell>
          <cell r="DK735">
            <v>0</v>
          </cell>
          <cell r="DL735">
            <v>0</v>
          </cell>
          <cell r="DM735">
            <v>0</v>
          </cell>
          <cell r="DN735">
            <v>0</v>
          </cell>
          <cell r="DO735">
            <v>0</v>
          </cell>
          <cell r="DP735">
            <v>0</v>
          </cell>
          <cell r="DQ735">
            <v>0</v>
          </cell>
          <cell r="DR735">
            <v>0</v>
          </cell>
          <cell r="DS735">
            <v>0</v>
          </cell>
          <cell r="DT735">
            <v>0</v>
          </cell>
          <cell r="DU735">
            <v>0</v>
          </cell>
          <cell r="DV735">
            <v>0</v>
          </cell>
          <cell r="DW735">
            <v>0</v>
          </cell>
          <cell r="DX735">
            <v>0</v>
          </cell>
          <cell r="DY735">
            <v>0</v>
          </cell>
          <cell r="DZ735">
            <v>0</v>
          </cell>
          <cell r="EA735">
            <v>0</v>
          </cell>
          <cell r="EB735">
            <v>0</v>
          </cell>
          <cell r="EC735">
            <v>0</v>
          </cell>
          <cell r="ED735">
            <v>0</v>
          </cell>
        </row>
        <row r="736">
          <cell r="F736">
            <v>-385</v>
          </cell>
          <cell r="G736">
            <v>-118.30000000074506</v>
          </cell>
          <cell r="H736">
            <v>-269.8000000002794</v>
          </cell>
          <cell r="I736">
            <v>-446.25999999977648</v>
          </cell>
          <cell r="J736">
            <v>-451.13999999966472</v>
          </cell>
          <cell r="K736">
            <v>-53.310000000521541</v>
          </cell>
          <cell r="L736">
            <v>-57.239999999292195</v>
          </cell>
          <cell r="M736">
            <v>0</v>
          </cell>
          <cell r="N736">
            <v>0</v>
          </cell>
          <cell r="O736">
            <v>0</v>
          </cell>
          <cell r="P736">
            <v>-41.879999999888241</v>
          </cell>
          <cell r="Q736">
            <v>-64.049999999813735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E736">
            <v>0</v>
          </cell>
          <cell r="BF736">
            <v>0</v>
          </cell>
          <cell r="BG736">
            <v>0</v>
          </cell>
          <cell r="BH736">
            <v>0</v>
          </cell>
          <cell r="BI736">
            <v>0</v>
          </cell>
          <cell r="BJ736">
            <v>0</v>
          </cell>
          <cell r="BK736">
            <v>0</v>
          </cell>
          <cell r="BL736">
            <v>0</v>
          </cell>
          <cell r="BM736">
            <v>0</v>
          </cell>
          <cell r="BN736">
            <v>0</v>
          </cell>
          <cell r="BO736">
            <v>0</v>
          </cell>
          <cell r="BP736">
            <v>0</v>
          </cell>
          <cell r="BQ736">
            <v>0</v>
          </cell>
          <cell r="BR736">
            <v>0</v>
          </cell>
          <cell r="BS736">
            <v>0</v>
          </cell>
          <cell r="BT736">
            <v>0</v>
          </cell>
          <cell r="BU736">
            <v>0</v>
          </cell>
          <cell r="BV736">
            <v>0</v>
          </cell>
          <cell r="BW736">
            <v>0</v>
          </cell>
          <cell r="BX736">
            <v>0</v>
          </cell>
          <cell r="BY736">
            <v>0</v>
          </cell>
          <cell r="BZ736">
            <v>0</v>
          </cell>
          <cell r="CA736">
            <v>0</v>
          </cell>
          <cell r="CB736">
            <v>0</v>
          </cell>
          <cell r="CC736">
            <v>0</v>
          </cell>
          <cell r="CD736">
            <v>0</v>
          </cell>
          <cell r="CE736">
            <v>0</v>
          </cell>
          <cell r="CF736">
            <v>0</v>
          </cell>
          <cell r="CG736">
            <v>0</v>
          </cell>
          <cell r="CH736">
            <v>0</v>
          </cell>
          <cell r="CI736">
            <v>0</v>
          </cell>
          <cell r="CJ736">
            <v>0</v>
          </cell>
          <cell r="CK736">
            <v>0</v>
          </cell>
          <cell r="CL736">
            <v>0</v>
          </cell>
          <cell r="CM736">
            <v>0</v>
          </cell>
          <cell r="CN736">
            <v>0</v>
          </cell>
          <cell r="CO736">
            <v>0</v>
          </cell>
          <cell r="CP736">
            <v>0</v>
          </cell>
          <cell r="CQ736">
            <v>0</v>
          </cell>
          <cell r="CR736">
            <v>0</v>
          </cell>
          <cell r="CS736">
            <v>0</v>
          </cell>
          <cell r="CT736">
            <v>0</v>
          </cell>
          <cell r="CU736">
            <v>0</v>
          </cell>
          <cell r="CV736">
            <v>0</v>
          </cell>
          <cell r="CW736">
            <v>0</v>
          </cell>
          <cell r="CX736">
            <v>0</v>
          </cell>
          <cell r="CY736">
            <v>0</v>
          </cell>
          <cell r="CZ736">
            <v>0</v>
          </cell>
          <cell r="DA736">
            <v>0</v>
          </cell>
          <cell r="DB736">
            <v>0</v>
          </cell>
          <cell r="DC736">
            <v>0</v>
          </cell>
          <cell r="DD736">
            <v>0</v>
          </cell>
          <cell r="DE736">
            <v>0</v>
          </cell>
          <cell r="DF736">
            <v>0</v>
          </cell>
          <cell r="DG736">
            <v>0</v>
          </cell>
          <cell r="DH736">
            <v>0</v>
          </cell>
          <cell r="DI736">
            <v>0</v>
          </cell>
          <cell r="DJ736">
            <v>0</v>
          </cell>
          <cell r="DK736">
            <v>0</v>
          </cell>
          <cell r="DL736">
            <v>0</v>
          </cell>
          <cell r="DM736">
            <v>0</v>
          </cell>
          <cell r="DN736">
            <v>0</v>
          </cell>
          <cell r="DO736">
            <v>0</v>
          </cell>
          <cell r="DP736">
            <v>0</v>
          </cell>
          <cell r="DQ736">
            <v>0</v>
          </cell>
          <cell r="DR736">
            <v>0</v>
          </cell>
          <cell r="DS736">
            <v>0</v>
          </cell>
          <cell r="DT736">
            <v>0</v>
          </cell>
          <cell r="DU736">
            <v>0</v>
          </cell>
          <cell r="DV736">
            <v>0</v>
          </cell>
          <cell r="DW736">
            <v>0</v>
          </cell>
          <cell r="DX736">
            <v>0</v>
          </cell>
          <cell r="DY736">
            <v>0</v>
          </cell>
          <cell r="DZ736">
            <v>0</v>
          </cell>
          <cell r="EA736">
            <v>0</v>
          </cell>
          <cell r="EB736">
            <v>0</v>
          </cell>
          <cell r="EC736">
            <v>0</v>
          </cell>
          <cell r="ED736">
            <v>0</v>
          </cell>
        </row>
        <row r="737">
          <cell r="F737">
            <v>-409.5899999999674</v>
          </cell>
          <cell r="G737">
            <v>-585.29000000003725</v>
          </cell>
          <cell r="H737">
            <v>-156.97999999998137</v>
          </cell>
          <cell r="I737">
            <v>-10.260000000009313</v>
          </cell>
          <cell r="J737">
            <v>0</v>
          </cell>
          <cell r="K737">
            <v>-113.26999999996042</v>
          </cell>
          <cell r="L737">
            <v>-358.78000000002794</v>
          </cell>
          <cell r="M737">
            <v>-285.95000000006985</v>
          </cell>
          <cell r="N737">
            <v>-181.60000000003492</v>
          </cell>
          <cell r="O737">
            <v>-134.60499999998137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E737">
            <v>0</v>
          </cell>
          <cell r="BF737">
            <v>0</v>
          </cell>
          <cell r="BG737">
            <v>0</v>
          </cell>
          <cell r="BH737">
            <v>0</v>
          </cell>
          <cell r="BI737">
            <v>0</v>
          </cell>
          <cell r="BJ737">
            <v>0</v>
          </cell>
          <cell r="BK737">
            <v>0</v>
          </cell>
          <cell r="BL737">
            <v>0</v>
          </cell>
          <cell r="BM737">
            <v>0</v>
          </cell>
          <cell r="BN737">
            <v>0</v>
          </cell>
          <cell r="BO737">
            <v>0</v>
          </cell>
          <cell r="BP737">
            <v>0</v>
          </cell>
          <cell r="BQ737">
            <v>0</v>
          </cell>
          <cell r="BR737">
            <v>0</v>
          </cell>
          <cell r="BS737">
            <v>0</v>
          </cell>
          <cell r="BT737">
            <v>0</v>
          </cell>
          <cell r="BU737">
            <v>0</v>
          </cell>
          <cell r="BV737">
            <v>0</v>
          </cell>
          <cell r="BW737">
            <v>0</v>
          </cell>
          <cell r="BX737">
            <v>0</v>
          </cell>
          <cell r="BY737">
            <v>0</v>
          </cell>
          <cell r="BZ737">
            <v>0</v>
          </cell>
          <cell r="CA737">
            <v>0</v>
          </cell>
          <cell r="CB737">
            <v>0</v>
          </cell>
          <cell r="CC737">
            <v>0</v>
          </cell>
          <cell r="CD737">
            <v>0</v>
          </cell>
          <cell r="CE737">
            <v>0</v>
          </cell>
          <cell r="CF737">
            <v>0</v>
          </cell>
          <cell r="CG737">
            <v>0</v>
          </cell>
          <cell r="CH737">
            <v>0</v>
          </cell>
          <cell r="CI737">
            <v>0</v>
          </cell>
          <cell r="CJ737">
            <v>0</v>
          </cell>
          <cell r="CK737">
            <v>0</v>
          </cell>
          <cell r="CL737">
            <v>0</v>
          </cell>
          <cell r="CM737">
            <v>0</v>
          </cell>
          <cell r="CN737">
            <v>0</v>
          </cell>
          <cell r="CO737">
            <v>0</v>
          </cell>
          <cell r="CP737">
            <v>0</v>
          </cell>
          <cell r="CQ737">
            <v>0</v>
          </cell>
          <cell r="CR737">
            <v>0</v>
          </cell>
          <cell r="CS737">
            <v>0</v>
          </cell>
          <cell r="CT737">
            <v>0</v>
          </cell>
          <cell r="CU737">
            <v>0</v>
          </cell>
          <cell r="CV737">
            <v>0</v>
          </cell>
          <cell r="CW737">
            <v>0</v>
          </cell>
          <cell r="CX737">
            <v>0</v>
          </cell>
          <cell r="CY737">
            <v>0</v>
          </cell>
          <cell r="CZ737">
            <v>0</v>
          </cell>
          <cell r="DA737">
            <v>0</v>
          </cell>
          <cell r="DB737">
            <v>0</v>
          </cell>
          <cell r="DC737">
            <v>0</v>
          </cell>
          <cell r="DD737">
            <v>0</v>
          </cell>
          <cell r="DE737">
            <v>0</v>
          </cell>
          <cell r="DF737">
            <v>0</v>
          </cell>
          <cell r="DG737">
            <v>0</v>
          </cell>
          <cell r="DH737">
            <v>0</v>
          </cell>
          <cell r="DI737">
            <v>0</v>
          </cell>
          <cell r="DJ737">
            <v>0</v>
          </cell>
          <cell r="DK737">
            <v>0</v>
          </cell>
          <cell r="DL737">
            <v>0</v>
          </cell>
          <cell r="DM737">
            <v>0</v>
          </cell>
          <cell r="DN737">
            <v>0</v>
          </cell>
          <cell r="DO737">
            <v>0</v>
          </cell>
          <cell r="DP737">
            <v>0</v>
          </cell>
          <cell r="DQ737">
            <v>0</v>
          </cell>
          <cell r="DR737">
            <v>0</v>
          </cell>
          <cell r="DS737">
            <v>0</v>
          </cell>
          <cell r="DT737">
            <v>0</v>
          </cell>
          <cell r="DU737">
            <v>0</v>
          </cell>
          <cell r="DV737">
            <v>0</v>
          </cell>
          <cell r="DW737">
            <v>0</v>
          </cell>
          <cell r="DX737">
            <v>0</v>
          </cell>
          <cell r="DY737">
            <v>0</v>
          </cell>
          <cell r="DZ737">
            <v>0</v>
          </cell>
          <cell r="EA737">
            <v>0</v>
          </cell>
          <cell r="EB737">
            <v>0</v>
          </cell>
          <cell r="EC737">
            <v>0</v>
          </cell>
          <cell r="ED737">
            <v>0</v>
          </cell>
        </row>
        <row r="738">
          <cell r="F738">
            <v>-5541.3999999994412</v>
          </cell>
          <cell r="G738">
            <v>-5562.4000000003725</v>
          </cell>
          <cell r="H738">
            <v>-5476.5999999996275</v>
          </cell>
          <cell r="I738">
            <v>-6275.5499999998137</v>
          </cell>
          <cell r="J738">
            <v>-9675.8999999994412</v>
          </cell>
          <cell r="K738">
            <v>-6192.2999999998137</v>
          </cell>
          <cell r="L738">
            <v>-1967.1000000005588</v>
          </cell>
          <cell r="M738">
            <v>-1369.0999999996275</v>
          </cell>
          <cell r="N738">
            <v>-4539.2999999998137</v>
          </cell>
          <cell r="O738">
            <v>-6541.7999999998137</v>
          </cell>
          <cell r="P738">
            <v>-7937.5999999996275</v>
          </cell>
          <cell r="Q738">
            <v>-5924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E738">
            <v>0</v>
          </cell>
          <cell r="BF738">
            <v>0</v>
          </cell>
          <cell r="BG738">
            <v>0</v>
          </cell>
          <cell r="BH738">
            <v>0</v>
          </cell>
          <cell r="BI738">
            <v>0</v>
          </cell>
          <cell r="BJ738">
            <v>0</v>
          </cell>
          <cell r="BK738">
            <v>0</v>
          </cell>
          <cell r="BL738">
            <v>0</v>
          </cell>
          <cell r="BM738">
            <v>0</v>
          </cell>
          <cell r="BN738">
            <v>0</v>
          </cell>
          <cell r="BO738">
            <v>0</v>
          </cell>
          <cell r="BP738">
            <v>0</v>
          </cell>
          <cell r="BQ738">
            <v>0</v>
          </cell>
          <cell r="BR738">
            <v>0</v>
          </cell>
          <cell r="BS738">
            <v>0</v>
          </cell>
          <cell r="BT738">
            <v>0</v>
          </cell>
          <cell r="BU738">
            <v>0</v>
          </cell>
          <cell r="BV738">
            <v>0</v>
          </cell>
          <cell r="BW738">
            <v>0</v>
          </cell>
          <cell r="BX738">
            <v>0</v>
          </cell>
          <cell r="BY738">
            <v>0</v>
          </cell>
          <cell r="BZ738">
            <v>0</v>
          </cell>
          <cell r="CA738">
            <v>0</v>
          </cell>
          <cell r="CB738">
            <v>0</v>
          </cell>
          <cell r="CC738">
            <v>0</v>
          </cell>
          <cell r="CD738">
            <v>0</v>
          </cell>
          <cell r="CE738">
            <v>0</v>
          </cell>
          <cell r="CF738">
            <v>0</v>
          </cell>
          <cell r="CG738">
            <v>0</v>
          </cell>
          <cell r="CH738">
            <v>0</v>
          </cell>
          <cell r="CI738">
            <v>0</v>
          </cell>
          <cell r="CJ738">
            <v>0</v>
          </cell>
          <cell r="CK738">
            <v>0</v>
          </cell>
          <cell r="CL738">
            <v>0</v>
          </cell>
          <cell r="CM738">
            <v>0</v>
          </cell>
          <cell r="CN738">
            <v>0</v>
          </cell>
          <cell r="CO738">
            <v>0</v>
          </cell>
          <cell r="CP738">
            <v>0</v>
          </cell>
          <cell r="CQ738">
            <v>0</v>
          </cell>
          <cell r="CR738">
            <v>0</v>
          </cell>
          <cell r="CS738">
            <v>0</v>
          </cell>
          <cell r="CT738">
            <v>0</v>
          </cell>
          <cell r="CU738">
            <v>0</v>
          </cell>
          <cell r="CV738">
            <v>0</v>
          </cell>
          <cell r="CW738">
            <v>0</v>
          </cell>
          <cell r="CX738">
            <v>0</v>
          </cell>
          <cell r="CY738">
            <v>0</v>
          </cell>
          <cell r="CZ738">
            <v>0</v>
          </cell>
          <cell r="DA738">
            <v>0</v>
          </cell>
          <cell r="DB738">
            <v>0</v>
          </cell>
          <cell r="DC738">
            <v>0</v>
          </cell>
          <cell r="DD738">
            <v>0</v>
          </cell>
          <cell r="DE738">
            <v>0</v>
          </cell>
          <cell r="DF738">
            <v>0</v>
          </cell>
          <cell r="DG738">
            <v>0</v>
          </cell>
          <cell r="DH738">
            <v>0</v>
          </cell>
          <cell r="DI738">
            <v>0</v>
          </cell>
          <cell r="DJ738">
            <v>0</v>
          </cell>
          <cell r="DK738">
            <v>0</v>
          </cell>
          <cell r="DL738">
            <v>0</v>
          </cell>
          <cell r="DM738">
            <v>0</v>
          </cell>
          <cell r="DN738">
            <v>0</v>
          </cell>
          <cell r="DO738">
            <v>0</v>
          </cell>
          <cell r="DP738">
            <v>0</v>
          </cell>
          <cell r="DQ738">
            <v>0</v>
          </cell>
          <cell r="DR738">
            <v>0</v>
          </cell>
          <cell r="DS738">
            <v>0</v>
          </cell>
          <cell r="DT738">
            <v>0</v>
          </cell>
          <cell r="DU738">
            <v>0</v>
          </cell>
          <cell r="DV738">
            <v>0</v>
          </cell>
          <cell r="DW738">
            <v>0</v>
          </cell>
          <cell r="DX738">
            <v>0</v>
          </cell>
          <cell r="DY738">
            <v>0</v>
          </cell>
          <cell r="DZ738">
            <v>0</v>
          </cell>
          <cell r="EA738">
            <v>0</v>
          </cell>
          <cell r="EB738">
            <v>0</v>
          </cell>
          <cell r="EC738">
            <v>0</v>
          </cell>
          <cell r="ED738">
            <v>0</v>
          </cell>
        </row>
        <row r="739">
          <cell r="F739">
            <v>-1425.7999999998137</v>
          </cell>
          <cell r="G739">
            <v>-2257.1000000005588</v>
          </cell>
          <cell r="H739">
            <v>-3601.7999999998137</v>
          </cell>
          <cell r="I739">
            <v>-4427.5</v>
          </cell>
          <cell r="J739">
            <v>-6080.7999999998137</v>
          </cell>
          <cell r="K739">
            <v>-2012.2999999998137</v>
          </cell>
          <cell r="L739">
            <v>-1302.3999999994412</v>
          </cell>
          <cell r="M739">
            <v>-604.20000000018626</v>
          </cell>
          <cell r="N739">
            <v>-390.40000000037253</v>
          </cell>
          <cell r="O739">
            <v>-2410.1000000005588</v>
          </cell>
          <cell r="P739">
            <v>-2063.5999999996275</v>
          </cell>
          <cell r="Q739">
            <v>-1836.1000000005588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E739">
            <v>0</v>
          </cell>
          <cell r="BF739">
            <v>0</v>
          </cell>
          <cell r="BG739">
            <v>0</v>
          </cell>
          <cell r="BH739">
            <v>0</v>
          </cell>
          <cell r="BI739">
            <v>0</v>
          </cell>
          <cell r="BJ739">
            <v>0</v>
          </cell>
          <cell r="BK739">
            <v>0</v>
          </cell>
          <cell r="BL739">
            <v>0</v>
          </cell>
          <cell r="BM739">
            <v>0</v>
          </cell>
          <cell r="BN739">
            <v>0</v>
          </cell>
          <cell r="BO739">
            <v>0</v>
          </cell>
          <cell r="BP739">
            <v>0</v>
          </cell>
          <cell r="BQ739">
            <v>0</v>
          </cell>
          <cell r="BR739">
            <v>0</v>
          </cell>
          <cell r="BS739">
            <v>0</v>
          </cell>
          <cell r="BT739">
            <v>0</v>
          </cell>
          <cell r="BU739">
            <v>0</v>
          </cell>
          <cell r="BV739">
            <v>0</v>
          </cell>
          <cell r="BW739">
            <v>0</v>
          </cell>
          <cell r="BX739">
            <v>0</v>
          </cell>
          <cell r="BY739">
            <v>0</v>
          </cell>
          <cell r="BZ739">
            <v>0</v>
          </cell>
          <cell r="CA739">
            <v>0</v>
          </cell>
          <cell r="CB739">
            <v>0</v>
          </cell>
          <cell r="CC739">
            <v>0</v>
          </cell>
          <cell r="CD739">
            <v>0</v>
          </cell>
          <cell r="CE739">
            <v>0</v>
          </cell>
          <cell r="CF739">
            <v>0</v>
          </cell>
          <cell r="CG739">
            <v>0</v>
          </cell>
          <cell r="CH739">
            <v>0</v>
          </cell>
          <cell r="CI739">
            <v>0</v>
          </cell>
          <cell r="CJ739">
            <v>0</v>
          </cell>
          <cell r="CK739">
            <v>0</v>
          </cell>
          <cell r="CL739">
            <v>0</v>
          </cell>
          <cell r="CM739">
            <v>0</v>
          </cell>
          <cell r="CN739">
            <v>0</v>
          </cell>
          <cell r="CO739">
            <v>0</v>
          </cell>
          <cell r="CP739">
            <v>0</v>
          </cell>
          <cell r="CQ739">
            <v>0</v>
          </cell>
          <cell r="CR739">
            <v>0</v>
          </cell>
          <cell r="CS739">
            <v>0</v>
          </cell>
          <cell r="CT739">
            <v>0</v>
          </cell>
          <cell r="CU739">
            <v>0</v>
          </cell>
          <cell r="CV739">
            <v>0</v>
          </cell>
          <cell r="CW739">
            <v>0</v>
          </cell>
          <cell r="CX739">
            <v>0</v>
          </cell>
          <cell r="CY739">
            <v>0</v>
          </cell>
          <cell r="CZ739">
            <v>0</v>
          </cell>
          <cell r="DA739">
            <v>0</v>
          </cell>
          <cell r="DB739">
            <v>0</v>
          </cell>
          <cell r="DC739">
            <v>0</v>
          </cell>
          <cell r="DD739">
            <v>0</v>
          </cell>
          <cell r="DE739">
            <v>0</v>
          </cell>
          <cell r="DF739">
            <v>0</v>
          </cell>
          <cell r="DG739">
            <v>0</v>
          </cell>
          <cell r="DH739">
            <v>0</v>
          </cell>
          <cell r="DI739">
            <v>0</v>
          </cell>
          <cell r="DJ739">
            <v>0</v>
          </cell>
          <cell r="DK739">
            <v>0</v>
          </cell>
          <cell r="DL739">
            <v>0</v>
          </cell>
          <cell r="DM739">
            <v>0</v>
          </cell>
          <cell r="DN739">
            <v>0</v>
          </cell>
          <cell r="DO739">
            <v>0</v>
          </cell>
          <cell r="DP739">
            <v>0</v>
          </cell>
          <cell r="DQ739">
            <v>0</v>
          </cell>
          <cell r="DR739">
            <v>0</v>
          </cell>
          <cell r="DS739">
            <v>0</v>
          </cell>
          <cell r="DT739">
            <v>0</v>
          </cell>
          <cell r="DU739">
            <v>0</v>
          </cell>
          <cell r="DV739">
            <v>0</v>
          </cell>
          <cell r="DW739">
            <v>0</v>
          </cell>
          <cell r="DX739">
            <v>0</v>
          </cell>
          <cell r="DY739">
            <v>0</v>
          </cell>
          <cell r="DZ739">
            <v>0</v>
          </cell>
          <cell r="EA739">
            <v>0</v>
          </cell>
          <cell r="EB739">
            <v>0</v>
          </cell>
          <cell r="EC739">
            <v>0</v>
          </cell>
          <cell r="ED739">
            <v>0</v>
          </cell>
        </row>
        <row r="740">
          <cell r="F740">
            <v>-11336.149999999441</v>
          </cell>
          <cell r="G740">
            <v>-8184.0400000000373</v>
          </cell>
          <cell r="H740">
            <v>-9450.2000000001863</v>
          </cell>
          <cell r="I740">
            <v>-5230.2400000002235</v>
          </cell>
          <cell r="J740">
            <v>-4851.3300000000745</v>
          </cell>
          <cell r="K740">
            <v>-10447.739999999758</v>
          </cell>
          <cell r="L740">
            <v>-12564.399999999441</v>
          </cell>
          <cell r="M740">
            <v>-14113.400000000373</v>
          </cell>
          <cell r="N740">
            <v>-12000.75</v>
          </cell>
          <cell r="O740">
            <v>-11042.470000000671</v>
          </cell>
          <cell r="P740">
            <v>-10005.299999999814</v>
          </cell>
          <cell r="Q740">
            <v>-8495.1999999992549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E740">
            <v>0</v>
          </cell>
          <cell r="BF740">
            <v>0</v>
          </cell>
          <cell r="BG740">
            <v>0</v>
          </cell>
          <cell r="BH740">
            <v>0</v>
          </cell>
          <cell r="BI740">
            <v>0</v>
          </cell>
          <cell r="BJ740">
            <v>0</v>
          </cell>
          <cell r="BK740">
            <v>0</v>
          </cell>
          <cell r="BL740">
            <v>0</v>
          </cell>
          <cell r="BM740">
            <v>0</v>
          </cell>
          <cell r="BN740">
            <v>0</v>
          </cell>
          <cell r="BO740">
            <v>0</v>
          </cell>
          <cell r="BP740">
            <v>0</v>
          </cell>
          <cell r="BQ740">
            <v>0</v>
          </cell>
          <cell r="BR740">
            <v>0</v>
          </cell>
          <cell r="BS740">
            <v>0</v>
          </cell>
          <cell r="BT740">
            <v>0</v>
          </cell>
          <cell r="BU740">
            <v>0</v>
          </cell>
          <cell r="BV740">
            <v>0</v>
          </cell>
          <cell r="BW740">
            <v>0</v>
          </cell>
          <cell r="BX740">
            <v>0</v>
          </cell>
          <cell r="BY740">
            <v>0</v>
          </cell>
          <cell r="BZ740">
            <v>0</v>
          </cell>
          <cell r="CA740">
            <v>0</v>
          </cell>
          <cell r="CB740">
            <v>0</v>
          </cell>
          <cell r="CC740">
            <v>0</v>
          </cell>
          <cell r="CD740">
            <v>0</v>
          </cell>
          <cell r="CE740">
            <v>0</v>
          </cell>
          <cell r="CF740">
            <v>0</v>
          </cell>
          <cell r="CG740">
            <v>0</v>
          </cell>
          <cell r="CH740">
            <v>0</v>
          </cell>
          <cell r="CI740">
            <v>0</v>
          </cell>
          <cell r="CJ740">
            <v>0</v>
          </cell>
          <cell r="CK740">
            <v>0</v>
          </cell>
          <cell r="CL740">
            <v>0</v>
          </cell>
          <cell r="CM740">
            <v>0</v>
          </cell>
          <cell r="CN740">
            <v>0</v>
          </cell>
          <cell r="CO740">
            <v>0</v>
          </cell>
          <cell r="CP740">
            <v>0</v>
          </cell>
          <cell r="CQ740">
            <v>0</v>
          </cell>
          <cell r="CR740">
            <v>0</v>
          </cell>
          <cell r="CS740">
            <v>0</v>
          </cell>
          <cell r="CT740">
            <v>0</v>
          </cell>
          <cell r="CU740">
            <v>0</v>
          </cell>
          <cell r="CV740">
            <v>0</v>
          </cell>
          <cell r="CW740">
            <v>0</v>
          </cell>
          <cell r="CX740">
            <v>0</v>
          </cell>
          <cell r="CY740">
            <v>0</v>
          </cell>
          <cell r="CZ740">
            <v>0</v>
          </cell>
          <cell r="DA740">
            <v>0</v>
          </cell>
          <cell r="DB740">
            <v>0</v>
          </cell>
          <cell r="DC740">
            <v>0</v>
          </cell>
          <cell r="DD740">
            <v>0</v>
          </cell>
          <cell r="DE740">
            <v>0</v>
          </cell>
          <cell r="DF740">
            <v>0</v>
          </cell>
          <cell r="DG740">
            <v>0</v>
          </cell>
          <cell r="DH740">
            <v>0</v>
          </cell>
          <cell r="DI740">
            <v>0</v>
          </cell>
          <cell r="DJ740">
            <v>0</v>
          </cell>
          <cell r="DK740">
            <v>0</v>
          </cell>
          <cell r="DL740">
            <v>0</v>
          </cell>
          <cell r="DM740">
            <v>0</v>
          </cell>
          <cell r="DN740">
            <v>0</v>
          </cell>
          <cell r="DO740">
            <v>0</v>
          </cell>
          <cell r="DP740">
            <v>0</v>
          </cell>
          <cell r="DQ740">
            <v>0</v>
          </cell>
          <cell r="DR740">
            <v>0</v>
          </cell>
          <cell r="DS740">
            <v>0</v>
          </cell>
          <cell r="DT740">
            <v>0</v>
          </cell>
          <cell r="DU740">
            <v>0</v>
          </cell>
          <cell r="DV740">
            <v>0</v>
          </cell>
          <cell r="DW740">
            <v>0</v>
          </cell>
          <cell r="DX740">
            <v>0</v>
          </cell>
          <cell r="DY740">
            <v>0</v>
          </cell>
          <cell r="DZ740">
            <v>0</v>
          </cell>
          <cell r="EA740">
            <v>0</v>
          </cell>
          <cell r="EB740">
            <v>0</v>
          </cell>
          <cell r="EC740">
            <v>0</v>
          </cell>
          <cell r="ED740">
            <v>0</v>
          </cell>
        </row>
        <row r="741">
          <cell r="F741">
            <v>-4360.3599999998696</v>
          </cell>
          <cell r="G741">
            <v>-4665.9399999999441</v>
          </cell>
          <cell r="H741">
            <v>-1063.4999999998836</v>
          </cell>
          <cell r="I741">
            <v>-857.17000000004191</v>
          </cell>
          <cell r="J741">
            <v>-575.30000000004657</v>
          </cell>
          <cell r="K741">
            <v>-809.10000000009313</v>
          </cell>
          <cell r="L741">
            <v>-2673.2999999998137</v>
          </cell>
          <cell r="M741">
            <v>-2331.5</v>
          </cell>
          <cell r="N741">
            <v>-2297.4200000000419</v>
          </cell>
          <cell r="O741">
            <v>-1567.1900000000605</v>
          </cell>
          <cell r="P741">
            <v>-1724.1999999999534</v>
          </cell>
          <cell r="Q741">
            <v>-2778.8299999999581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E741">
            <v>0</v>
          </cell>
          <cell r="BF741">
            <v>0</v>
          </cell>
          <cell r="BG741">
            <v>0</v>
          </cell>
          <cell r="BH741">
            <v>0</v>
          </cell>
          <cell r="BI741">
            <v>0</v>
          </cell>
          <cell r="BJ741">
            <v>0</v>
          </cell>
          <cell r="BK741">
            <v>0</v>
          </cell>
          <cell r="BL741">
            <v>0</v>
          </cell>
          <cell r="BM741">
            <v>0</v>
          </cell>
          <cell r="BN741">
            <v>0</v>
          </cell>
          <cell r="BO741">
            <v>0</v>
          </cell>
          <cell r="BP741">
            <v>0</v>
          </cell>
          <cell r="BQ741">
            <v>0</v>
          </cell>
          <cell r="BR741">
            <v>0</v>
          </cell>
          <cell r="BS741">
            <v>0</v>
          </cell>
          <cell r="BT741">
            <v>0</v>
          </cell>
          <cell r="BU741">
            <v>0</v>
          </cell>
          <cell r="BV741">
            <v>0</v>
          </cell>
          <cell r="BW741">
            <v>0</v>
          </cell>
          <cell r="BX741">
            <v>0</v>
          </cell>
          <cell r="BY741">
            <v>0</v>
          </cell>
          <cell r="BZ741">
            <v>0</v>
          </cell>
          <cell r="CA741">
            <v>0</v>
          </cell>
          <cell r="CB741">
            <v>0</v>
          </cell>
          <cell r="CC741">
            <v>0</v>
          </cell>
          <cell r="CD741">
            <v>0</v>
          </cell>
          <cell r="CE741">
            <v>0</v>
          </cell>
          <cell r="CF741">
            <v>0</v>
          </cell>
          <cell r="CG741">
            <v>0</v>
          </cell>
          <cell r="CH741">
            <v>0</v>
          </cell>
          <cell r="CI741">
            <v>0</v>
          </cell>
          <cell r="CJ741">
            <v>0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P741">
            <v>0</v>
          </cell>
          <cell r="CQ741">
            <v>0</v>
          </cell>
          <cell r="CR741">
            <v>0</v>
          </cell>
          <cell r="CS741">
            <v>0</v>
          </cell>
          <cell r="CT741">
            <v>0</v>
          </cell>
          <cell r="CU741">
            <v>0</v>
          </cell>
          <cell r="CV741">
            <v>0</v>
          </cell>
          <cell r="CW741">
            <v>0</v>
          </cell>
          <cell r="CX741">
            <v>0</v>
          </cell>
          <cell r="CY741">
            <v>0</v>
          </cell>
          <cell r="CZ741">
            <v>0</v>
          </cell>
          <cell r="DA741">
            <v>0</v>
          </cell>
          <cell r="DB741">
            <v>0</v>
          </cell>
          <cell r="DC741">
            <v>0</v>
          </cell>
          <cell r="DD741">
            <v>0</v>
          </cell>
          <cell r="DE741">
            <v>0</v>
          </cell>
          <cell r="DF741">
            <v>0</v>
          </cell>
          <cell r="DG741">
            <v>0</v>
          </cell>
          <cell r="DH741">
            <v>0</v>
          </cell>
          <cell r="DI741">
            <v>0</v>
          </cell>
          <cell r="DJ741">
            <v>0</v>
          </cell>
          <cell r="DK741">
            <v>0</v>
          </cell>
          <cell r="DL741">
            <v>0</v>
          </cell>
          <cell r="DM741">
            <v>0</v>
          </cell>
          <cell r="DN741">
            <v>0</v>
          </cell>
          <cell r="DO741">
            <v>0</v>
          </cell>
          <cell r="DP741">
            <v>0</v>
          </cell>
          <cell r="DQ741">
            <v>0</v>
          </cell>
          <cell r="DR741">
            <v>0</v>
          </cell>
          <cell r="DS741">
            <v>0</v>
          </cell>
          <cell r="DT741">
            <v>0</v>
          </cell>
          <cell r="DU741">
            <v>0</v>
          </cell>
          <cell r="DV741">
            <v>0</v>
          </cell>
          <cell r="DW741">
            <v>0</v>
          </cell>
          <cell r="DX741">
            <v>0</v>
          </cell>
          <cell r="DY741">
            <v>0</v>
          </cell>
          <cell r="DZ741">
            <v>0</v>
          </cell>
          <cell r="EA741">
            <v>0</v>
          </cell>
          <cell r="EB741">
            <v>0</v>
          </cell>
          <cell r="EC741">
            <v>0</v>
          </cell>
          <cell r="ED741">
            <v>0</v>
          </cell>
        </row>
        <row r="742">
          <cell r="F742">
            <v>0</v>
          </cell>
          <cell r="G742">
            <v>-175.20000000018626</v>
          </cell>
          <cell r="H742">
            <v>-61</v>
          </cell>
          <cell r="I742">
            <v>-337.80000000004657</v>
          </cell>
          <cell r="J742">
            <v>-355</v>
          </cell>
          <cell r="K742">
            <v>-353.60000000009313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  <cell r="BT742">
            <v>0</v>
          </cell>
          <cell r="BU742">
            <v>0</v>
          </cell>
          <cell r="BV742">
            <v>0</v>
          </cell>
          <cell r="BW742">
            <v>0</v>
          </cell>
          <cell r="BX742">
            <v>0</v>
          </cell>
          <cell r="BY742">
            <v>0</v>
          </cell>
          <cell r="BZ742">
            <v>0</v>
          </cell>
          <cell r="CA742">
            <v>0</v>
          </cell>
          <cell r="CB742">
            <v>0</v>
          </cell>
          <cell r="CC742">
            <v>0</v>
          </cell>
          <cell r="CD742">
            <v>0</v>
          </cell>
          <cell r="CE742">
            <v>0</v>
          </cell>
          <cell r="CF742">
            <v>0</v>
          </cell>
          <cell r="CG742">
            <v>0</v>
          </cell>
          <cell r="CH742">
            <v>0</v>
          </cell>
          <cell r="CI742">
            <v>0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P742">
            <v>0</v>
          </cell>
          <cell r="CQ742">
            <v>0</v>
          </cell>
          <cell r="CR742">
            <v>0</v>
          </cell>
          <cell r="CS742">
            <v>0</v>
          </cell>
          <cell r="CT742">
            <v>0</v>
          </cell>
          <cell r="CU742">
            <v>0</v>
          </cell>
          <cell r="CV742">
            <v>0</v>
          </cell>
          <cell r="CW742">
            <v>0</v>
          </cell>
          <cell r="CX742">
            <v>0</v>
          </cell>
          <cell r="CY742">
            <v>0</v>
          </cell>
          <cell r="CZ742">
            <v>0</v>
          </cell>
          <cell r="DA742">
            <v>0</v>
          </cell>
          <cell r="DB742">
            <v>0</v>
          </cell>
          <cell r="DC742">
            <v>0</v>
          </cell>
          <cell r="DD742">
            <v>0</v>
          </cell>
          <cell r="DE742">
            <v>0</v>
          </cell>
          <cell r="DF742">
            <v>0</v>
          </cell>
          <cell r="DG742">
            <v>0</v>
          </cell>
          <cell r="DH742">
            <v>0</v>
          </cell>
          <cell r="DI742">
            <v>0</v>
          </cell>
          <cell r="DJ742">
            <v>0</v>
          </cell>
          <cell r="DK742">
            <v>0</v>
          </cell>
          <cell r="DL742">
            <v>0</v>
          </cell>
          <cell r="DM742">
            <v>0</v>
          </cell>
          <cell r="DN742">
            <v>0</v>
          </cell>
          <cell r="DO742">
            <v>0</v>
          </cell>
          <cell r="DP742">
            <v>0</v>
          </cell>
          <cell r="DQ742">
            <v>0</v>
          </cell>
          <cell r="DR742">
            <v>0</v>
          </cell>
          <cell r="DS742">
            <v>0</v>
          </cell>
          <cell r="DT742">
            <v>0</v>
          </cell>
          <cell r="DU742">
            <v>0</v>
          </cell>
          <cell r="DV742">
            <v>0</v>
          </cell>
          <cell r="DW742">
            <v>0</v>
          </cell>
          <cell r="DX742">
            <v>0</v>
          </cell>
          <cell r="DY742">
            <v>0</v>
          </cell>
          <cell r="DZ742">
            <v>0</v>
          </cell>
          <cell r="EA742">
            <v>0</v>
          </cell>
          <cell r="EB742">
            <v>0</v>
          </cell>
          <cell r="EC742">
            <v>0</v>
          </cell>
          <cell r="ED742">
            <v>0</v>
          </cell>
        </row>
        <row r="744">
          <cell r="F744">
            <v>-59.5</v>
          </cell>
          <cell r="G744">
            <v>-207.39999999990687</v>
          </cell>
          <cell r="H744">
            <v>-310.9000000001397</v>
          </cell>
          <cell r="I744">
            <v>-717.06000000005588</v>
          </cell>
          <cell r="J744">
            <v>-470.79999999993015</v>
          </cell>
          <cell r="K744">
            <v>-507.4000000001397</v>
          </cell>
          <cell r="L744">
            <v>-1219.0999999998603</v>
          </cell>
          <cell r="M744">
            <v>-1503.1000000000931</v>
          </cell>
          <cell r="N744">
            <v>-2061.1999999999534</v>
          </cell>
          <cell r="O744">
            <v>-1715.3999999999069</v>
          </cell>
          <cell r="P744">
            <v>-244.60000000009313</v>
          </cell>
          <cell r="Q744">
            <v>-183.10000000009313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H744">
            <v>0</v>
          </cell>
          <cell r="BI744">
            <v>0</v>
          </cell>
          <cell r="BJ744">
            <v>0</v>
          </cell>
          <cell r="BK744">
            <v>0</v>
          </cell>
          <cell r="BL744">
            <v>0</v>
          </cell>
          <cell r="BM744">
            <v>0</v>
          </cell>
          <cell r="BN744">
            <v>0</v>
          </cell>
          <cell r="BO744">
            <v>0</v>
          </cell>
          <cell r="BP744">
            <v>0</v>
          </cell>
          <cell r="BQ744">
            <v>0</v>
          </cell>
          <cell r="BR744">
            <v>0</v>
          </cell>
          <cell r="BS744">
            <v>0</v>
          </cell>
          <cell r="BT744">
            <v>0</v>
          </cell>
          <cell r="BU744">
            <v>0</v>
          </cell>
          <cell r="BV744">
            <v>0</v>
          </cell>
          <cell r="BW744">
            <v>0</v>
          </cell>
          <cell r="BX744">
            <v>0</v>
          </cell>
          <cell r="BY744">
            <v>0</v>
          </cell>
          <cell r="BZ744">
            <v>0</v>
          </cell>
          <cell r="CA744">
            <v>0</v>
          </cell>
          <cell r="CB744">
            <v>0</v>
          </cell>
          <cell r="CC744">
            <v>0</v>
          </cell>
          <cell r="CD744">
            <v>0</v>
          </cell>
          <cell r="CE744">
            <v>0</v>
          </cell>
          <cell r="CF744">
            <v>0</v>
          </cell>
          <cell r="CG744">
            <v>0</v>
          </cell>
          <cell r="CH744">
            <v>0</v>
          </cell>
          <cell r="CI744">
            <v>0</v>
          </cell>
          <cell r="CJ744">
            <v>0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P744">
            <v>0</v>
          </cell>
          <cell r="CQ744">
            <v>0</v>
          </cell>
          <cell r="CR744">
            <v>0</v>
          </cell>
          <cell r="CS744">
            <v>0</v>
          </cell>
          <cell r="CT744">
            <v>0</v>
          </cell>
          <cell r="CU744">
            <v>0</v>
          </cell>
          <cell r="CV744">
            <v>0</v>
          </cell>
          <cell r="CW744">
            <v>0</v>
          </cell>
          <cell r="CX744">
            <v>0</v>
          </cell>
          <cell r="CY744">
            <v>0</v>
          </cell>
          <cell r="CZ744">
            <v>0</v>
          </cell>
          <cell r="DA744">
            <v>0</v>
          </cell>
          <cell r="DB744">
            <v>0</v>
          </cell>
          <cell r="DC744">
            <v>0</v>
          </cell>
          <cell r="DD744">
            <v>0</v>
          </cell>
          <cell r="DE744">
            <v>0</v>
          </cell>
          <cell r="DF744">
            <v>0</v>
          </cell>
          <cell r="DG744">
            <v>0</v>
          </cell>
          <cell r="DH744">
            <v>0</v>
          </cell>
          <cell r="DI744">
            <v>0</v>
          </cell>
          <cell r="DJ744">
            <v>0</v>
          </cell>
          <cell r="DK744">
            <v>0</v>
          </cell>
          <cell r="DL744">
            <v>0</v>
          </cell>
          <cell r="DM744">
            <v>0</v>
          </cell>
          <cell r="DN744">
            <v>0</v>
          </cell>
          <cell r="DO744">
            <v>0</v>
          </cell>
          <cell r="DP744">
            <v>0</v>
          </cell>
          <cell r="DQ744">
            <v>0</v>
          </cell>
          <cell r="DR744">
            <v>0</v>
          </cell>
          <cell r="DS744">
            <v>0</v>
          </cell>
          <cell r="DT744">
            <v>0</v>
          </cell>
          <cell r="DU744">
            <v>0</v>
          </cell>
          <cell r="DV744">
            <v>0</v>
          </cell>
          <cell r="DW744">
            <v>0</v>
          </cell>
          <cell r="DX744">
            <v>0</v>
          </cell>
          <cell r="DY744">
            <v>0</v>
          </cell>
          <cell r="DZ744">
            <v>0</v>
          </cell>
          <cell r="EA744">
            <v>0</v>
          </cell>
          <cell r="EB744">
            <v>0</v>
          </cell>
          <cell r="EC744">
            <v>0</v>
          </cell>
          <cell r="ED744">
            <v>0</v>
          </cell>
        </row>
        <row r="745"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E745">
            <v>0</v>
          </cell>
          <cell r="BF745">
            <v>0</v>
          </cell>
          <cell r="BG745">
            <v>0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  <cell r="BT745">
            <v>0</v>
          </cell>
          <cell r="BU745">
            <v>0</v>
          </cell>
          <cell r="BV745">
            <v>0</v>
          </cell>
          <cell r="BW745">
            <v>0</v>
          </cell>
          <cell r="BX745">
            <v>0</v>
          </cell>
          <cell r="BY745">
            <v>0</v>
          </cell>
          <cell r="BZ745">
            <v>0</v>
          </cell>
          <cell r="CA745">
            <v>0</v>
          </cell>
          <cell r="CB745">
            <v>0</v>
          </cell>
          <cell r="CC745">
            <v>0</v>
          </cell>
          <cell r="CD745">
            <v>0</v>
          </cell>
          <cell r="CE745">
            <v>0</v>
          </cell>
          <cell r="CF745">
            <v>0</v>
          </cell>
          <cell r="CG745">
            <v>0</v>
          </cell>
          <cell r="CH745">
            <v>0</v>
          </cell>
          <cell r="CI745">
            <v>0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P745">
            <v>0</v>
          </cell>
          <cell r="CQ745">
            <v>0</v>
          </cell>
          <cell r="CR745">
            <v>0</v>
          </cell>
          <cell r="CS745">
            <v>0</v>
          </cell>
          <cell r="CT745">
            <v>0</v>
          </cell>
          <cell r="CU745">
            <v>0</v>
          </cell>
          <cell r="CV745">
            <v>0</v>
          </cell>
          <cell r="CW745">
            <v>0</v>
          </cell>
          <cell r="CX745">
            <v>0</v>
          </cell>
          <cell r="CY745">
            <v>0</v>
          </cell>
          <cell r="CZ745">
            <v>0</v>
          </cell>
          <cell r="DA745">
            <v>0</v>
          </cell>
          <cell r="DB745">
            <v>0</v>
          </cell>
          <cell r="DC745">
            <v>0</v>
          </cell>
          <cell r="DD745">
            <v>0</v>
          </cell>
          <cell r="DE745">
            <v>0</v>
          </cell>
          <cell r="DF745">
            <v>0</v>
          </cell>
          <cell r="DG745">
            <v>0</v>
          </cell>
          <cell r="DH745">
            <v>0</v>
          </cell>
          <cell r="DI745">
            <v>0</v>
          </cell>
          <cell r="DJ745">
            <v>0</v>
          </cell>
          <cell r="DK745">
            <v>0</v>
          </cell>
          <cell r="DL745">
            <v>0</v>
          </cell>
          <cell r="DM745">
            <v>0</v>
          </cell>
          <cell r="DN745">
            <v>0</v>
          </cell>
          <cell r="DO745">
            <v>0</v>
          </cell>
          <cell r="DP745">
            <v>0</v>
          </cell>
          <cell r="DQ745">
            <v>0</v>
          </cell>
          <cell r="DR745">
            <v>0</v>
          </cell>
          <cell r="DS745">
            <v>0</v>
          </cell>
          <cell r="DT745">
            <v>0</v>
          </cell>
          <cell r="DU745">
            <v>0</v>
          </cell>
          <cell r="DV745">
            <v>0</v>
          </cell>
          <cell r="DW745">
            <v>0</v>
          </cell>
          <cell r="DX745">
            <v>0</v>
          </cell>
          <cell r="DY745">
            <v>0</v>
          </cell>
          <cell r="DZ745">
            <v>0</v>
          </cell>
          <cell r="EA745">
            <v>0</v>
          </cell>
          <cell r="EB745">
            <v>0</v>
          </cell>
          <cell r="EC745">
            <v>0</v>
          </cell>
          <cell r="ED745">
            <v>0</v>
          </cell>
        </row>
        <row r="746">
          <cell r="F746">
            <v>-1190.0800000000745</v>
          </cell>
          <cell r="G746">
            <v>-677.29300000006333</v>
          </cell>
          <cell r="H746">
            <v>-760.69999999995343</v>
          </cell>
          <cell r="I746">
            <v>-894.5</v>
          </cell>
          <cell r="J746">
            <v>-528.5</v>
          </cell>
          <cell r="K746">
            <v>-1337.5399999998044</v>
          </cell>
          <cell r="L746">
            <v>-691.42000000039116</v>
          </cell>
          <cell r="M746">
            <v>-625.51000000000931</v>
          </cell>
          <cell r="N746">
            <v>-1663.8400000003166</v>
          </cell>
          <cell r="O746">
            <v>-946.60000000009313</v>
          </cell>
          <cell r="P746">
            <v>-1262.9300000001676</v>
          </cell>
          <cell r="Q746">
            <v>-937.13999999989755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  <cell r="BO746">
            <v>0</v>
          </cell>
          <cell r="BP746">
            <v>0</v>
          </cell>
          <cell r="BQ746">
            <v>0</v>
          </cell>
          <cell r="BR746">
            <v>0</v>
          </cell>
          <cell r="BS746">
            <v>0</v>
          </cell>
          <cell r="BT746">
            <v>0</v>
          </cell>
          <cell r="BU746">
            <v>0</v>
          </cell>
          <cell r="BV746">
            <v>0</v>
          </cell>
          <cell r="BW746">
            <v>0</v>
          </cell>
          <cell r="BX746">
            <v>0</v>
          </cell>
          <cell r="BY746">
            <v>0</v>
          </cell>
          <cell r="BZ746">
            <v>0</v>
          </cell>
          <cell r="CA746">
            <v>0</v>
          </cell>
          <cell r="CB746">
            <v>0</v>
          </cell>
          <cell r="CC746">
            <v>0</v>
          </cell>
          <cell r="CD746">
            <v>0</v>
          </cell>
          <cell r="CE746">
            <v>0</v>
          </cell>
          <cell r="CF746">
            <v>0</v>
          </cell>
          <cell r="CG746">
            <v>0</v>
          </cell>
          <cell r="CH746">
            <v>0</v>
          </cell>
          <cell r="CI746">
            <v>0</v>
          </cell>
          <cell r="CJ746">
            <v>0</v>
          </cell>
          <cell r="CK746">
            <v>0</v>
          </cell>
          <cell r="CL746">
            <v>0</v>
          </cell>
          <cell r="CM746">
            <v>0</v>
          </cell>
          <cell r="CN746">
            <v>0</v>
          </cell>
          <cell r="CO746">
            <v>0</v>
          </cell>
          <cell r="CP746">
            <v>0</v>
          </cell>
          <cell r="CQ746">
            <v>0</v>
          </cell>
          <cell r="CR746">
            <v>0</v>
          </cell>
          <cell r="CS746">
            <v>0</v>
          </cell>
          <cell r="CT746">
            <v>0</v>
          </cell>
          <cell r="CU746">
            <v>0</v>
          </cell>
          <cell r="CV746">
            <v>0</v>
          </cell>
          <cell r="CW746">
            <v>0</v>
          </cell>
          <cell r="CX746">
            <v>0</v>
          </cell>
          <cell r="CY746">
            <v>0</v>
          </cell>
          <cell r="CZ746">
            <v>0</v>
          </cell>
          <cell r="DA746">
            <v>0</v>
          </cell>
          <cell r="DB746">
            <v>0</v>
          </cell>
          <cell r="DC746">
            <v>0</v>
          </cell>
          <cell r="DD746">
            <v>0</v>
          </cell>
          <cell r="DE746">
            <v>0</v>
          </cell>
          <cell r="DF746">
            <v>0</v>
          </cell>
          <cell r="DG746">
            <v>0</v>
          </cell>
          <cell r="DH746">
            <v>0</v>
          </cell>
          <cell r="DI746">
            <v>0</v>
          </cell>
          <cell r="DJ746">
            <v>0</v>
          </cell>
          <cell r="DK746">
            <v>0</v>
          </cell>
          <cell r="DL746">
            <v>0</v>
          </cell>
          <cell r="DM746">
            <v>0</v>
          </cell>
          <cell r="DN746">
            <v>0</v>
          </cell>
          <cell r="DO746">
            <v>0</v>
          </cell>
          <cell r="DP746">
            <v>0</v>
          </cell>
          <cell r="DQ746">
            <v>0</v>
          </cell>
          <cell r="DR746">
            <v>0</v>
          </cell>
          <cell r="DS746">
            <v>0</v>
          </cell>
          <cell r="DT746">
            <v>0</v>
          </cell>
          <cell r="DU746">
            <v>0</v>
          </cell>
          <cell r="DV746">
            <v>0</v>
          </cell>
          <cell r="DW746">
            <v>0</v>
          </cell>
          <cell r="DX746">
            <v>0</v>
          </cell>
          <cell r="DY746">
            <v>0</v>
          </cell>
          <cell r="DZ746">
            <v>0</v>
          </cell>
          <cell r="EA746">
            <v>0</v>
          </cell>
          <cell r="EB746">
            <v>0</v>
          </cell>
          <cell r="EC746">
            <v>0</v>
          </cell>
          <cell r="ED746">
            <v>0</v>
          </cell>
        </row>
        <row r="747"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E747">
            <v>0</v>
          </cell>
          <cell r="BF747">
            <v>0</v>
          </cell>
          <cell r="BG747">
            <v>0</v>
          </cell>
          <cell r="BH747">
            <v>0</v>
          </cell>
          <cell r="BI747">
            <v>0</v>
          </cell>
          <cell r="BJ747">
            <v>0</v>
          </cell>
          <cell r="BK747">
            <v>0</v>
          </cell>
          <cell r="BL747">
            <v>0</v>
          </cell>
          <cell r="BM747">
            <v>0</v>
          </cell>
          <cell r="BN747">
            <v>0</v>
          </cell>
          <cell r="BO747">
            <v>0</v>
          </cell>
          <cell r="BP747">
            <v>0</v>
          </cell>
          <cell r="BQ747">
            <v>0</v>
          </cell>
          <cell r="BR747">
            <v>0</v>
          </cell>
          <cell r="BS747">
            <v>0</v>
          </cell>
          <cell r="BT747">
            <v>0</v>
          </cell>
          <cell r="BU747">
            <v>0</v>
          </cell>
          <cell r="BV747">
            <v>0</v>
          </cell>
          <cell r="BW747">
            <v>0</v>
          </cell>
          <cell r="BX747">
            <v>0</v>
          </cell>
          <cell r="BY747">
            <v>0</v>
          </cell>
          <cell r="BZ747">
            <v>0</v>
          </cell>
          <cell r="CA747">
            <v>0</v>
          </cell>
          <cell r="CB747">
            <v>0</v>
          </cell>
          <cell r="CC747">
            <v>0</v>
          </cell>
          <cell r="CD747">
            <v>0</v>
          </cell>
          <cell r="CE747">
            <v>0</v>
          </cell>
          <cell r="CF747">
            <v>0</v>
          </cell>
          <cell r="CG747">
            <v>0</v>
          </cell>
          <cell r="CH747">
            <v>0</v>
          </cell>
          <cell r="CI747">
            <v>0</v>
          </cell>
          <cell r="CJ747">
            <v>0</v>
          </cell>
          <cell r="CK747">
            <v>0</v>
          </cell>
          <cell r="CL747">
            <v>0</v>
          </cell>
          <cell r="CM747">
            <v>0</v>
          </cell>
          <cell r="CN747">
            <v>0</v>
          </cell>
          <cell r="CO747">
            <v>0</v>
          </cell>
          <cell r="CP747">
            <v>0</v>
          </cell>
          <cell r="CQ747">
            <v>0</v>
          </cell>
          <cell r="CR747">
            <v>0</v>
          </cell>
          <cell r="CS747">
            <v>0</v>
          </cell>
          <cell r="CT747">
            <v>0</v>
          </cell>
          <cell r="CU747">
            <v>0</v>
          </cell>
          <cell r="CV747">
            <v>0</v>
          </cell>
          <cell r="CW747">
            <v>0</v>
          </cell>
          <cell r="CX747">
            <v>0</v>
          </cell>
          <cell r="CY747">
            <v>0</v>
          </cell>
          <cell r="CZ747">
            <v>0</v>
          </cell>
          <cell r="DA747">
            <v>0</v>
          </cell>
          <cell r="DB747">
            <v>0</v>
          </cell>
          <cell r="DC747">
            <v>0</v>
          </cell>
          <cell r="DD747">
            <v>0</v>
          </cell>
          <cell r="DE747">
            <v>0</v>
          </cell>
          <cell r="DF747">
            <v>0</v>
          </cell>
          <cell r="DG747">
            <v>0</v>
          </cell>
          <cell r="DH747">
            <v>0</v>
          </cell>
          <cell r="DI747">
            <v>0</v>
          </cell>
          <cell r="DJ747">
            <v>0</v>
          </cell>
          <cell r="DK747">
            <v>0</v>
          </cell>
          <cell r="DL747">
            <v>0</v>
          </cell>
          <cell r="DM747">
            <v>0</v>
          </cell>
          <cell r="DN747">
            <v>0</v>
          </cell>
          <cell r="DO747">
            <v>0</v>
          </cell>
          <cell r="DP747">
            <v>0</v>
          </cell>
          <cell r="DQ747">
            <v>0</v>
          </cell>
          <cell r="DR747">
            <v>0</v>
          </cell>
          <cell r="DS747">
            <v>0</v>
          </cell>
          <cell r="DT747">
            <v>0</v>
          </cell>
          <cell r="DU747">
            <v>0</v>
          </cell>
          <cell r="DV747">
            <v>0</v>
          </cell>
          <cell r="DW747">
            <v>0</v>
          </cell>
          <cell r="DX747">
            <v>0</v>
          </cell>
          <cell r="DY747">
            <v>0</v>
          </cell>
          <cell r="DZ747">
            <v>0</v>
          </cell>
          <cell r="EA747">
            <v>0</v>
          </cell>
          <cell r="EB747">
            <v>0</v>
          </cell>
          <cell r="EC747">
            <v>0</v>
          </cell>
          <cell r="ED747">
            <v>0</v>
          </cell>
        </row>
        <row r="748">
          <cell r="F748">
            <v>-184.4539999999979</v>
          </cell>
          <cell r="G748">
            <v>-186.72799999997369</v>
          </cell>
          <cell r="H748">
            <v>-98.086000000010245</v>
          </cell>
          <cell r="I748">
            <v>-178.6019999999553</v>
          </cell>
          <cell r="J748">
            <v>-220.90399999999499</v>
          </cell>
          <cell r="K748">
            <v>-227.34000000002561</v>
          </cell>
          <cell r="L748">
            <v>-118.80000000004657</v>
          </cell>
          <cell r="M748">
            <v>-308.78999999992084</v>
          </cell>
          <cell r="N748">
            <v>-515.15500000002794</v>
          </cell>
          <cell r="O748">
            <v>-226.47000000003027</v>
          </cell>
          <cell r="P748">
            <v>-362.52500000002328</v>
          </cell>
          <cell r="Q748">
            <v>-213.05499999993481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O748">
            <v>0</v>
          </cell>
          <cell r="AP748">
            <v>0</v>
          </cell>
          <cell r="AQ748">
            <v>0</v>
          </cell>
          <cell r="AR748">
            <v>0</v>
          </cell>
          <cell r="AS748">
            <v>0</v>
          </cell>
          <cell r="AT748">
            <v>0</v>
          </cell>
          <cell r="AU748">
            <v>0</v>
          </cell>
          <cell r="AV748">
            <v>0</v>
          </cell>
          <cell r="AW748">
            <v>0</v>
          </cell>
          <cell r="AX748">
            <v>0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E748">
            <v>0</v>
          </cell>
          <cell r="BF748">
            <v>0</v>
          </cell>
          <cell r="BG748">
            <v>0</v>
          </cell>
          <cell r="BH748">
            <v>0</v>
          </cell>
          <cell r="BI748">
            <v>0</v>
          </cell>
          <cell r="BJ748">
            <v>0</v>
          </cell>
          <cell r="BK748">
            <v>0</v>
          </cell>
          <cell r="BL748">
            <v>0</v>
          </cell>
          <cell r="BM748">
            <v>0</v>
          </cell>
          <cell r="BN748">
            <v>0</v>
          </cell>
          <cell r="BO748">
            <v>0</v>
          </cell>
          <cell r="BP748">
            <v>0</v>
          </cell>
          <cell r="BQ748">
            <v>0</v>
          </cell>
          <cell r="BR748">
            <v>0</v>
          </cell>
          <cell r="BS748">
            <v>0</v>
          </cell>
          <cell r="BT748">
            <v>0</v>
          </cell>
          <cell r="BU748">
            <v>0</v>
          </cell>
          <cell r="BV748">
            <v>0</v>
          </cell>
          <cell r="BW748">
            <v>0</v>
          </cell>
          <cell r="BX748">
            <v>0</v>
          </cell>
          <cell r="BY748">
            <v>0</v>
          </cell>
          <cell r="BZ748">
            <v>0</v>
          </cell>
          <cell r="CA748">
            <v>0</v>
          </cell>
          <cell r="CB748">
            <v>0</v>
          </cell>
          <cell r="CC748">
            <v>0</v>
          </cell>
          <cell r="CD748">
            <v>0</v>
          </cell>
          <cell r="CE748">
            <v>0</v>
          </cell>
          <cell r="CF748">
            <v>0</v>
          </cell>
          <cell r="CG748">
            <v>0</v>
          </cell>
          <cell r="CH748">
            <v>0</v>
          </cell>
          <cell r="CI748">
            <v>0</v>
          </cell>
          <cell r="CJ748">
            <v>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P748">
            <v>0</v>
          </cell>
          <cell r="CQ748">
            <v>0</v>
          </cell>
          <cell r="CR748">
            <v>0</v>
          </cell>
          <cell r="CS748">
            <v>0</v>
          </cell>
          <cell r="CT748">
            <v>0</v>
          </cell>
          <cell r="CU748">
            <v>0</v>
          </cell>
          <cell r="CV748">
            <v>0</v>
          </cell>
          <cell r="CW748">
            <v>0</v>
          </cell>
          <cell r="CX748">
            <v>0</v>
          </cell>
          <cell r="CY748">
            <v>0</v>
          </cell>
          <cell r="CZ748">
            <v>0</v>
          </cell>
          <cell r="DA748">
            <v>0</v>
          </cell>
          <cell r="DB748">
            <v>0</v>
          </cell>
          <cell r="DC748">
            <v>0</v>
          </cell>
          <cell r="DD748">
            <v>0</v>
          </cell>
          <cell r="DE748">
            <v>0</v>
          </cell>
          <cell r="DF748">
            <v>0</v>
          </cell>
          <cell r="DG748">
            <v>0</v>
          </cell>
          <cell r="DH748">
            <v>0</v>
          </cell>
          <cell r="DI748">
            <v>0</v>
          </cell>
          <cell r="DJ748">
            <v>0</v>
          </cell>
          <cell r="DK748">
            <v>0</v>
          </cell>
          <cell r="DL748">
            <v>0</v>
          </cell>
          <cell r="DM748">
            <v>0</v>
          </cell>
          <cell r="DN748">
            <v>0</v>
          </cell>
          <cell r="DO748">
            <v>0</v>
          </cell>
          <cell r="DP748">
            <v>0</v>
          </cell>
          <cell r="DQ748">
            <v>0</v>
          </cell>
          <cell r="DR748">
            <v>0</v>
          </cell>
          <cell r="DS748">
            <v>0</v>
          </cell>
          <cell r="DT748">
            <v>0</v>
          </cell>
          <cell r="DU748">
            <v>0</v>
          </cell>
          <cell r="DV748">
            <v>0</v>
          </cell>
          <cell r="DW748">
            <v>0</v>
          </cell>
          <cell r="DX748">
            <v>0</v>
          </cell>
          <cell r="DY748">
            <v>0</v>
          </cell>
          <cell r="DZ748">
            <v>0</v>
          </cell>
          <cell r="EA748">
            <v>0</v>
          </cell>
          <cell r="EB748">
            <v>0</v>
          </cell>
          <cell r="EC748">
            <v>0</v>
          </cell>
          <cell r="ED748">
            <v>0</v>
          </cell>
        </row>
        <row r="749">
          <cell r="F749">
            <v>0</v>
          </cell>
          <cell r="G749">
            <v>0</v>
          </cell>
          <cell r="H749">
            <v>0</v>
          </cell>
          <cell r="I749">
            <v>-163.95000000001164</v>
          </cell>
          <cell r="J749">
            <v>0</v>
          </cell>
          <cell r="K749">
            <v>-60.419999999983702</v>
          </cell>
          <cell r="L749">
            <v>0</v>
          </cell>
          <cell r="M749">
            <v>0</v>
          </cell>
          <cell r="N749">
            <v>0</v>
          </cell>
          <cell r="O749">
            <v>-389.30000000004657</v>
          </cell>
          <cell r="P749">
            <v>-217.5</v>
          </cell>
          <cell r="Q749">
            <v>-381.80000000004657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0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  <cell r="AO749">
            <v>0</v>
          </cell>
          <cell r="AP749">
            <v>0</v>
          </cell>
          <cell r="AQ749">
            <v>0</v>
          </cell>
          <cell r="AR749">
            <v>0</v>
          </cell>
          <cell r="AS749">
            <v>0</v>
          </cell>
          <cell r="AT749">
            <v>0</v>
          </cell>
          <cell r="AU749">
            <v>0</v>
          </cell>
          <cell r="AV749">
            <v>0</v>
          </cell>
          <cell r="AW749">
            <v>0</v>
          </cell>
          <cell r="AX749">
            <v>0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E749">
            <v>0</v>
          </cell>
          <cell r="BF749">
            <v>0</v>
          </cell>
          <cell r="BG749">
            <v>0</v>
          </cell>
          <cell r="BH749">
            <v>0</v>
          </cell>
          <cell r="BI749">
            <v>0</v>
          </cell>
          <cell r="BJ749">
            <v>0</v>
          </cell>
          <cell r="BK749">
            <v>0</v>
          </cell>
          <cell r="BL749">
            <v>0</v>
          </cell>
          <cell r="BM749">
            <v>0</v>
          </cell>
          <cell r="BN749">
            <v>0</v>
          </cell>
          <cell r="BO749">
            <v>0</v>
          </cell>
          <cell r="BP749">
            <v>0</v>
          </cell>
          <cell r="BQ749">
            <v>0</v>
          </cell>
          <cell r="BR749">
            <v>0</v>
          </cell>
          <cell r="BS749">
            <v>0</v>
          </cell>
          <cell r="BT749">
            <v>0</v>
          </cell>
          <cell r="BU749">
            <v>0</v>
          </cell>
          <cell r="BV749">
            <v>0</v>
          </cell>
          <cell r="BW749">
            <v>0</v>
          </cell>
          <cell r="BX749">
            <v>0</v>
          </cell>
          <cell r="BY749">
            <v>0</v>
          </cell>
          <cell r="BZ749">
            <v>0</v>
          </cell>
          <cell r="CA749">
            <v>0</v>
          </cell>
          <cell r="CB749">
            <v>0</v>
          </cell>
          <cell r="CC749">
            <v>0</v>
          </cell>
          <cell r="CD749">
            <v>0</v>
          </cell>
          <cell r="CE749">
            <v>0</v>
          </cell>
          <cell r="CF749">
            <v>0</v>
          </cell>
          <cell r="CG749">
            <v>0</v>
          </cell>
          <cell r="CH749">
            <v>0</v>
          </cell>
          <cell r="CI749">
            <v>0</v>
          </cell>
          <cell r="CJ749">
            <v>0</v>
          </cell>
          <cell r="CK749">
            <v>0</v>
          </cell>
          <cell r="CL749">
            <v>0</v>
          </cell>
          <cell r="CM749">
            <v>0</v>
          </cell>
          <cell r="CN749">
            <v>0</v>
          </cell>
          <cell r="CO749">
            <v>0</v>
          </cell>
          <cell r="CP749">
            <v>0</v>
          </cell>
          <cell r="CQ749">
            <v>0</v>
          </cell>
          <cell r="CR749">
            <v>0</v>
          </cell>
          <cell r="CS749">
            <v>0</v>
          </cell>
          <cell r="CT749">
            <v>0</v>
          </cell>
          <cell r="CU749">
            <v>0</v>
          </cell>
          <cell r="CV749">
            <v>0</v>
          </cell>
          <cell r="CW749">
            <v>0</v>
          </cell>
          <cell r="CX749">
            <v>0</v>
          </cell>
          <cell r="CY749">
            <v>0</v>
          </cell>
          <cell r="CZ749">
            <v>0</v>
          </cell>
          <cell r="DA749">
            <v>0</v>
          </cell>
          <cell r="DB749">
            <v>0</v>
          </cell>
          <cell r="DC749">
            <v>0</v>
          </cell>
          <cell r="DD749">
            <v>0</v>
          </cell>
          <cell r="DE749">
            <v>0</v>
          </cell>
          <cell r="DF749">
            <v>0</v>
          </cell>
          <cell r="DG749">
            <v>0</v>
          </cell>
          <cell r="DH749">
            <v>0</v>
          </cell>
          <cell r="DI749">
            <v>0</v>
          </cell>
          <cell r="DJ749">
            <v>0</v>
          </cell>
          <cell r="DK749">
            <v>0</v>
          </cell>
          <cell r="DL749">
            <v>0</v>
          </cell>
          <cell r="DM749">
            <v>0</v>
          </cell>
          <cell r="DN749">
            <v>0</v>
          </cell>
          <cell r="DO749">
            <v>0</v>
          </cell>
          <cell r="DP749">
            <v>0</v>
          </cell>
          <cell r="DQ749">
            <v>0</v>
          </cell>
          <cell r="DR749">
            <v>0</v>
          </cell>
          <cell r="DS749">
            <v>0</v>
          </cell>
          <cell r="DT749">
            <v>0</v>
          </cell>
          <cell r="DU749">
            <v>0</v>
          </cell>
          <cell r="DV749">
            <v>0</v>
          </cell>
          <cell r="DW749">
            <v>0</v>
          </cell>
          <cell r="DX749">
            <v>0</v>
          </cell>
          <cell r="DY749">
            <v>0</v>
          </cell>
          <cell r="DZ749">
            <v>0</v>
          </cell>
          <cell r="EA749">
            <v>0</v>
          </cell>
          <cell r="EB749">
            <v>0</v>
          </cell>
          <cell r="EC749">
            <v>0</v>
          </cell>
          <cell r="ED749">
            <v>0</v>
          </cell>
        </row>
        <row r="750">
          <cell r="F750">
            <v>-1590.4000000001397</v>
          </cell>
          <cell r="G750">
            <v>-1192.2999999998137</v>
          </cell>
          <cell r="H750">
            <v>-1947</v>
          </cell>
          <cell r="I750">
            <v>-1063.2000000001863</v>
          </cell>
          <cell r="J750">
            <v>-899.20000000018626</v>
          </cell>
          <cell r="K750">
            <v>-1273</v>
          </cell>
          <cell r="L750">
            <v>-508</v>
          </cell>
          <cell r="M750">
            <v>-657.40000000037253</v>
          </cell>
          <cell r="N750">
            <v>-1572.7000000001863</v>
          </cell>
          <cell r="O750">
            <v>-1710.9000000003725</v>
          </cell>
          <cell r="P750">
            <v>-1722</v>
          </cell>
          <cell r="Q750">
            <v>-1549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  <cell r="BL750">
            <v>0</v>
          </cell>
          <cell r="BM750">
            <v>0</v>
          </cell>
          <cell r="BN750">
            <v>0</v>
          </cell>
          <cell r="BO750">
            <v>0</v>
          </cell>
          <cell r="BP750">
            <v>0</v>
          </cell>
          <cell r="BQ750">
            <v>0</v>
          </cell>
          <cell r="BR750">
            <v>0</v>
          </cell>
          <cell r="BS750">
            <v>0</v>
          </cell>
          <cell r="BT750">
            <v>0</v>
          </cell>
          <cell r="BU750">
            <v>0</v>
          </cell>
          <cell r="BV750">
            <v>0</v>
          </cell>
          <cell r="BW750">
            <v>0</v>
          </cell>
          <cell r="BX750">
            <v>0</v>
          </cell>
          <cell r="BY750">
            <v>0</v>
          </cell>
          <cell r="BZ750">
            <v>0</v>
          </cell>
          <cell r="CA750">
            <v>0</v>
          </cell>
          <cell r="CB750">
            <v>0</v>
          </cell>
          <cell r="CC750">
            <v>0</v>
          </cell>
          <cell r="CD750">
            <v>0</v>
          </cell>
          <cell r="CE750">
            <v>0</v>
          </cell>
          <cell r="CF750">
            <v>0</v>
          </cell>
          <cell r="CG750">
            <v>0</v>
          </cell>
          <cell r="CH750">
            <v>0</v>
          </cell>
          <cell r="CI750">
            <v>0</v>
          </cell>
          <cell r="CJ750">
            <v>0</v>
          </cell>
          <cell r="CK750">
            <v>0</v>
          </cell>
          <cell r="CL750">
            <v>0</v>
          </cell>
          <cell r="CM750">
            <v>0</v>
          </cell>
          <cell r="CN750">
            <v>0</v>
          </cell>
          <cell r="CO750">
            <v>0</v>
          </cell>
          <cell r="CP750">
            <v>0</v>
          </cell>
          <cell r="CQ750">
            <v>0</v>
          </cell>
          <cell r="CR750">
            <v>0</v>
          </cell>
          <cell r="CS750">
            <v>0</v>
          </cell>
          <cell r="CT750">
            <v>0</v>
          </cell>
          <cell r="CU750">
            <v>0</v>
          </cell>
          <cell r="CV750">
            <v>0</v>
          </cell>
          <cell r="CW750">
            <v>0</v>
          </cell>
          <cell r="CX750">
            <v>0</v>
          </cell>
          <cell r="CY750">
            <v>0</v>
          </cell>
          <cell r="CZ750">
            <v>0</v>
          </cell>
          <cell r="DA750">
            <v>0</v>
          </cell>
          <cell r="DB750">
            <v>0</v>
          </cell>
          <cell r="DC750">
            <v>0</v>
          </cell>
          <cell r="DD750">
            <v>0</v>
          </cell>
          <cell r="DE750">
            <v>0</v>
          </cell>
          <cell r="DF750">
            <v>0</v>
          </cell>
          <cell r="DG750">
            <v>0</v>
          </cell>
          <cell r="DH750">
            <v>0</v>
          </cell>
          <cell r="DI750">
            <v>0</v>
          </cell>
          <cell r="DJ750">
            <v>0</v>
          </cell>
          <cell r="DK750">
            <v>0</v>
          </cell>
          <cell r="DL750">
            <v>0</v>
          </cell>
          <cell r="DM750">
            <v>0</v>
          </cell>
          <cell r="DN750">
            <v>0</v>
          </cell>
          <cell r="DO750">
            <v>0</v>
          </cell>
          <cell r="DP750">
            <v>0</v>
          </cell>
          <cell r="DQ750">
            <v>0</v>
          </cell>
          <cell r="DR750">
            <v>0</v>
          </cell>
          <cell r="DS750">
            <v>0</v>
          </cell>
          <cell r="DT750">
            <v>0</v>
          </cell>
          <cell r="DU750">
            <v>0</v>
          </cell>
          <cell r="DV750">
            <v>0</v>
          </cell>
          <cell r="DW750">
            <v>0</v>
          </cell>
          <cell r="DX750">
            <v>0</v>
          </cell>
          <cell r="DY750">
            <v>0</v>
          </cell>
          <cell r="DZ750">
            <v>0</v>
          </cell>
          <cell r="EA750">
            <v>0</v>
          </cell>
          <cell r="EB750">
            <v>0</v>
          </cell>
          <cell r="EC750">
            <v>0</v>
          </cell>
          <cell r="ED750">
            <v>0</v>
          </cell>
        </row>
        <row r="751">
          <cell r="F751">
            <v>-761.47700000018813</v>
          </cell>
          <cell r="G751">
            <v>-533.51000000000931</v>
          </cell>
          <cell r="H751">
            <v>-596.47299999999814</v>
          </cell>
          <cell r="I751">
            <v>-1044.5529999998398</v>
          </cell>
          <cell r="J751">
            <v>-827.2640000001993</v>
          </cell>
          <cell r="K751">
            <v>-2180.2700000000186</v>
          </cell>
          <cell r="L751">
            <v>-2082.4199999999255</v>
          </cell>
          <cell r="M751">
            <v>-2295.3499999996275</v>
          </cell>
          <cell r="N751">
            <v>-1252.6899999999441</v>
          </cell>
          <cell r="O751">
            <v>-1369.1299999998882</v>
          </cell>
          <cell r="P751">
            <v>-1192.8899999998976</v>
          </cell>
          <cell r="Q751">
            <v>-1562.75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0</v>
          </cell>
          <cell r="BF751">
            <v>0</v>
          </cell>
          <cell r="BG751">
            <v>0</v>
          </cell>
          <cell r="BH751">
            <v>0</v>
          </cell>
          <cell r="BI751">
            <v>0</v>
          </cell>
          <cell r="BJ751">
            <v>0</v>
          </cell>
          <cell r="BK751">
            <v>0</v>
          </cell>
          <cell r="BL751">
            <v>0</v>
          </cell>
          <cell r="BM751">
            <v>0</v>
          </cell>
          <cell r="BN751">
            <v>0</v>
          </cell>
          <cell r="BO751">
            <v>0</v>
          </cell>
          <cell r="BP751">
            <v>0</v>
          </cell>
          <cell r="BQ751">
            <v>0</v>
          </cell>
          <cell r="BR751">
            <v>0</v>
          </cell>
          <cell r="BS751">
            <v>0</v>
          </cell>
          <cell r="BT751">
            <v>0</v>
          </cell>
          <cell r="BU751">
            <v>0</v>
          </cell>
          <cell r="BV751">
            <v>0</v>
          </cell>
          <cell r="BW751">
            <v>0</v>
          </cell>
          <cell r="BX751">
            <v>0</v>
          </cell>
          <cell r="BY751">
            <v>0</v>
          </cell>
          <cell r="BZ751">
            <v>0</v>
          </cell>
          <cell r="CA751">
            <v>0</v>
          </cell>
          <cell r="CB751">
            <v>0</v>
          </cell>
          <cell r="CC751">
            <v>0</v>
          </cell>
          <cell r="CD751">
            <v>0</v>
          </cell>
          <cell r="CE751">
            <v>0</v>
          </cell>
          <cell r="CF751">
            <v>0</v>
          </cell>
          <cell r="CG751">
            <v>0</v>
          </cell>
          <cell r="CH751">
            <v>0</v>
          </cell>
          <cell r="CI751">
            <v>0</v>
          </cell>
          <cell r="CJ751">
            <v>0</v>
          </cell>
          <cell r="CK751">
            <v>0</v>
          </cell>
          <cell r="CL751">
            <v>0</v>
          </cell>
          <cell r="CM751">
            <v>0</v>
          </cell>
          <cell r="CN751">
            <v>0</v>
          </cell>
          <cell r="CO751">
            <v>0</v>
          </cell>
          <cell r="CP751">
            <v>0</v>
          </cell>
          <cell r="CQ751">
            <v>0</v>
          </cell>
          <cell r="CR751">
            <v>0</v>
          </cell>
          <cell r="CS751">
            <v>0</v>
          </cell>
          <cell r="CT751">
            <v>0</v>
          </cell>
          <cell r="CU751">
            <v>0</v>
          </cell>
          <cell r="CV751">
            <v>0</v>
          </cell>
          <cell r="CW751">
            <v>0</v>
          </cell>
          <cell r="CX751">
            <v>0</v>
          </cell>
          <cell r="CY751">
            <v>0</v>
          </cell>
          <cell r="CZ751">
            <v>0</v>
          </cell>
          <cell r="DA751">
            <v>0</v>
          </cell>
          <cell r="DB751">
            <v>0</v>
          </cell>
          <cell r="DC751">
            <v>0</v>
          </cell>
          <cell r="DD751">
            <v>0</v>
          </cell>
          <cell r="DE751">
            <v>0</v>
          </cell>
          <cell r="DF751">
            <v>0</v>
          </cell>
          <cell r="DG751">
            <v>0</v>
          </cell>
          <cell r="DH751">
            <v>0</v>
          </cell>
          <cell r="DI751">
            <v>0</v>
          </cell>
          <cell r="DJ751">
            <v>0</v>
          </cell>
          <cell r="DK751">
            <v>0</v>
          </cell>
          <cell r="DL751">
            <v>0</v>
          </cell>
          <cell r="DM751">
            <v>0</v>
          </cell>
          <cell r="DN751">
            <v>0</v>
          </cell>
          <cell r="DO751">
            <v>0</v>
          </cell>
          <cell r="DP751">
            <v>0</v>
          </cell>
          <cell r="DQ751">
            <v>0</v>
          </cell>
          <cell r="DR751">
            <v>0</v>
          </cell>
          <cell r="DS751">
            <v>0</v>
          </cell>
          <cell r="DT751">
            <v>0</v>
          </cell>
          <cell r="DU751">
            <v>0</v>
          </cell>
          <cell r="DV751">
            <v>0</v>
          </cell>
          <cell r="DW751">
            <v>0</v>
          </cell>
          <cell r="DX751">
            <v>0</v>
          </cell>
          <cell r="DY751">
            <v>0</v>
          </cell>
          <cell r="DZ751">
            <v>0</v>
          </cell>
          <cell r="EA751">
            <v>0</v>
          </cell>
          <cell r="EB751">
            <v>0</v>
          </cell>
          <cell r="EC751">
            <v>0</v>
          </cell>
          <cell r="ED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0</v>
          </cell>
          <cell r="BK752">
            <v>0</v>
          </cell>
          <cell r="BL752">
            <v>0</v>
          </cell>
          <cell r="BM752">
            <v>0</v>
          </cell>
          <cell r="BN752">
            <v>0</v>
          </cell>
          <cell r="BO752">
            <v>0</v>
          </cell>
          <cell r="BP752">
            <v>0</v>
          </cell>
          <cell r="BQ752">
            <v>0</v>
          </cell>
          <cell r="BR752">
            <v>0</v>
          </cell>
          <cell r="BS752">
            <v>0</v>
          </cell>
          <cell r="BT752">
            <v>0</v>
          </cell>
          <cell r="BU752">
            <v>0</v>
          </cell>
          <cell r="BV752">
            <v>0</v>
          </cell>
          <cell r="BW752">
            <v>0</v>
          </cell>
          <cell r="BX752">
            <v>0</v>
          </cell>
          <cell r="BY752">
            <v>0</v>
          </cell>
          <cell r="BZ752">
            <v>0</v>
          </cell>
          <cell r="CA752">
            <v>0</v>
          </cell>
          <cell r="CB752">
            <v>0</v>
          </cell>
          <cell r="CC752">
            <v>0</v>
          </cell>
          <cell r="CD752">
            <v>0</v>
          </cell>
          <cell r="CE752">
            <v>0</v>
          </cell>
          <cell r="CF752">
            <v>0</v>
          </cell>
          <cell r="CG752">
            <v>0</v>
          </cell>
          <cell r="CH752">
            <v>0</v>
          </cell>
          <cell r="CI752">
            <v>0</v>
          </cell>
          <cell r="CJ752">
            <v>0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P752">
            <v>0</v>
          </cell>
          <cell r="CQ752">
            <v>0</v>
          </cell>
          <cell r="CR752">
            <v>0</v>
          </cell>
          <cell r="CS752">
            <v>0</v>
          </cell>
          <cell r="CT752">
            <v>0</v>
          </cell>
          <cell r="CU752">
            <v>0</v>
          </cell>
          <cell r="CV752">
            <v>0</v>
          </cell>
          <cell r="CW752">
            <v>0</v>
          </cell>
          <cell r="CX752">
            <v>0</v>
          </cell>
          <cell r="CY752">
            <v>0</v>
          </cell>
          <cell r="CZ752">
            <v>0</v>
          </cell>
          <cell r="DA752">
            <v>0</v>
          </cell>
          <cell r="DB752">
            <v>0</v>
          </cell>
          <cell r="DC752">
            <v>0</v>
          </cell>
          <cell r="DD752">
            <v>0</v>
          </cell>
          <cell r="DE752">
            <v>0</v>
          </cell>
          <cell r="DF752">
            <v>0</v>
          </cell>
          <cell r="DG752">
            <v>0</v>
          </cell>
          <cell r="DH752">
            <v>0</v>
          </cell>
          <cell r="DI752">
            <v>0</v>
          </cell>
          <cell r="DJ752">
            <v>0</v>
          </cell>
          <cell r="DK752">
            <v>0</v>
          </cell>
          <cell r="DL752">
            <v>0</v>
          </cell>
          <cell r="DM752">
            <v>0</v>
          </cell>
          <cell r="DN752">
            <v>0</v>
          </cell>
          <cell r="DO752">
            <v>0</v>
          </cell>
          <cell r="DP752">
            <v>0</v>
          </cell>
          <cell r="DQ752">
            <v>0</v>
          </cell>
          <cell r="DR752">
            <v>0</v>
          </cell>
          <cell r="DS752">
            <v>0</v>
          </cell>
          <cell r="DT752">
            <v>0</v>
          </cell>
          <cell r="DU752">
            <v>0</v>
          </cell>
          <cell r="DV752">
            <v>0</v>
          </cell>
          <cell r="DW752">
            <v>0</v>
          </cell>
          <cell r="DX752">
            <v>0</v>
          </cell>
          <cell r="DY752">
            <v>0</v>
          </cell>
          <cell r="DZ752">
            <v>0</v>
          </cell>
          <cell r="EA752">
            <v>0</v>
          </cell>
          <cell r="EB752">
            <v>0</v>
          </cell>
          <cell r="EC752">
            <v>0</v>
          </cell>
          <cell r="ED752">
            <v>0</v>
          </cell>
        </row>
        <row r="754"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0</v>
          </cell>
          <cell r="AQ754">
            <v>0</v>
          </cell>
          <cell r="AR754">
            <v>0</v>
          </cell>
          <cell r="AS754">
            <v>0</v>
          </cell>
          <cell r="AT754">
            <v>0</v>
          </cell>
          <cell r="AU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  <cell r="BF754">
            <v>0</v>
          </cell>
          <cell r="BG754">
            <v>0</v>
          </cell>
          <cell r="BH754">
            <v>0</v>
          </cell>
          <cell r="BI754">
            <v>0</v>
          </cell>
          <cell r="BJ754">
            <v>0</v>
          </cell>
          <cell r="BK754">
            <v>0</v>
          </cell>
          <cell r="BL754">
            <v>0</v>
          </cell>
          <cell r="BM754">
            <v>0</v>
          </cell>
          <cell r="BN754">
            <v>0</v>
          </cell>
          <cell r="BO754">
            <v>0</v>
          </cell>
          <cell r="BP754">
            <v>0</v>
          </cell>
          <cell r="BQ754">
            <v>0</v>
          </cell>
          <cell r="BR754">
            <v>0</v>
          </cell>
          <cell r="BS754">
            <v>0</v>
          </cell>
          <cell r="BT754">
            <v>0</v>
          </cell>
          <cell r="BU754">
            <v>0</v>
          </cell>
          <cell r="BV754">
            <v>0</v>
          </cell>
          <cell r="BW754">
            <v>0</v>
          </cell>
          <cell r="BX754">
            <v>0</v>
          </cell>
          <cell r="BY754">
            <v>0</v>
          </cell>
          <cell r="BZ754">
            <v>0</v>
          </cell>
          <cell r="CA754">
            <v>0</v>
          </cell>
          <cell r="CB754">
            <v>0</v>
          </cell>
          <cell r="CC754">
            <v>0</v>
          </cell>
          <cell r="CD754">
            <v>0</v>
          </cell>
          <cell r="CE754">
            <v>0</v>
          </cell>
          <cell r="CF754">
            <v>0</v>
          </cell>
          <cell r="CG754">
            <v>0</v>
          </cell>
          <cell r="CH754">
            <v>0</v>
          </cell>
          <cell r="CI754">
            <v>0</v>
          </cell>
          <cell r="CJ754">
            <v>0</v>
          </cell>
          <cell r="CK754">
            <v>0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P754">
            <v>0</v>
          </cell>
          <cell r="CQ754">
            <v>0</v>
          </cell>
          <cell r="CR754">
            <v>0</v>
          </cell>
          <cell r="CS754">
            <v>0</v>
          </cell>
          <cell r="CT754">
            <v>0</v>
          </cell>
          <cell r="CU754">
            <v>0</v>
          </cell>
          <cell r="CV754">
            <v>0</v>
          </cell>
          <cell r="CW754">
            <v>0</v>
          </cell>
          <cell r="CX754">
            <v>0</v>
          </cell>
          <cell r="CY754">
            <v>0</v>
          </cell>
          <cell r="CZ754">
            <v>0</v>
          </cell>
          <cell r="DA754">
            <v>0</v>
          </cell>
          <cell r="DB754">
            <v>0</v>
          </cell>
          <cell r="DC754">
            <v>0</v>
          </cell>
          <cell r="DD754">
            <v>0</v>
          </cell>
          <cell r="DE754">
            <v>0</v>
          </cell>
          <cell r="DF754">
            <v>0</v>
          </cell>
          <cell r="DG754">
            <v>0</v>
          </cell>
          <cell r="DH754">
            <v>0</v>
          </cell>
          <cell r="DI754">
            <v>0</v>
          </cell>
          <cell r="DJ754">
            <v>0</v>
          </cell>
          <cell r="DK754">
            <v>0</v>
          </cell>
          <cell r="DL754">
            <v>0</v>
          </cell>
          <cell r="DM754">
            <v>0</v>
          </cell>
          <cell r="DN754">
            <v>0</v>
          </cell>
          <cell r="DO754">
            <v>0</v>
          </cell>
          <cell r="DP754">
            <v>0</v>
          </cell>
          <cell r="DQ754">
            <v>0</v>
          </cell>
          <cell r="DR754">
            <v>0</v>
          </cell>
          <cell r="DS754">
            <v>0</v>
          </cell>
          <cell r="DT754">
            <v>0</v>
          </cell>
          <cell r="DU754">
            <v>0</v>
          </cell>
          <cell r="DV754">
            <v>0</v>
          </cell>
          <cell r="DW754">
            <v>0</v>
          </cell>
          <cell r="DX754">
            <v>0</v>
          </cell>
          <cell r="DY754">
            <v>0</v>
          </cell>
          <cell r="DZ754">
            <v>0</v>
          </cell>
          <cell r="EA754">
            <v>0</v>
          </cell>
          <cell r="EB754">
            <v>0</v>
          </cell>
          <cell r="EC754">
            <v>0</v>
          </cell>
          <cell r="ED754">
            <v>0</v>
          </cell>
        </row>
        <row r="755"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>
            <v>0</v>
          </cell>
          <cell r="BN755">
            <v>0</v>
          </cell>
          <cell r="BO755">
            <v>0</v>
          </cell>
          <cell r="BP755">
            <v>0</v>
          </cell>
          <cell r="BQ755">
            <v>0</v>
          </cell>
          <cell r="BR755">
            <v>0</v>
          </cell>
          <cell r="BS755">
            <v>0</v>
          </cell>
          <cell r="BT755">
            <v>0</v>
          </cell>
          <cell r="BU755">
            <v>0</v>
          </cell>
          <cell r="BV755">
            <v>0</v>
          </cell>
          <cell r="BW755">
            <v>0</v>
          </cell>
          <cell r="BX755">
            <v>0</v>
          </cell>
          <cell r="BY755">
            <v>0</v>
          </cell>
          <cell r="BZ755">
            <v>0</v>
          </cell>
          <cell r="CA755">
            <v>0</v>
          </cell>
          <cell r="CB755">
            <v>0</v>
          </cell>
          <cell r="CC755">
            <v>0</v>
          </cell>
          <cell r="CD755">
            <v>0</v>
          </cell>
          <cell r="CE755">
            <v>0</v>
          </cell>
          <cell r="CF755">
            <v>0</v>
          </cell>
          <cell r="CG755">
            <v>0</v>
          </cell>
          <cell r="CH755">
            <v>0</v>
          </cell>
          <cell r="CI755">
            <v>0</v>
          </cell>
          <cell r="CJ755">
            <v>0</v>
          </cell>
          <cell r="CK755">
            <v>0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P755">
            <v>0</v>
          </cell>
          <cell r="CQ755">
            <v>0</v>
          </cell>
          <cell r="CR755">
            <v>0</v>
          </cell>
          <cell r="CS755">
            <v>0</v>
          </cell>
          <cell r="CT755">
            <v>0</v>
          </cell>
          <cell r="CU755">
            <v>0</v>
          </cell>
          <cell r="CV755">
            <v>0</v>
          </cell>
          <cell r="CW755">
            <v>0</v>
          </cell>
          <cell r="CX755">
            <v>0</v>
          </cell>
          <cell r="CY755">
            <v>0</v>
          </cell>
          <cell r="CZ755">
            <v>0</v>
          </cell>
          <cell r="DA755">
            <v>0</v>
          </cell>
          <cell r="DB755">
            <v>0</v>
          </cell>
          <cell r="DC755">
            <v>0</v>
          </cell>
          <cell r="DD755">
            <v>0</v>
          </cell>
          <cell r="DE755">
            <v>0</v>
          </cell>
          <cell r="DF755">
            <v>0</v>
          </cell>
          <cell r="DG755">
            <v>0</v>
          </cell>
          <cell r="DH755">
            <v>0</v>
          </cell>
          <cell r="DI755">
            <v>0</v>
          </cell>
          <cell r="DJ755">
            <v>0</v>
          </cell>
          <cell r="DK755">
            <v>0</v>
          </cell>
          <cell r="DL755">
            <v>0</v>
          </cell>
          <cell r="DM755">
            <v>0</v>
          </cell>
          <cell r="DN755">
            <v>0</v>
          </cell>
          <cell r="DO755">
            <v>0</v>
          </cell>
          <cell r="DP755">
            <v>0</v>
          </cell>
          <cell r="DQ755">
            <v>0</v>
          </cell>
          <cell r="DR755">
            <v>0</v>
          </cell>
          <cell r="DS755">
            <v>0</v>
          </cell>
          <cell r="DT755">
            <v>0</v>
          </cell>
          <cell r="DU755">
            <v>0</v>
          </cell>
          <cell r="DV755">
            <v>0</v>
          </cell>
          <cell r="DW755">
            <v>0</v>
          </cell>
          <cell r="DX755">
            <v>0</v>
          </cell>
          <cell r="DY755">
            <v>0</v>
          </cell>
          <cell r="DZ755">
            <v>0</v>
          </cell>
          <cell r="EA755">
            <v>0</v>
          </cell>
          <cell r="EB755">
            <v>0</v>
          </cell>
          <cell r="EC755">
            <v>0</v>
          </cell>
          <cell r="ED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E756">
            <v>0</v>
          </cell>
          <cell r="BF756">
            <v>0</v>
          </cell>
          <cell r="BG756">
            <v>0</v>
          </cell>
          <cell r="BH756">
            <v>0</v>
          </cell>
          <cell r="BI756">
            <v>0</v>
          </cell>
          <cell r="BJ756">
            <v>0</v>
          </cell>
          <cell r="BK756">
            <v>0</v>
          </cell>
          <cell r="BL756">
            <v>0</v>
          </cell>
          <cell r="BM756">
            <v>0</v>
          </cell>
          <cell r="BN756">
            <v>0</v>
          </cell>
          <cell r="BO756">
            <v>0</v>
          </cell>
          <cell r="BP756">
            <v>0</v>
          </cell>
          <cell r="BQ756">
            <v>0</v>
          </cell>
          <cell r="BR756">
            <v>0</v>
          </cell>
          <cell r="BS756">
            <v>0</v>
          </cell>
          <cell r="BT756">
            <v>0</v>
          </cell>
          <cell r="BU756">
            <v>0</v>
          </cell>
          <cell r="BV756">
            <v>0</v>
          </cell>
          <cell r="BW756">
            <v>0</v>
          </cell>
          <cell r="BX756">
            <v>0</v>
          </cell>
          <cell r="BY756">
            <v>0</v>
          </cell>
          <cell r="BZ756">
            <v>0</v>
          </cell>
          <cell r="CA756">
            <v>0</v>
          </cell>
          <cell r="CB756">
            <v>0</v>
          </cell>
          <cell r="CC756">
            <v>0</v>
          </cell>
          <cell r="CD756">
            <v>0</v>
          </cell>
          <cell r="CE756">
            <v>0</v>
          </cell>
          <cell r="CF756">
            <v>0</v>
          </cell>
          <cell r="CG756">
            <v>0</v>
          </cell>
          <cell r="CH756">
            <v>0</v>
          </cell>
          <cell r="CI756">
            <v>0</v>
          </cell>
          <cell r="CJ756">
            <v>0</v>
          </cell>
          <cell r="CK756">
            <v>0</v>
          </cell>
          <cell r="CL756">
            <v>0</v>
          </cell>
          <cell r="CM756">
            <v>0</v>
          </cell>
          <cell r="CN756">
            <v>0</v>
          </cell>
          <cell r="CO756">
            <v>0</v>
          </cell>
          <cell r="CP756">
            <v>0</v>
          </cell>
          <cell r="CQ756">
            <v>0</v>
          </cell>
          <cell r="CR756">
            <v>0</v>
          </cell>
          <cell r="CS756">
            <v>0</v>
          </cell>
          <cell r="CT756">
            <v>0</v>
          </cell>
          <cell r="CU756">
            <v>0</v>
          </cell>
          <cell r="CV756">
            <v>0</v>
          </cell>
          <cell r="CW756">
            <v>0</v>
          </cell>
          <cell r="CX756">
            <v>0</v>
          </cell>
          <cell r="CY756">
            <v>0</v>
          </cell>
          <cell r="CZ756">
            <v>0</v>
          </cell>
          <cell r="DA756">
            <v>0</v>
          </cell>
          <cell r="DB756">
            <v>0</v>
          </cell>
          <cell r="DC756">
            <v>0</v>
          </cell>
          <cell r="DD756">
            <v>0</v>
          </cell>
          <cell r="DE756">
            <v>0</v>
          </cell>
          <cell r="DF756">
            <v>0</v>
          </cell>
          <cell r="DG756">
            <v>0</v>
          </cell>
          <cell r="DH756">
            <v>0</v>
          </cell>
          <cell r="DI756">
            <v>0</v>
          </cell>
          <cell r="DJ756">
            <v>0</v>
          </cell>
          <cell r="DK756">
            <v>0</v>
          </cell>
          <cell r="DL756">
            <v>0</v>
          </cell>
          <cell r="DM756">
            <v>0</v>
          </cell>
          <cell r="DN756">
            <v>0</v>
          </cell>
          <cell r="DO756">
            <v>0</v>
          </cell>
          <cell r="DP756">
            <v>0</v>
          </cell>
          <cell r="DQ756">
            <v>0</v>
          </cell>
          <cell r="DR756">
            <v>0</v>
          </cell>
          <cell r="DS756">
            <v>0</v>
          </cell>
          <cell r="DT756">
            <v>0</v>
          </cell>
          <cell r="DU756">
            <v>0</v>
          </cell>
          <cell r="DV756">
            <v>0</v>
          </cell>
          <cell r="DW756">
            <v>0</v>
          </cell>
          <cell r="DX756">
            <v>0</v>
          </cell>
          <cell r="DY756">
            <v>0</v>
          </cell>
          <cell r="DZ756">
            <v>0</v>
          </cell>
          <cell r="EA756">
            <v>0</v>
          </cell>
          <cell r="EB756">
            <v>0</v>
          </cell>
          <cell r="EC756">
            <v>0</v>
          </cell>
          <cell r="ED756">
            <v>0</v>
          </cell>
        </row>
        <row r="757"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E757">
            <v>0</v>
          </cell>
          <cell r="BF757">
            <v>0</v>
          </cell>
          <cell r="BG757">
            <v>0</v>
          </cell>
          <cell r="BH757">
            <v>0</v>
          </cell>
          <cell r="BI757">
            <v>0</v>
          </cell>
          <cell r="BJ757">
            <v>0</v>
          </cell>
          <cell r="BK757">
            <v>0</v>
          </cell>
          <cell r="BL757">
            <v>0</v>
          </cell>
          <cell r="BM757">
            <v>0</v>
          </cell>
          <cell r="BN757">
            <v>0</v>
          </cell>
          <cell r="BO757">
            <v>0</v>
          </cell>
          <cell r="BP757">
            <v>0</v>
          </cell>
          <cell r="BQ757">
            <v>0</v>
          </cell>
          <cell r="BR757">
            <v>0</v>
          </cell>
          <cell r="BS757">
            <v>0</v>
          </cell>
          <cell r="BT757">
            <v>0</v>
          </cell>
          <cell r="BU757">
            <v>0</v>
          </cell>
          <cell r="BV757">
            <v>0</v>
          </cell>
          <cell r="BW757">
            <v>0</v>
          </cell>
          <cell r="BX757">
            <v>0</v>
          </cell>
          <cell r="BY757">
            <v>0</v>
          </cell>
          <cell r="BZ757">
            <v>0</v>
          </cell>
          <cell r="CA757">
            <v>0</v>
          </cell>
          <cell r="CB757">
            <v>0</v>
          </cell>
          <cell r="CC757">
            <v>0</v>
          </cell>
          <cell r="CD757">
            <v>0</v>
          </cell>
          <cell r="CE757">
            <v>0</v>
          </cell>
          <cell r="CF757">
            <v>0</v>
          </cell>
          <cell r="CG757">
            <v>0</v>
          </cell>
          <cell r="CH757">
            <v>0</v>
          </cell>
          <cell r="CI757">
            <v>0</v>
          </cell>
          <cell r="CJ757">
            <v>0</v>
          </cell>
          <cell r="CK757">
            <v>0</v>
          </cell>
          <cell r="CL757">
            <v>0</v>
          </cell>
          <cell r="CM757">
            <v>0</v>
          </cell>
          <cell r="CN757">
            <v>0</v>
          </cell>
          <cell r="CO757">
            <v>0</v>
          </cell>
          <cell r="CP757">
            <v>0</v>
          </cell>
          <cell r="CQ757">
            <v>0</v>
          </cell>
          <cell r="CR757">
            <v>0</v>
          </cell>
          <cell r="CS757">
            <v>0</v>
          </cell>
          <cell r="CT757">
            <v>0</v>
          </cell>
          <cell r="CU757">
            <v>0</v>
          </cell>
          <cell r="CV757">
            <v>0</v>
          </cell>
          <cell r="CW757">
            <v>0</v>
          </cell>
          <cell r="CX757">
            <v>0</v>
          </cell>
          <cell r="CY757">
            <v>0</v>
          </cell>
          <cell r="CZ757">
            <v>0</v>
          </cell>
          <cell r="DA757">
            <v>0</v>
          </cell>
          <cell r="DB757">
            <v>0</v>
          </cell>
          <cell r="DC757">
            <v>0</v>
          </cell>
          <cell r="DD757">
            <v>0</v>
          </cell>
          <cell r="DE757">
            <v>0</v>
          </cell>
          <cell r="DF757">
            <v>0</v>
          </cell>
          <cell r="DG757">
            <v>0</v>
          </cell>
          <cell r="DH757">
            <v>0</v>
          </cell>
          <cell r="DI757">
            <v>0</v>
          </cell>
          <cell r="DJ757">
            <v>0</v>
          </cell>
          <cell r="DK757">
            <v>0</v>
          </cell>
          <cell r="DL757">
            <v>0</v>
          </cell>
          <cell r="DM757">
            <v>0</v>
          </cell>
          <cell r="DN757">
            <v>0</v>
          </cell>
          <cell r="DO757">
            <v>0</v>
          </cell>
          <cell r="DP757">
            <v>0</v>
          </cell>
          <cell r="DQ757">
            <v>0</v>
          </cell>
          <cell r="DR757">
            <v>0</v>
          </cell>
          <cell r="DS757">
            <v>0</v>
          </cell>
          <cell r="DT757">
            <v>0</v>
          </cell>
          <cell r="DU757">
            <v>0</v>
          </cell>
          <cell r="DV757">
            <v>0</v>
          </cell>
          <cell r="DW757">
            <v>0</v>
          </cell>
          <cell r="DX757">
            <v>0</v>
          </cell>
          <cell r="DY757">
            <v>0</v>
          </cell>
          <cell r="DZ757">
            <v>0</v>
          </cell>
          <cell r="EA757">
            <v>0</v>
          </cell>
          <cell r="EB757">
            <v>0</v>
          </cell>
          <cell r="EC757">
            <v>0</v>
          </cell>
          <cell r="ED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0</v>
          </cell>
          <cell r="BF758">
            <v>0</v>
          </cell>
          <cell r="BG758">
            <v>0</v>
          </cell>
          <cell r="BH758">
            <v>0</v>
          </cell>
          <cell r="BI758">
            <v>0</v>
          </cell>
          <cell r="BJ758">
            <v>0</v>
          </cell>
          <cell r="BK758">
            <v>0</v>
          </cell>
          <cell r="BL758">
            <v>0</v>
          </cell>
          <cell r="BM758">
            <v>0</v>
          </cell>
          <cell r="BN758">
            <v>0</v>
          </cell>
          <cell r="BO758">
            <v>0</v>
          </cell>
          <cell r="BP758">
            <v>0</v>
          </cell>
          <cell r="BQ758">
            <v>0</v>
          </cell>
          <cell r="BR758">
            <v>0</v>
          </cell>
          <cell r="BS758">
            <v>0</v>
          </cell>
          <cell r="BT758">
            <v>0</v>
          </cell>
          <cell r="BU758">
            <v>0</v>
          </cell>
          <cell r="BV758">
            <v>0</v>
          </cell>
          <cell r="BW758">
            <v>0</v>
          </cell>
          <cell r="BX758">
            <v>0</v>
          </cell>
          <cell r="BY758">
            <v>0</v>
          </cell>
          <cell r="BZ758">
            <v>0</v>
          </cell>
          <cell r="CA758">
            <v>0</v>
          </cell>
          <cell r="CB758">
            <v>0</v>
          </cell>
          <cell r="CC758">
            <v>0</v>
          </cell>
          <cell r="CD758">
            <v>0</v>
          </cell>
          <cell r="CE758">
            <v>0</v>
          </cell>
          <cell r="CF758">
            <v>0</v>
          </cell>
          <cell r="CG758">
            <v>0</v>
          </cell>
          <cell r="CH758">
            <v>0</v>
          </cell>
          <cell r="CI758">
            <v>0</v>
          </cell>
          <cell r="CJ758">
            <v>0</v>
          </cell>
          <cell r="CK758">
            <v>0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P758">
            <v>0</v>
          </cell>
          <cell r="CQ758">
            <v>0</v>
          </cell>
          <cell r="CR758">
            <v>0</v>
          </cell>
          <cell r="CS758">
            <v>0</v>
          </cell>
          <cell r="CT758">
            <v>0</v>
          </cell>
          <cell r="CU758">
            <v>0</v>
          </cell>
          <cell r="CV758">
            <v>0</v>
          </cell>
          <cell r="CW758">
            <v>0</v>
          </cell>
          <cell r="CX758">
            <v>0</v>
          </cell>
          <cell r="CY758">
            <v>0</v>
          </cell>
          <cell r="CZ758">
            <v>0</v>
          </cell>
          <cell r="DA758">
            <v>0</v>
          </cell>
          <cell r="DB758">
            <v>0</v>
          </cell>
          <cell r="DC758">
            <v>0</v>
          </cell>
          <cell r="DD758">
            <v>0</v>
          </cell>
          <cell r="DE758">
            <v>0</v>
          </cell>
          <cell r="DF758">
            <v>0</v>
          </cell>
          <cell r="DG758">
            <v>0</v>
          </cell>
          <cell r="DH758">
            <v>0</v>
          </cell>
          <cell r="DI758">
            <v>0</v>
          </cell>
          <cell r="DJ758">
            <v>0</v>
          </cell>
          <cell r="DK758">
            <v>0</v>
          </cell>
          <cell r="DL758">
            <v>0</v>
          </cell>
          <cell r="DM758">
            <v>0</v>
          </cell>
          <cell r="DN758">
            <v>0</v>
          </cell>
          <cell r="DO758">
            <v>0</v>
          </cell>
          <cell r="DP758">
            <v>0</v>
          </cell>
          <cell r="DQ758">
            <v>0</v>
          </cell>
          <cell r="DR758">
            <v>0</v>
          </cell>
          <cell r="DS758">
            <v>0</v>
          </cell>
          <cell r="DT758">
            <v>0</v>
          </cell>
          <cell r="DU758">
            <v>0</v>
          </cell>
          <cell r="DV758">
            <v>0</v>
          </cell>
          <cell r="DW758">
            <v>0</v>
          </cell>
          <cell r="DX758">
            <v>0</v>
          </cell>
          <cell r="DY758">
            <v>0</v>
          </cell>
          <cell r="DZ758">
            <v>0</v>
          </cell>
          <cell r="EA758">
            <v>0</v>
          </cell>
          <cell r="EB758">
            <v>0</v>
          </cell>
          <cell r="EC758">
            <v>0</v>
          </cell>
          <cell r="ED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E759">
            <v>0</v>
          </cell>
          <cell r="BF759">
            <v>0</v>
          </cell>
          <cell r="BG759">
            <v>0</v>
          </cell>
          <cell r="BH759">
            <v>0</v>
          </cell>
          <cell r="BI759">
            <v>0</v>
          </cell>
          <cell r="BJ759">
            <v>0</v>
          </cell>
          <cell r="BK759">
            <v>0</v>
          </cell>
          <cell r="BL759">
            <v>0</v>
          </cell>
          <cell r="BM759">
            <v>0</v>
          </cell>
          <cell r="BN759">
            <v>0</v>
          </cell>
          <cell r="BO759">
            <v>0</v>
          </cell>
          <cell r="BP759">
            <v>0</v>
          </cell>
          <cell r="BQ759">
            <v>0</v>
          </cell>
          <cell r="BR759">
            <v>0</v>
          </cell>
          <cell r="BS759">
            <v>0</v>
          </cell>
          <cell r="BT759">
            <v>0</v>
          </cell>
          <cell r="BU759">
            <v>0</v>
          </cell>
          <cell r="BV759">
            <v>0</v>
          </cell>
          <cell r="BW759">
            <v>0</v>
          </cell>
          <cell r="BX759">
            <v>0</v>
          </cell>
          <cell r="BY759">
            <v>0</v>
          </cell>
          <cell r="BZ759">
            <v>0</v>
          </cell>
          <cell r="CA759">
            <v>0</v>
          </cell>
          <cell r="CB759">
            <v>0</v>
          </cell>
          <cell r="CC759">
            <v>0</v>
          </cell>
          <cell r="CD759">
            <v>0</v>
          </cell>
          <cell r="CE759">
            <v>0</v>
          </cell>
          <cell r="CF759">
            <v>0</v>
          </cell>
          <cell r="CG759">
            <v>0</v>
          </cell>
          <cell r="CH759">
            <v>0</v>
          </cell>
          <cell r="CI759">
            <v>0</v>
          </cell>
          <cell r="CJ759">
            <v>0</v>
          </cell>
          <cell r="CK759">
            <v>0</v>
          </cell>
          <cell r="CL759">
            <v>0</v>
          </cell>
          <cell r="CM759">
            <v>0</v>
          </cell>
          <cell r="CN759">
            <v>0</v>
          </cell>
          <cell r="CO759">
            <v>0</v>
          </cell>
          <cell r="CP759">
            <v>0</v>
          </cell>
          <cell r="CQ759">
            <v>0</v>
          </cell>
          <cell r="CR759">
            <v>0</v>
          </cell>
          <cell r="CS759">
            <v>0</v>
          </cell>
          <cell r="CT759">
            <v>0</v>
          </cell>
          <cell r="CU759">
            <v>0</v>
          </cell>
          <cell r="CV759">
            <v>0</v>
          </cell>
          <cell r="CW759">
            <v>0</v>
          </cell>
          <cell r="CX759">
            <v>0</v>
          </cell>
          <cell r="CY759">
            <v>0</v>
          </cell>
          <cell r="CZ759">
            <v>0</v>
          </cell>
          <cell r="DA759">
            <v>0</v>
          </cell>
          <cell r="DB759">
            <v>0</v>
          </cell>
          <cell r="DC759">
            <v>0</v>
          </cell>
          <cell r="DD759">
            <v>0</v>
          </cell>
          <cell r="DE759">
            <v>0</v>
          </cell>
          <cell r="DF759">
            <v>0</v>
          </cell>
          <cell r="DG759">
            <v>0</v>
          </cell>
          <cell r="DH759">
            <v>0</v>
          </cell>
          <cell r="DI759">
            <v>0</v>
          </cell>
          <cell r="DJ759">
            <v>0</v>
          </cell>
          <cell r="DK759">
            <v>0</v>
          </cell>
          <cell r="DL759">
            <v>0</v>
          </cell>
          <cell r="DM759">
            <v>0</v>
          </cell>
          <cell r="DN759">
            <v>0</v>
          </cell>
          <cell r="DO759">
            <v>0</v>
          </cell>
          <cell r="DP759">
            <v>0</v>
          </cell>
          <cell r="DQ759">
            <v>0</v>
          </cell>
          <cell r="DR759">
            <v>0</v>
          </cell>
          <cell r="DS759">
            <v>0</v>
          </cell>
          <cell r="DT759">
            <v>0</v>
          </cell>
          <cell r="DU759">
            <v>0</v>
          </cell>
          <cell r="DV759">
            <v>0</v>
          </cell>
          <cell r="DW759">
            <v>0</v>
          </cell>
          <cell r="DX759">
            <v>0</v>
          </cell>
          <cell r="DY759">
            <v>0</v>
          </cell>
          <cell r="DZ759">
            <v>0</v>
          </cell>
          <cell r="EA759">
            <v>0</v>
          </cell>
          <cell r="EB759">
            <v>0</v>
          </cell>
          <cell r="EC759">
            <v>0</v>
          </cell>
          <cell r="ED759">
            <v>0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O760">
            <v>0</v>
          </cell>
          <cell r="AP760">
            <v>0</v>
          </cell>
          <cell r="AQ760">
            <v>0</v>
          </cell>
          <cell r="AR760">
            <v>0</v>
          </cell>
          <cell r="AS760">
            <v>0</v>
          </cell>
          <cell r="AT760">
            <v>0</v>
          </cell>
          <cell r="AU760">
            <v>0</v>
          </cell>
          <cell r="AV760">
            <v>0</v>
          </cell>
          <cell r="AW760">
            <v>0</v>
          </cell>
          <cell r="AX760">
            <v>0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E760">
            <v>0</v>
          </cell>
          <cell r="BF760">
            <v>0</v>
          </cell>
          <cell r="BG760">
            <v>0</v>
          </cell>
          <cell r="BH760">
            <v>0</v>
          </cell>
          <cell r="BI760">
            <v>0</v>
          </cell>
          <cell r="BJ760">
            <v>0</v>
          </cell>
          <cell r="BK760">
            <v>0</v>
          </cell>
          <cell r="BL760">
            <v>0</v>
          </cell>
          <cell r="BM760">
            <v>0</v>
          </cell>
          <cell r="BN760">
            <v>0</v>
          </cell>
          <cell r="BO760">
            <v>0</v>
          </cell>
          <cell r="BP760">
            <v>0</v>
          </cell>
          <cell r="BQ760">
            <v>0</v>
          </cell>
          <cell r="BR760">
            <v>0</v>
          </cell>
          <cell r="BS760">
            <v>0</v>
          </cell>
          <cell r="BT760">
            <v>0</v>
          </cell>
          <cell r="BU760">
            <v>0</v>
          </cell>
          <cell r="BV760">
            <v>0</v>
          </cell>
          <cell r="BW760">
            <v>0</v>
          </cell>
          <cell r="BX760">
            <v>0</v>
          </cell>
          <cell r="BY760">
            <v>0</v>
          </cell>
          <cell r="BZ760">
            <v>0</v>
          </cell>
          <cell r="CA760">
            <v>0</v>
          </cell>
          <cell r="CB760">
            <v>0</v>
          </cell>
          <cell r="CC760">
            <v>0</v>
          </cell>
          <cell r="CD760">
            <v>0</v>
          </cell>
          <cell r="CE760">
            <v>0</v>
          </cell>
          <cell r="CF760">
            <v>0</v>
          </cell>
          <cell r="CG760">
            <v>0</v>
          </cell>
          <cell r="CH760">
            <v>0</v>
          </cell>
          <cell r="CI760">
            <v>0</v>
          </cell>
          <cell r="CJ760">
            <v>0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P760">
            <v>0</v>
          </cell>
          <cell r="CQ760">
            <v>0</v>
          </cell>
          <cell r="CR760">
            <v>0</v>
          </cell>
          <cell r="CS760">
            <v>0</v>
          </cell>
          <cell r="CT760">
            <v>0</v>
          </cell>
          <cell r="CU760">
            <v>0</v>
          </cell>
          <cell r="CV760">
            <v>0</v>
          </cell>
          <cell r="CW760">
            <v>0</v>
          </cell>
          <cell r="CX760">
            <v>0</v>
          </cell>
          <cell r="CY760">
            <v>0</v>
          </cell>
          <cell r="CZ760">
            <v>0</v>
          </cell>
          <cell r="DA760">
            <v>0</v>
          </cell>
          <cell r="DB760">
            <v>0</v>
          </cell>
          <cell r="DC760">
            <v>0</v>
          </cell>
          <cell r="DD760">
            <v>0</v>
          </cell>
          <cell r="DE760">
            <v>0</v>
          </cell>
          <cell r="DF760">
            <v>0</v>
          </cell>
          <cell r="DG760">
            <v>0</v>
          </cell>
          <cell r="DH760">
            <v>0</v>
          </cell>
          <cell r="DI760">
            <v>0</v>
          </cell>
          <cell r="DJ760">
            <v>0</v>
          </cell>
          <cell r="DK760">
            <v>0</v>
          </cell>
          <cell r="DL760">
            <v>0</v>
          </cell>
          <cell r="DM760">
            <v>0</v>
          </cell>
          <cell r="DN760">
            <v>0</v>
          </cell>
          <cell r="DO760">
            <v>0</v>
          </cell>
          <cell r="DP760">
            <v>0</v>
          </cell>
          <cell r="DQ760">
            <v>0</v>
          </cell>
          <cell r="DR760">
            <v>0</v>
          </cell>
          <cell r="DS760">
            <v>0</v>
          </cell>
          <cell r="DT760">
            <v>0</v>
          </cell>
          <cell r="DU760">
            <v>0</v>
          </cell>
          <cell r="DV760">
            <v>0</v>
          </cell>
          <cell r="DW760">
            <v>0</v>
          </cell>
          <cell r="DX760">
            <v>0</v>
          </cell>
          <cell r="DY760">
            <v>0</v>
          </cell>
          <cell r="DZ760">
            <v>0</v>
          </cell>
          <cell r="EA760">
            <v>0</v>
          </cell>
          <cell r="EB760">
            <v>0</v>
          </cell>
          <cell r="EC760">
            <v>0</v>
          </cell>
          <cell r="ED760">
            <v>0</v>
          </cell>
        </row>
        <row r="761"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O761">
            <v>0</v>
          </cell>
          <cell r="AP761">
            <v>0</v>
          </cell>
          <cell r="AQ761">
            <v>0</v>
          </cell>
          <cell r="AR761">
            <v>0</v>
          </cell>
          <cell r="AS761">
            <v>0</v>
          </cell>
          <cell r="AT761">
            <v>0</v>
          </cell>
          <cell r="AU761">
            <v>0</v>
          </cell>
          <cell r="AV761">
            <v>0</v>
          </cell>
          <cell r="AW761">
            <v>0</v>
          </cell>
          <cell r="AX761">
            <v>0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E761">
            <v>0</v>
          </cell>
          <cell r="BF761">
            <v>0</v>
          </cell>
          <cell r="BG761">
            <v>0</v>
          </cell>
          <cell r="BH761">
            <v>0</v>
          </cell>
          <cell r="BI761">
            <v>0</v>
          </cell>
          <cell r="BJ761">
            <v>0</v>
          </cell>
          <cell r="BK761">
            <v>0</v>
          </cell>
          <cell r="BL761">
            <v>0</v>
          </cell>
          <cell r="BM761">
            <v>0</v>
          </cell>
          <cell r="BN761">
            <v>0</v>
          </cell>
          <cell r="BO761">
            <v>0</v>
          </cell>
          <cell r="BP761">
            <v>0</v>
          </cell>
          <cell r="BQ761">
            <v>0</v>
          </cell>
          <cell r="BR761">
            <v>0</v>
          </cell>
          <cell r="BS761">
            <v>0</v>
          </cell>
          <cell r="BT761">
            <v>0</v>
          </cell>
          <cell r="BU761">
            <v>0</v>
          </cell>
          <cell r="BV761">
            <v>0</v>
          </cell>
          <cell r="BW761">
            <v>0</v>
          </cell>
          <cell r="BX761">
            <v>0</v>
          </cell>
          <cell r="BY761">
            <v>0</v>
          </cell>
          <cell r="BZ761">
            <v>0</v>
          </cell>
          <cell r="CA761">
            <v>0</v>
          </cell>
          <cell r="CB761">
            <v>0</v>
          </cell>
          <cell r="CC761">
            <v>0</v>
          </cell>
          <cell r="CD761">
            <v>0</v>
          </cell>
          <cell r="CE761">
            <v>0</v>
          </cell>
          <cell r="CF761">
            <v>0</v>
          </cell>
          <cell r="CG761">
            <v>0</v>
          </cell>
          <cell r="CH761">
            <v>0</v>
          </cell>
          <cell r="CI761">
            <v>0</v>
          </cell>
          <cell r="CJ761">
            <v>0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P761">
            <v>0</v>
          </cell>
          <cell r="CQ761">
            <v>0</v>
          </cell>
          <cell r="CR761">
            <v>0</v>
          </cell>
          <cell r="CS761">
            <v>0</v>
          </cell>
          <cell r="CT761">
            <v>0</v>
          </cell>
          <cell r="CU761">
            <v>0</v>
          </cell>
          <cell r="CV761">
            <v>0</v>
          </cell>
          <cell r="CW761">
            <v>0</v>
          </cell>
          <cell r="CX761">
            <v>0</v>
          </cell>
          <cell r="CY761">
            <v>0</v>
          </cell>
          <cell r="CZ761">
            <v>0</v>
          </cell>
          <cell r="DA761">
            <v>0</v>
          </cell>
          <cell r="DB761">
            <v>0</v>
          </cell>
          <cell r="DC761">
            <v>0</v>
          </cell>
          <cell r="DD761">
            <v>0</v>
          </cell>
          <cell r="DE761">
            <v>0</v>
          </cell>
          <cell r="DF761">
            <v>0</v>
          </cell>
          <cell r="DG761">
            <v>0</v>
          </cell>
          <cell r="DH761">
            <v>0</v>
          </cell>
          <cell r="DI761">
            <v>0</v>
          </cell>
          <cell r="DJ761">
            <v>0</v>
          </cell>
          <cell r="DK761">
            <v>0</v>
          </cell>
          <cell r="DL761">
            <v>0</v>
          </cell>
          <cell r="DM761">
            <v>0</v>
          </cell>
          <cell r="DN761">
            <v>0</v>
          </cell>
          <cell r="DO761">
            <v>0</v>
          </cell>
          <cell r="DP761">
            <v>0</v>
          </cell>
          <cell r="DQ761">
            <v>0</v>
          </cell>
          <cell r="DR761">
            <v>0</v>
          </cell>
          <cell r="DS761">
            <v>0</v>
          </cell>
          <cell r="DT761">
            <v>0</v>
          </cell>
          <cell r="DU761">
            <v>0</v>
          </cell>
          <cell r="DV761">
            <v>0</v>
          </cell>
          <cell r="DW761">
            <v>0</v>
          </cell>
          <cell r="DX761">
            <v>0</v>
          </cell>
          <cell r="DY761">
            <v>0</v>
          </cell>
          <cell r="DZ761">
            <v>0</v>
          </cell>
          <cell r="EA761">
            <v>0</v>
          </cell>
          <cell r="EB761">
            <v>0</v>
          </cell>
          <cell r="EC761">
            <v>0</v>
          </cell>
          <cell r="ED761">
            <v>0</v>
          </cell>
        </row>
        <row r="763">
          <cell r="A763" t="str">
            <v>Burn Rate (MMBtu/MWh)</v>
          </cell>
        </row>
        <row r="764"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0</v>
          </cell>
          <cell r="AT764">
            <v>0</v>
          </cell>
          <cell r="AU764">
            <v>0</v>
          </cell>
          <cell r="AV764">
            <v>0</v>
          </cell>
          <cell r="AW764">
            <v>0</v>
          </cell>
          <cell r="AX764">
            <v>0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E764">
            <v>0</v>
          </cell>
          <cell r="BF764">
            <v>0</v>
          </cell>
          <cell r="BG764">
            <v>0</v>
          </cell>
          <cell r="BH764">
            <v>0</v>
          </cell>
          <cell r="BI764">
            <v>0</v>
          </cell>
          <cell r="BJ764">
            <v>0</v>
          </cell>
          <cell r="BK764">
            <v>0</v>
          </cell>
          <cell r="BL764">
            <v>0</v>
          </cell>
          <cell r="BM764">
            <v>0</v>
          </cell>
          <cell r="BN764">
            <v>0</v>
          </cell>
          <cell r="BO764">
            <v>0</v>
          </cell>
          <cell r="BP764">
            <v>0</v>
          </cell>
          <cell r="BQ764">
            <v>0</v>
          </cell>
          <cell r="BR764">
            <v>0</v>
          </cell>
          <cell r="BS764">
            <v>0</v>
          </cell>
          <cell r="BT764">
            <v>0</v>
          </cell>
          <cell r="BU764">
            <v>0</v>
          </cell>
          <cell r="BV764">
            <v>0</v>
          </cell>
          <cell r="BW764">
            <v>0</v>
          </cell>
          <cell r="BX764">
            <v>0</v>
          </cell>
          <cell r="BY764">
            <v>0</v>
          </cell>
          <cell r="BZ764">
            <v>0</v>
          </cell>
          <cell r="CA764">
            <v>0</v>
          </cell>
          <cell r="CB764">
            <v>0</v>
          </cell>
          <cell r="CC764">
            <v>0</v>
          </cell>
          <cell r="CD764">
            <v>0</v>
          </cell>
          <cell r="CE764">
            <v>0</v>
          </cell>
          <cell r="CF764">
            <v>0</v>
          </cell>
          <cell r="CG764">
            <v>0</v>
          </cell>
          <cell r="CH764">
            <v>0</v>
          </cell>
          <cell r="CI764">
            <v>0</v>
          </cell>
          <cell r="CJ764">
            <v>0</v>
          </cell>
          <cell r="CK764">
            <v>0</v>
          </cell>
          <cell r="CL764">
            <v>0</v>
          </cell>
          <cell r="CM764">
            <v>0</v>
          </cell>
          <cell r="CN764">
            <v>0</v>
          </cell>
          <cell r="CO764">
            <v>0</v>
          </cell>
          <cell r="CP764">
            <v>0</v>
          </cell>
          <cell r="CQ764">
            <v>0</v>
          </cell>
          <cell r="CR764">
            <v>0</v>
          </cell>
          <cell r="CS764">
            <v>0</v>
          </cell>
          <cell r="CT764">
            <v>0</v>
          </cell>
          <cell r="CU764">
            <v>0</v>
          </cell>
          <cell r="CV764">
            <v>0</v>
          </cell>
          <cell r="CW764">
            <v>0</v>
          </cell>
          <cell r="CX764">
            <v>0</v>
          </cell>
          <cell r="CY764">
            <v>0</v>
          </cell>
          <cell r="CZ764">
            <v>0</v>
          </cell>
          <cell r="DA764">
            <v>0</v>
          </cell>
          <cell r="DB764">
            <v>0</v>
          </cell>
          <cell r="DC764">
            <v>0</v>
          </cell>
          <cell r="DD764">
            <v>0</v>
          </cell>
          <cell r="DE764">
            <v>0</v>
          </cell>
          <cell r="DF764">
            <v>0</v>
          </cell>
          <cell r="DG764">
            <v>0</v>
          </cell>
          <cell r="DH764">
            <v>0</v>
          </cell>
          <cell r="DI764">
            <v>0</v>
          </cell>
          <cell r="DJ764">
            <v>0</v>
          </cell>
          <cell r="DK764">
            <v>0</v>
          </cell>
          <cell r="DL764">
            <v>0</v>
          </cell>
          <cell r="DM764">
            <v>0</v>
          </cell>
          <cell r="DN764">
            <v>0</v>
          </cell>
          <cell r="DO764">
            <v>0</v>
          </cell>
          <cell r="DP764">
            <v>0</v>
          </cell>
          <cell r="DQ764">
            <v>0</v>
          </cell>
          <cell r="DR764">
            <v>0</v>
          </cell>
          <cell r="DS764">
            <v>0</v>
          </cell>
          <cell r="DT764">
            <v>0</v>
          </cell>
          <cell r="DU764">
            <v>0</v>
          </cell>
          <cell r="DV764">
            <v>0</v>
          </cell>
          <cell r="DW764">
            <v>0</v>
          </cell>
          <cell r="DX764">
            <v>0</v>
          </cell>
          <cell r="DY764">
            <v>0</v>
          </cell>
          <cell r="DZ764">
            <v>0</v>
          </cell>
          <cell r="EA764">
            <v>0</v>
          </cell>
          <cell r="EB764">
            <v>0</v>
          </cell>
          <cell r="EC764">
            <v>0</v>
          </cell>
          <cell r="ED764">
            <v>0</v>
          </cell>
          <cell r="EE764">
            <v>0</v>
          </cell>
        </row>
        <row r="765">
          <cell r="F765">
            <v>0</v>
          </cell>
          <cell r="G765">
            <v>0</v>
          </cell>
          <cell r="H765">
            <v>0</v>
          </cell>
          <cell r="I765">
            <v>1E-3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O765">
            <v>0</v>
          </cell>
          <cell r="AP765">
            <v>0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0</v>
          </cell>
          <cell r="AW765">
            <v>0</v>
          </cell>
          <cell r="AX765">
            <v>0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E765">
            <v>0</v>
          </cell>
          <cell r="BF765">
            <v>0</v>
          </cell>
          <cell r="BG765">
            <v>0</v>
          </cell>
          <cell r="BH765">
            <v>0</v>
          </cell>
          <cell r="BI765">
            <v>0</v>
          </cell>
          <cell r="BJ765">
            <v>0</v>
          </cell>
          <cell r="BK765">
            <v>0</v>
          </cell>
          <cell r="BL765">
            <v>0</v>
          </cell>
          <cell r="BM765">
            <v>0</v>
          </cell>
          <cell r="BN765">
            <v>0</v>
          </cell>
          <cell r="BO765">
            <v>0</v>
          </cell>
          <cell r="BP765">
            <v>0</v>
          </cell>
          <cell r="BQ765">
            <v>0</v>
          </cell>
          <cell r="BR765">
            <v>0</v>
          </cell>
          <cell r="BS765">
            <v>0</v>
          </cell>
          <cell r="BT765">
            <v>0</v>
          </cell>
          <cell r="BU765">
            <v>0</v>
          </cell>
          <cell r="BV765">
            <v>0</v>
          </cell>
          <cell r="BW765">
            <v>0</v>
          </cell>
          <cell r="BX765">
            <v>0</v>
          </cell>
          <cell r="BY765">
            <v>0</v>
          </cell>
          <cell r="BZ765">
            <v>0</v>
          </cell>
          <cell r="CA765">
            <v>0</v>
          </cell>
          <cell r="CB765">
            <v>0</v>
          </cell>
          <cell r="CC765">
            <v>0</v>
          </cell>
          <cell r="CD765">
            <v>0</v>
          </cell>
          <cell r="CE765">
            <v>0</v>
          </cell>
          <cell r="CF765">
            <v>0</v>
          </cell>
          <cell r="CG765">
            <v>0</v>
          </cell>
          <cell r="CH765">
            <v>0</v>
          </cell>
          <cell r="CI765">
            <v>0</v>
          </cell>
          <cell r="CJ765">
            <v>0</v>
          </cell>
          <cell r="CK765">
            <v>0</v>
          </cell>
          <cell r="CL765">
            <v>0</v>
          </cell>
          <cell r="CM765">
            <v>0</v>
          </cell>
          <cell r="CN765">
            <v>0</v>
          </cell>
          <cell r="CO765">
            <v>0</v>
          </cell>
          <cell r="CP765">
            <v>0</v>
          </cell>
          <cell r="CQ765">
            <v>0</v>
          </cell>
          <cell r="CR765">
            <v>0</v>
          </cell>
          <cell r="CS765">
            <v>0</v>
          </cell>
          <cell r="CT765">
            <v>0</v>
          </cell>
          <cell r="CU765">
            <v>0</v>
          </cell>
          <cell r="CV765">
            <v>0</v>
          </cell>
          <cell r="CW765">
            <v>0</v>
          </cell>
          <cell r="CX765">
            <v>0</v>
          </cell>
          <cell r="CY765">
            <v>0</v>
          </cell>
          <cell r="CZ765">
            <v>0</v>
          </cell>
          <cell r="DA765">
            <v>0</v>
          </cell>
          <cell r="DB765">
            <v>0</v>
          </cell>
          <cell r="DC765">
            <v>0</v>
          </cell>
          <cell r="DD765">
            <v>0</v>
          </cell>
          <cell r="DE765">
            <v>0</v>
          </cell>
          <cell r="DF765">
            <v>0</v>
          </cell>
          <cell r="DG765">
            <v>0</v>
          </cell>
          <cell r="DH765">
            <v>0</v>
          </cell>
          <cell r="DI765">
            <v>0</v>
          </cell>
          <cell r="DJ765">
            <v>0</v>
          </cell>
          <cell r="DK765">
            <v>0</v>
          </cell>
          <cell r="DL765">
            <v>0</v>
          </cell>
          <cell r="DM765">
            <v>0</v>
          </cell>
          <cell r="DN765">
            <v>0</v>
          </cell>
          <cell r="DO765">
            <v>0</v>
          </cell>
          <cell r="DP765">
            <v>0</v>
          </cell>
          <cell r="DQ765">
            <v>0</v>
          </cell>
          <cell r="DR765">
            <v>0</v>
          </cell>
          <cell r="DS765">
            <v>0</v>
          </cell>
          <cell r="DT765">
            <v>0</v>
          </cell>
          <cell r="DU765">
            <v>0</v>
          </cell>
          <cell r="DV765">
            <v>0</v>
          </cell>
          <cell r="DW765">
            <v>0</v>
          </cell>
          <cell r="DX765">
            <v>0</v>
          </cell>
          <cell r="DY765">
            <v>0</v>
          </cell>
          <cell r="DZ765">
            <v>0</v>
          </cell>
          <cell r="EA765">
            <v>0</v>
          </cell>
          <cell r="EB765">
            <v>0</v>
          </cell>
          <cell r="EC765">
            <v>0</v>
          </cell>
          <cell r="ED765">
            <v>0</v>
          </cell>
          <cell r="EE765">
            <v>0</v>
          </cell>
        </row>
        <row r="766"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1E-3</v>
          </cell>
          <cell r="Q766">
            <v>1E-3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  <cell r="BL766">
            <v>0</v>
          </cell>
          <cell r="BM766">
            <v>0</v>
          </cell>
          <cell r="BN766">
            <v>0</v>
          </cell>
          <cell r="BO766">
            <v>0</v>
          </cell>
          <cell r="BP766">
            <v>0</v>
          </cell>
          <cell r="BQ766">
            <v>0</v>
          </cell>
          <cell r="BR766">
            <v>0</v>
          </cell>
          <cell r="BS766">
            <v>0</v>
          </cell>
          <cell r="BT766">
            <v>0</v>
          </cell>
          <cell r="BU766">
            <v>0</v>
          </cell>
          <cell r="BV766">
            <v>0</v>
          </cell>
          <cell r="BW766">
            <v>0</v>
          </cell>
          <cell r="BX766">
            <v>0</v>
          </cell>
          <cell r="BY766">
            <v>0</v>
          </cell>
          <cell r="BZ766">
            <v>0</v>
          </cell>
          <cell r="CA766">
            <v>0</v>
          </cell>
          <cell r="CB766">
            <v>0</v>
          </cell>
          <cell r="CC766">
            <v>0</v>
          </cell>
          <cell r="CD766">
            <v>0</v>
          </cell>
          <cell r="CE766">
            <v>0</v>
          </cell>
          <cell r="CF766">
            <v>0</v>
          </cell>
          <cell r="CG766">
            <v>0</v>
          </cell>
          <cell r="CH766">
            <v>0</v>
          </cell>
          <cell r="CI766">
            <v>0</v>
          </cell>
          <cell r="CJ766">
            <v>0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P766">
            <v>0</v>
          </cell>
          <cell r="CQ766">
            <v>0</v>
          </cell>
          <cell r="CR766">
            <v>0</v>
          </cell>
          <cell r="CS766">
            <v>0</v>
          </cell>
          <cell r="CT766">
            <v>0</v>
          </cell>
          <cell r="CU766">
            <v>0</v>
          </cell>
          <cell r="CV766">
            <v>0</v>
          </cell>
          <cell r="CW766">
            <v>0</v>
          </cell>
          <cell r="CX766">
            <v>0</v>
          </cell>
          <cell r="CY766">
            <v>0</v>
          </cell>
          <cell r="CZ766">
            <v>0</v>
          </cell>
          <cell r="DA766">
            <v>0</v>
          </cell>
          <cell r="DB766">
            <v>0</v>
          </cell>
          <cell r="DC766">
            <v>0</v>
          </cell>
          <cell r="DD766">
            <v>0</v>
          </cell>
          <cell r="DE766">
            <v>0</v>
          </cell>
          <cell r="DF766">
            <v>0</v>
          </cell>
          <cell r="DG766">
            <v>0</v>
          </cell>
          <cell r="DH766">
            <v>0</v>
          </cell>
          <cell r="DI766">
            <v>0</v>
          </cell>
          <cell r="DJ766">
            <v>0</v>
          </cell>
          <cell r="DK766">
            <v>0</v>
          </cell>
          <cell r="DL766">
            <v>0</v>
          </cell>
          <cell r="DM766">
            <v>0</v>
          </cell>
          <cell r="DN766">
            <v>0</v>
          </cell>
          <cell r="DO766">
            <v>0</v>
          </cell>
          <cell r="DP766">
            <v>0</v>
          </cell>
          <cell r="DQ766">
            <v>0</v>
          </cell>
          <cell r="DR766">
            <v>0</v>
          </cell>
          <cell r="DS766">
            <v>0</v>
          </cell>
          <cell r="DT766">
            <v>0</v>
          </cell>
          <cell r="DU766">
            <v>0</v>
          </cell>
          <cell r="DV766">
            <v>0</v>
          </cell>
          <cell r="DW766">
            <v>0</v>
          </cell>
          <cell r="DX766">
            <v>0</v>
          </cell>
          <cell r="DY766">
            <v>0</v>
          </cell>
          <cell r="DZ766">
            <v>0</v>
          </cell>
          <cell r="EA766">
            <v>0</v>
          </cell>
          <cell r="EB766">
            <v>0</v>
          </cell>
          <cell r="EC766">
            <v>0</v>
          </cell>
          <cell r="ED766">
            <v>0</v>
          </cell>
          <cell r="EE766">
            <v>0</v>
          </cell>
        </row>
        <row r="767"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0</v>
          </cell>
          <cell r="AS767">
            <v>0</v>
          </cell>
          <cell r="AT767">
            <v>0</v>
          </cell>
          <cell r="AU767">
            <v>0</v>
          </cell>
          <cell r="AV767">
            <v>0</v>
          </cell>
          <cell r="AW767">
            <v>0</v>
          </cell>
          <cell r="AX767">
            <v>0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E767">
            <v>0</v>
          </cell>
          <cell r="BF767">
            <v>0</v>
          </cell>
          <cell r="BG767">
            <v>0</v>
          </cell>
          <cell r="BH767">
            <v>0</v>
          </cell>
          <cell r="BI767">
            <v>0</v>
          </cell>
          <cell r="BJ767">
            <v>0</v>
          </cell>
          <cell r="BK767">
            <v>0</v>
          </cell>
          <cell r="BL767">
            <v>0</v>
          </cell>
          <cell r="BM767">
            <v>0</v>
          </cell>
          <cell r="BN767">
            <v>0</v>
          </cell>
          <cell r="BO767">
            <v>0</v>
          </cell>
          <cell r="BP767">
            <v>0</v>
          </cell>
          <cell r="BQ767">
            <v>0</v>
          </cell>
          <cell r="BR767">
            <v>0</v>
          </cell>
          <cell r="BS767">
            <v>0</v>
          </cell>
          <cell r="BT767">
            <v>0</v>
          </cell>
          <cell r="BU767">
            <v>0</v>
          </cell>
          <cell r="BV767">
            <v>0</v>
          </cell>
          <cell r="BW767">
            <v>0</v>
          </cell>
          <cell r="BX767">
            <v>0</v>
          </cell>
          <cell r="BY767">
            <v>0</v>
          </cell>
          <cell r="BZ767">
            <v>0</v>
          </cell>
          <cell r="CA767">
            <v>0</v>
          </cell>
          <cell r="CB767">
            <v>0</v>
          </cell>
          <cell r="CC767">
            <v>0</v>
          </cell>
          <cell r="CD767">
            <v>0</v>
          </cell>
          <cell r="CE767">
            <v>0</v>
          </cell>
          <cell r="CF767">
            <v>0</v>
          </cell>
          <cell r="CG767">
            <v>0</v>
          </cell>
          <cell r="CH767">
            <v>0</v>
          </cell>
          <cell r="CI767">
            <v>0</v>
          </cell>
          <cell r="CJ767">
            <v>0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P767">
            <v>0</v>
          </cell>
          <cell r="CQ767">
            <v>0</v>
          </cell>
          <cell r="CR767">
            <v>0</v>
          </cell>
          <cell r="CS767">
            <v>0</v>
          </cell>
          <cell r="CT767">
            <v>0</v>
          </cell>
          <cell r="CU767">
            <v>0</v>
          </cell>
          <cell r="CV767">
            <v>0</v>
          </cell>
          <cell r="CW767">
            <v>0</v>
          </cell>
          <cell r="CX767">
            <v>0</v>
          </cell>
          <cell r="CY767">
            <v>0</v>
          </cell>
          <cell r="CZ767">
            <v>0</v>
          </cell>
          <cell r="DA767">
            <v>0</v>
          </cell>
          <cell r="DB767">
            <v>0</v>
          </cell>
          <cell r="DC767">
            <v>0</v>
          </cell>
          <cell r="DD767">
            <v>0</v>
          </cell>
          <cell r="DE767">
            <v>0</v>
          </cell>
          <cell r="DF767">
            <v>0</v>
          </cell>
          <cell r="DG767">
            <v>0</v>
          </cell>
          <cell r="DH767">
            <v>0</v>
          </cell>
          <cell r="DI767">
            <v>0</v>
          </cell>
          <cell r="DJ767">
            <v>0</v>
          </cell>
          <cell r="DK767">
            <v>0</v>
          </cell>
          <cell r="DL767">
            <v>0</v>
          </cell>
          <cell r="DM767">
            <v>0</v>
          </cell>
          <cell r="DN767">
            <v>0</v>
          </cell>
          <cell r="DO767">
            <v>0</v>
          </cell>
          <cell r="DP767">
            <v>0</v>
          </cell>
          <cell r="DQ767">
            <v>0</v>
          </cell>
          <cell r="DR767">
            <v>0</v>
          </cell>
          <cell r="DS767">
            <v>0</v>
          </cell>
          <cell r="DT767">
            <v>0</v>
          </cell>
          <cell r="DU767">
            <v>0</v>
          </cell>
          <cell r="DV767">
            <v>0</v>
          </cell>
          <cell r="DW767">
            <v>0</v>
          </cell>
          <cell r="DX767">
            <v>0</v>
          </cell>
          <cell r="DY767">
            <v>0</v>
          </cell>
          <cell r="DZ767">
            <v>0</v>
          </cell>
          <cell r="EA767">
            <v>0</v>
          </cell>
          <cell r="EB767">
            <v>0</v>
          </cell>
          <cell r="EC767">
            <v>0</v>
          </cell>
          <cell r="ED767">
            <v>0</v>
          </cell>
          <cell r="EE767">
            <v>0</v>
          </cell>
        </row>
        <row r="768">
          <cell r="F768">
            <v>1E-3</v>
          </cell>
          <cell r="G768">
            <v>2E-3</v>
          </cell>
          <cell r="H768">
            <v>1E-3</v>
          </cell>
          <cell r="I768">
            <v>0</v>
          </cell>
          <cell r="J768">
            <v>0</v>
          </cell>
          <cell r="K768">
            <v>0</v>
          </cell>
          <cell r="L768">
            <v>1E-3</v>
          </cell>
          <cell r="M768">
            <v>1E-3</v>
          </cell>
          <cell r="N768">
            <v>0</v>
          </cell>
          <cell r="O768">
            <v>1E-3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E768">
            <v>0</v>
          </cell>
          <cell r="BF768">
            <v>0</v>
          </cell>
          <cell r="BG768">
            <v>0</v>
          </cell>
          <cell r="BH768">
            <v>0</v>
          </cell>
          <cell r="BI768">
            <v>0</v>
          </cell>
          <cell r="BJ768">
            <v>0</v>
          </cell>
          <cell r="BK768">
            <v>0</v>
          </cell>
          <cell r="BL768">
            <v>0</v>
          </cell>
          <cell r="BM768">
            <v>0</v>
          </cell>
          <cell r="BN768">
            <v>0</v>
          </cell>
          <cell r="BO768">
            <v>0</v>
          </cell>
          <cell r="BP768">
            <v>0</v>
          </cell>
          <cell r="BQ768">
            <v>0</v>
          </cell>
          <cell r="BR768">
            <v>0</v>
          </cell>
          <cell r="BS768">
            <v>0</v>
          </cell>
          <cell r="BT768">
            <v>0</v>
          </cell>
          <cell r="BU768">
            <v>0</v>
          </cell>
          <cell r="BV768">
            <v>0</v>
          </cell>
          <cell r="BW768">
            <v>0</v>
          </cell>
          <cell r="BX768">
            <v>0</v>
          </cell>
          <cell r="BY768">
            <v>0</v>
          </cell>
          <cell r="BZ768">
            <v>0</v>
          </cell>
          <cell r="CA768">
            <v>0</v>
          </cell>
          <cell r="CB768">
            <v>0</v>
          </cell>
          <cell r="CC768">
            <v>0</v>
          </cell>
          <cell r="CD768">
            <v>0</v>
          </cell>
          <cell r="CE768">
            <v>0</v>
          </cell>
          <cell r="CF768">
            <v>0</v>
          </cell>
          <cell r="CG768">
            <v>0</v>
          </cell>
          <cell r="CH768">
            <v>0</v>
          </cell>
          <cell r="CI768">
            <v>0</v>
          </cell>
          <cell r="CJ768">
            <v>0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P768">
            <v>0</v>
          </cell>
          <cell r="CQ768">
            <v>0</v>
          </cell>
          <cell r="CR768">
            <v>0</v>
          </cell>
          <cell r="CS768">
            <v>0</v>
          </cell>
          <cell r="CT768">
            <v>0</v>
          </cell>
          <cell r="CU768">
            <v>0</v>
          </cell>
          <cell r="CV768">
            <v>0</v>
          </cell>
          <cell r="CW768">
            <v>0</v>
          </cell>
          <cell r="CX768">
            <v>0</v>
          </cell>
          <cell r="CY768">
            <v>0</v>
          </cell>
          <cell r="CZ768">
            <v>0</v>
          </cell>
          <cell r="DA768">
            <v>0</v>
          </cell>
          <cell r="DB768">
            <v>0</v>
          </cell>
          <cell r="DC768">
            <v>0</v>
          </cell>
          <cell r="DD768">
            <v>0</v>
          </cell>
          <cell r="DE768">
            <v>0</v>
          </cell>
          <cell r="DF768">
            <v>0</v>
          </cell>
          <cell r="DG768">
            <v>0</v>
          </cell>
          <cell r="DH768">
            <v>0</v>
          </cell>
          <cell r="DI768">
            <v>0</v>
          </cell>
          <cell r="DJ768">
            <v>0</v>
          </cell>
          <cell r="DK768">
            <v>0</v>
          </cell>
          <cell r="DL768">
            <v>0</v>
          </cell>
          <cell r="DM768">
            <v>0</v>
          </cell>
          <cell r="DN768">
            <v>0</v>
          </cell>
          <cell r="DO768">
            <v>0</v>
          </cell>
          <cell r="DP768">
            <v>0</v>
          </cell>
          <cell r="DQ768">
            <v>0</v>
          </cell>
          <cell r="DR768">
            <v>0</v>
          </cell>
          <cell r="DS768">
            <v>0</v>
          </cell>
          <cell r="DT768">
            <v>0</v>
          </cell>
          <cell r="DU768">
            <v>0</v>
          </cell>
          <cell r="DV768">
            <v>0</v>
          </cell>
          <cell r="DW768">
            <v>0</v>
          </cell>
          <cell r="DX768">
            <v>0</v>
          </cell>
          <cell r="DY768">
            <v>0</v>
          </cell>
          <cell r="DZ768">
            <v>0</v>
          </cell>
          <cell r="EA768">
            <v>0</v>
          </cell>
          <cell r="EB768">
            <v>0</v>
          </cell>
          <cell r="EC768">
            <v>0</v>
          </cell>
          <cell r="ED768">
            <v>0</v>
          </cell>
          <cell r="EE768">
            <v>0</v>
          </cell>
        </row>
        <row r="769">
          <cell r="F769">
            <v>0</v>
          </cell>
          <cell r="G769">
            <v>1E-3</v>
          </cell>
          <cell r="H769">
            <v>1E-3</v>
          </cell>
          <cell r="I769">
            <v>2E-3</v>
          </cell>
          <cell r="J769">
            <v>2E-3</v>
          </cell>
          <cell r="K769">
            <v>1E-3</v>
          </cell>
          <cell r="L769">
            <v>0</v>
          </cell>
          <cell r="M769">
            <v>0</v>
          </cell>
          <cell r="N769">
            <v>0</v>
          </cell>
          <cell r="O769">
            <v>1E-3</v>
          </cell>
          <cell r="P769">
            <v>1E-3</v>
          </cell>
          <cell r="Q769">
            <v>1E-3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E769">
            <v>0</v>
          </cell>
          <cell r="BF769">
            <v>0</v>
          </cell>
          <cell r="BG769">
            <v>0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  <cell r="BO769">
            <v>0</v>
          </cell>
          <cell r="BP769">
            <v>0</v>
          </cell>
          <cell r="BQ769">
            <v>0</v>
          </cell>
          <cell r="BR769">
            <v>0</v>
          </cell>
          <cell r="BS769">
            <v>0</v>
          </cell>
          <cell r="BT769">
            <v>0</v>
          </cell>
          <cell r="BU769">
            <v>0</v>
          </cell>
          <cell r="BV769">
            <v>0</v>
          </cell>
          <cell r="BW769">
            <v>0</v>
          </cell>
          <cell r="BX769">
            <v>0</v>
          </cell>
          <cell r="BY769">
            <v>0</v>
          </cell>
          <cell r="BZ769">
            <v>0</v>
          </cell>
          <cell r="CA769">
            <v>0</v>
          </cell>
          <cell r="CB769">
            <v>0</v>
          </cell>
          <cell r="CC769">
            <v>0</v>
          </cell>
          <cell r="CD769">
            <v>0</v>
          </cell>
          <cell r="CE769">
            <v>0</v>
          </cell>
          <cell r="CF769">
            <v>0</v>
          </cell>
          <cell r="CG769">
            <v>0</v>
          </cell>
          <cell r="CH769">
            <v>0</v>
          </cell>
          <cell r="CI769">
            <v>0</v>
          </cell>
          <cell r="CJ769">
            <v>0</v>
          </cell>
          <cell r="CK769">
            <v>0</v>
          </cell>
          <cell r="CL769">
            <v>0</v>
          </cell>
          <cell r="CM769">
            <v>0</v>
          </cell>
          <cell r="CN769">
            <v>0</v>
          </cell>
          <cell r="CO769">
            <v>0</v>
          </cell>
          <cell r="CP769">
            <v>0</v>
          </cell>
          <cell r="CQ769">
            <v>0</v>
          </cell>
          <cell r="CR769">
            <v>0</v>
          </cell>
          <cell r="CS769">
            <v>0</v>
          </cell>
          <cell r="CT769">
            <v>0</v>
          </cell>
          <cell r="CU769">
            <v>0</v>
          </cell>
          <cell r="CV769">
            <v>0</v>
          </cell>
          <cell r="CW769">
            <v>0</v>
          </cell>
          <cell r="CX769">
            <v>0</v>
          </cell>
          <cell r="CY769">
            <v>0</v>
          </cell>
          <cell r="CZ769">
            <v>0</v>
          </cell>
          <cell r="DA769">
            <v>0</v>
          </cell>
          <cell r="DB769">
            <v>0</v>
          </cell>
          <cell r="DC769">
            <v>0</v>
          </cell>
          <cell r="DD769">
            <v>0</v>
          </cell>
          <cell r="DE769">
            <v>0</v>
          </cell>
          <cell r="DF769">
            <v>0</v>
          </cell>
          <cell r="DG769">
            <v>0</v>
          </cell>
          <cell r="DH769">
            <v>0</v>
          </cell>
          <cell r="DI769">
            <v>0</v>
          </cell>
          <cell r="DJ769">
            <v>0</v>
          </cell>
          <cell r="DK769">
            <v>0</v>
          </cell>
          <cell r="DL769">
            <v>0</v>
          </cell>
          <cell r="DM769">
            <v>0</v>
          </cell>
          <cell r="DN769">
            <v>0</v>
          </cell>
          <cell r="DO769">
            <v>0</v>
          </cell>
          <cell r="DP769">
            <v>0</v>
          </cell>
          <cell r="DQ769">
            <v>0</v>
          </cell>
          <cell r="DR769">
            <v>0</v>
          </cell>
          <cell r="DS769">
            <v>0</v>
          </cell>
          <cell r="DT769">
            <v>0</v>
          </cell>
          <cell r="DU769">
            <v>0</v>
          </cell>
          <cell r="DV769">
            <v>0</v>
          </cell>
          <cell r="DW769">
            <v>0</v>
          </cell>
          <cell r="DX769">
            <v>0</v>
          </cell>
          <cell r="DY769">
            <v>0</v>
          </cell>
          <cell r="DZ769">
            <v>0</v>
          </cell>
          <cell r="EA769">
            <v>0</v>
          </cell>
          <cell r="EB769">
            <v>0</v>
          </cell>
          <cell r="EC769">
            <v>0</v>
          </cell>
          <cell r="ED769">
            <v>0</v>
          </cell>
          <cell r="EE769">
            <v>0</v>
          </cell>
        </row>
        <row r="770">
          <cell r="F770">
            <v>0</v>
          </cell>
          <cell r="G770">
            <v>0</v>
          </cell>
          <cell r="H770">
            <v>1E-3</v>
          </cell>
          <cell r="I770">
            <v>1E-3</v>
          </cell>
          <cell r="J770">
            <v>1E-3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E770">
            <v>0</v>
          </cell>
          <cell r="BF770">
            <v>0</v>
          </cell>
          <cell r="BG770">
            <v>0</v>
          </cell>
          <cell r="BH770">
            <v>0</v>
          </cell>
          <cell r="BI770">
            <v>0</v>
          </cell>
          <cell r="BJ770">
            <v>0</v>
          </cell>
          <cell r="BK770">
            <v>0</v>
          </cell>
          <cell r="BL770">
            <v>0</v>
          </cell>
          <cell r="BM770">
            <v>0</v>
          </cell>
          <cell r="BN770">
            <v>0</v>
          </cell>
          <cell r="BO770">
            <v>0</v>
          </cell>
          <cell r="BP770">
            <v>0</v>
          </cell>
          <cell r="BQ770">
            <v>0</v>
          </cell>
          <cell r="BR770">
            <v>0</v>
          </cell>
          <cell r="BS770">
            <v>0</v>
          </cell>
          <cell r="BT770">
            <v>0</v>
          </cell>
          <cell r="BU770">
            <v>0</v>
          </cell>
          <cell r="BV770">
            <v>0</v>
          </cell>
          <cell r="BW770">
            <v>0</v>
          </cell>
          <cell r="BX770">
            <v>0</v>
          </cell>
          <cell r="BY770">
            <v>0</v>
          </cell>
          <cell r="BZ770">
            <v>0</v>
          </cell>
          <cell r="CA770">
            <v>0</v>
          </cell>
          <cell r="CB770">
            <v>0</v>
          </cell>
          <cell r="CC770">
            <v>0</v>
          </cell>
          <cell r="CD770">
            <v>0</v>
          </cell>
          <cell r="CE770">
            <v>0</v>
          </cell>
          <cell r="CF770">
            <v>0</v>
          </cell>
          <cell r="CG770">
            <v>0</v>
          </cell>
          <cell r="CH770">
            <v>0</v>
          </cell>
          <cell r="CI770">
            <v>0</v>
          </cell>
          <cell r="CJ770">
            <v>0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P770">
            <v>0</v>
          </cell>
          <cell r="CQ770">
            <v>0</v>
          </cell>
          <cell r="CR770">
            <v>0</v>
          </cell>
          <cell r="CS770">
            <v>0</v>
          </cell>
          <cell r="CT770">
            <v>0</v>
          </cell>
          <cell r="CU770">
            <v>0</v>
          </cell>
          <cell r="CV770">
            <v>0</v>
          </cell>
          <cell r="CW770">
            <v>0</v>
          </cell>
          <cell r="CX770">
            <v>0</v>
          </cell>
          <cell r="CY770">
            <v>0</v>
          </cell>
          <cell r="CZ770">
            <v>0</v>
          </cell>
          <cell r="DA770">
            <v>0</v>
          </cell>
          <cell r="DB770">
            <v>0</v>
          </cell>
          <cell r="DC770">
            <v>0</v>
          </cell>
          <cell r="DD770">
            <v>0</v>
          </cell>
          <cell r="DE770">
            <v>0</v>
          </cell>
          <cell r="DF770">
            <v>0</v>
          </cell>
          <cell r="DG770">
            <v>0</v>
          </cell>
          <cell r="DH770">
            <v>0</v>
          </cell>
          <cell r="DI770">
            <v>0</v>
          </cell>
          <cell r="DJ770">
            <v>0</v>
          </cell>
          <cell r="DK770">
            <v>0</v>
          </cell>
          <cell r="DL770">
            <v>0</v>
          </cell>
          <cell r="DM770">
            <v>0</v>
          </cell>
          <cell r="DN770">
            <v>0</v>
          </cell>
          <cell r="DO770">
            <v>0</v>
          </cell>
          <cell r="DP770">
            <v>0</v>
          </cell>
          <cell r="DQ770">
            <v>0</v>
          </cell>
          <cell r="DR770">
            <v>0</v>
          </cell>
          <cell r="DS770">
            <v>0</v>
          </cell>
          <cell r="DT770">
            <v>0</v>
          </cell>
          <cell r="DU770">
            <v>0</v>
          </cell>
          <cell r="DV770">
            <v>0</v>
          </cell>
          <cell r="DW770">
            <v>0</v>
          </cell>
          <cell r="DX770">
            <v>0</v>
          </cell>
          <cell r="DY770">
            <v>0</v>
          </cell>
          <cell r="DZ770">
            <v>0</v>
          </cell>
          <cell r="EA770">
            <v>0</v>
          </cell>
          <cell r="EB770">
            <v>0</v>
          </cell>
          <cell r="EC770">
            <v>0</v>
          </cell>
          <cell r="ED770">
            <v>0</v>
          </cell>
          <cell r="EE770">
            <v>0</v>
          </cell>
        </row>
        <row r="771">
          <cell r="F771">
            <v>4.0000000000000001E-3</v>
          </cell>
          <cell r="G771">
            <v>3.0000000000000001E-3</v>
          </cell>
          <cell r="H771">
            <v>2E-3</v>
          </cell>
          <cell r="I771">
            <v>4.0000000000000001E-3</v>
          </cell>
          <cell r="J771">
            <v>7.0000000000000001E-3</v>
          </cell>
          <cell r="K771">
            <v>5.0000000000000001E-3</v>
          </cell>
          <cell r="L771">
            <v>2E-3</v>
          </cell>
          <cell r="M771">
            <v>2E-3</v>
          </cell>
          <cell r="N771">
            <v>5.0000000000000001E-3</v>
          </cell>
          <cell r="O771">
            <v>5.0000000000000001E-3</v>
          </cell>
          <cell r="P771">
            <v>3.0000000000000001E-3</v>
          </cell>
          <cell r="Q771">
            <v>2E-3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E771">
            <v>0</v>
          </cell>
          <cell r="BF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  <cell r="BL771">
            <v>0</v>
          </cell>
          <cell r="BM771">
            <v>0</v>
          </cell>
          <cell r="BN771">
            <v>0</v>
          </cell>
          <cell r="BO771">
            <v>0</v>
          </cell>
          <cell r="BP771">
            <v>0</v>
          </cell>
          <cell r="BQ771">
            <v>0</v>
          </cell>
          <cell r="BR771">
            <v>0</v>
          </cell>
          <cell r="BS771">
            <v>0</v>
          </cell>
          <cell r="BT771">
            <v>0</v>
          </cell>
          <cell r="BU771">
            <v>0</v>
          </cell>
          <cell r="BV771">
            <v>0</v>
          </cell>
          <cell r="BW771">
            <v>0</v>
          </cell>
          <cell r="BX771">
            <v>0</v>
          </cell>
          <cell r="BY771">
            <v>0</v>
          </cell>
          <cell r="BZ771">
            <v>0</v>
          </cell>
          <cell r="CA771">
            <v>0</v>
          </cell>
          <cell r="CB771">
            <v>0</v>
          </cell>
          <cell r="CC771">
            <v>0</v>
          </cell>
          <cell r="CD771">
            <v>0</v>
          </cell>
          <cell r="CE771">
            <v>0</v>
          </cell>
          <cell r="CF771">
            <v>0</v>
          </cell>
          <cell r="CG771">
            <v>0</v>
          </cell>
          <cell r="CH771">
            <v>0</v>
          </cell>
          <cell r="CI771">
            <v>0</v>
          </cell>
          <cell r="CJ771">
            <v>0</v>
          </cell>
          <cell r="CK771">
            <v>0</v>
          </cell>
          <cell r="CL771">
            <v>0</v>
          </cell>
          <cell r="CM771">
            <v>0</v>
          </cell>
          <cell r="CN771">
            <v>0</v>
          </cell>
          <cell r="CO771">
            <v>0</v>
          </cell>
          <cell r="CP771">
            <v>0</v>
          </cell>
          <cell r="CQ771">
            <v>0</v>
          </cell>
          <cell r="CR771">
            <v>0</v>
          </cell>
          <cell r="CS771">
            <v>0</v>
          </cell>
          <cell r="CT771">
            <v>0</v>
          </cell>
          <cell r="CU771">
            <v>0</v>
          </cell>
          <cell r="CV771">
            <v>0</v>
          </cell>
          <cell r="CW771">
            <v>0</v>
          </cell>
          <cell r="CX771">
            <v>0</v>
          </cell>
          <cell r="CY771">
            <v>0</v>
          </cell>
          <cell r="CZ771">
            <v>0</v>
          </cell>
          <cell r="DA771">
            <v>0</v>
          </cell>
          <cell r="DB771">
            <v>0</v>
          </cell>
          <cell r="DC771">
            <v>0</v>
          </cell>
          <cell r="DD771">
            <v>0</v>
          </cell>
          <cell r="DE771">
            <v>0</v>
          </cell>
          <cell r="DF771">
            <v>0</v>
          </cell>
          <cell r="DG771">
            <v>0</v>
          </cell>
          <cell r="DH771">
            <v>0</v>
          </cell>
          <cell r="DI771">
            <v>0</v>
          </cell>
          <cell r="DJ771">
            <v>0</v>
          </cell>
          <cell r="DK771">
            <v>0</v>
          </cell>
          <cell r="DL771">
            <v>0</v>
          </cell>
          <cell r="DM771">
            <v>0</v>
          </cell>
          <cell r="DN771">
            <v>0</v>
          </cell>
          <cell r="DO771">
            <v>0</v>
          </cell>
          <cell r="DP771">
            <v>0</v>
          </cell>
          <cell r="DQ771">
            <v>0</v>
          </cell>
          <cell r="DR771">
            <v>0</v>
          </cell>
          <cell r="DS771">
            <v>0</v>
          </cell>
          <cell r="DT771">
            <v>0</v>
          </cell>
          <cell r="DU771">
            <v>0</v>
          </cell>
          <cell r="DV771">
            <v>0</v>
          </cell>
          <cell r="DW771">
            <v>0</v>
          </cell>
          <cell r="DX771">
            <v>0</v>
          </cell>
          <cell r="DY771">
            <v>0</v>
          </cell>
          <cell r="DZ771">
            <v>0</v>
          </cell>
          <cell r="EA771">
            <v>0</v>
          </cell>
          <cell r="EB771">
            <v>0</v>
          </cell>
          <cell r="EC771">
            <v>0</v>
          </cell>
          <cell r="ED771">
            <v>0</v>
          </cell>
          <cell r="EE771">
            <v>0</v>
          </cell>
        </row>
        <row r="772">
          <cell r="F772">
            <v>1.0999999999999999E-2</v>
          </cell>
          <cell r="G772">
            <v>1.0999999999999999E-2</v>
          </cell>
          <cell r="H772">
            <v>1.0999999999999999E-2</v>
          </cell>
          <cell r="I772">
            <v>1.2999999999999999E-2</v>
          </cell>
          <cell r="J772">
            <v>1.4E-2</v>
          </cell>
          <cell r="K772">
            <v>8.9999999999999993E-3</v>
          </cell>
          <cell r="L772">
            <v>8.9999999999999993E-3</v>
          </cell>
          <cell r="M772">
            <v>7.0000000000000001E-3</v>
          </cell>
          <cell r="N772">
            <v>1.2999999999999999E-2</v>
          </cell>
          <cell r="O772">
            <v>1.7000000000000001E-2</v>
          </cell>
          <cell r="P772">
            <v>1.7999999999999999E-2</v>
          </cell>
          <cell r="Q772">
            <v>1.6E-2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O772">
            <v>0</v>
          </cell>
          <cell r="AP772">
            <v>0</v>
          </cell>
          <cell r="AQ772">
            <v>0</v>
          </cell>
          <cell r="AR772">
            <v>0</v>
          </cell>
          <cell r="AS772">
            <v>0</v>
          </cell>
          <cell r="AT772">
            <v>0</v>
          </cell>
          <cell r="AU772">
            <v>0</v>
          </cell>
          <cell r="AV772">
            <v>0</v>
          </cell>
          <cell r="AW772">
            <v>0</v>
          </cell>
          <cell r="AX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E772">
            <v>0</v>
          </cell>
          <cell r="BF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0</v>
          </cell>
          <cell r="BN772">
            <v>0</v>
          </cell>
          <cell r="BO772">
            <v>0</v>
          </cell>
          <cell r="BP772">
            <v>0</v>
          </cell>
          <cell r="BQ772">
            <v>0</v>
          </cell>
          <cell r="BR772">
            <v>0</v>
          </cell>
          <cell r="BS772">
            <v>0</v>
          </cell>
          <cell r="BT772">
            <v>0</v>
          </cell>
          <cell r="BU772">
            <v>0</v>
          </cell>
          <cell r="BV772">
            <v>0</v>
          </cell>
          <cell r="BW772">
            <v>0</v>
          </cell>
          <cell r="BX772">
            <v>0</v>
          </cell>
          <cell r="BY772">
            <v>0</v>
          </cell>
          <cell r="BZ772">
            <v>0</v>
          </cell>
          <cell r="CA772">
            <v>0</v>
          </cell>
          <cell r="CB772">
            <v>0</v>
          </cell>
          <cell r="CC772">
            <v>0</v>
          </cell>
          <cell r="CD772">
            <v>0</v>
          </cell>
          <cell r="CE772">
            <v>0</v>
          </cell>
          <cell r="CF772">
            <v>0</v>
          </cell>
          <cell r="CG772">
            <v>0</v>
          </cell>
          <cell r="CH772">
            <v>0</v>
          </cell>
          <cell r="CI772">
            <v>0</v>
          </cell>
          <cell r="CJ772">
            <v>0</v>
          </cell>
          <cell r="CK772">
            <v>0</v>
          </cell>
          <cell r="CL772">
            <v>0</v>
          </cell>
          <cell r="CM772">
            <v>0</v>
          </cell>
          <cell r="CN772">
            <v>0</v>
          </cell>
          <cell r="CO772">
            <v>0</v>
          </cell>
          <cell r="CP772">
            <v>0</v>
          </cell>
          <cell r="CQ772">
            <v>0</v>
          </cell>
          <cell r="CR772">
            <v>0</v>
          </cell>
          <cell r="CS772">
            <v>0</v>
          </cell>
          <cell r="CT772">
            <v>0</v>
          </cell>
          <cell r="CU772">
            <v>0</v>
          </cell>
          <cell r="CV772">
            <v>0</v>
          </cell>
          <cell r="CW772">
            <v>0</v>
          </cell>
          <cell r="CX772">
            <v>0</v>
          </cell>
          <cell r="CY772">
            <v>0</v>
          </cell>
          <cell r="CZ772">
            <v>0</v>
          </cell>
          <cell r="DA772">
            <v>0</v>
          </cell>
          <cell r="DB772">
            <v>0</v>
          </cell>
          <cell r="DC772">
            <v>0</v>
          </cell>
          <cell r="DD772">
            <v>0</v>
          </cell>
          <cell r="DE772">
            <v>0</v>
          </cell>
          <cell r="DF772">
            <v>0</v>
          </cell>
          <cell r="DG772">
            <v>0</v>
          </cell>
          <cell r="DH772">
            <v>0</v>
          </cell>
          <cell r="DI772">
            <v>0</v>
          </cell>
          <cell r="DJ772">
            <v>0</v>
          </cell>
          <cell r="DK772">
            <v>0</v>
          </cell>
          <cell r="DL772">
            <v>0</v>
          </cell>
          <cell r="DM772">
            <v>0</v>
          </cell>
          <cell r="DN772">
            <v>0</v>
          </cell>
          <cell r="DO772">
            <v>0</v>
          </cell>
          <cell r="DP772">
            <v>0</v>
          </cell>
          <cell r="DQ772">
            <v>0</v>
          </cell>
          <cell r="DR772">
            <v>0</v>
          </cell>
          <cell r="DS772">
            <v>0</v>
          </cell>
          <cell r="DT772">
            <v>0</v>
          </cell>
          <cell r="DU772">
            <v>0</v>
          </cell>
          <cell r="DV772">
            <v>0</v>
          </cell>
          <cell r="DW772">
            <v>0</v>
          </cell>
          <cell r="DX772">
            <v>0</v>
          </cell>
          <cell r="DY772">
            <v>0</v>
          </cell>
          <cell r="DZ772">
            <v>0</v>
          </cell>
          <cell r="EA772">
            <v>0</v>
          </cell>
          <cell r="EB772">
            <v>0</v>
          </cell>
          <cell r="EC772">
            <v>0</v>
          </cell>
          <cell r="ED772">
            <v>0</v>
          </cell>
          <cell r="EE772">
            <v>0</v>
          </cell>
        </row>
        <row r="773"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E773">
            <v>0</v>
          </cell>
          <cell r="BF773">
            <v>0</v>
          </cell>
          <cell r="BG773">
            <v>0</v>
          </cell>
          <cell r="BH773">
            <v>0</v>
          </cell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0</v>
          </cell>
          <cell r="BN773">
            <v>0</v>
          </cell>
          <cell r="BO773">
            <v>0</v>
          </cell>
          <cell r="BP773">
            <v>0</v>
          </cell>
          <cell r="BQ773">
            <v>0</v>
          </cell>
          <cell r="BR773">
            <v>0</v>
          </cell>
          <cell r="BS773">
            <v>0</v>
          </cell>
          <cell r="BT773">
            <v>0</v>
          </cell>
          <cell r="BU773">
            <v>0</v>
          </cell>
          <cell r="BV773">
            <v>0</v>
          </cell>
          <cell r="BW773">
            <v>0</v>
          </cell>
          <cell r="BX773">
            <v>0</v>
          </cell>
          <cell r="BY773">
            <v>0</v>
          </cell>
          <cell r="BZ773">
            <v>0</v>
          </cell>
          <cell r="CA773">
            <v>0</v>
          </cell>
          <cell r="CB773">
            <v>0</v>
          </cell>
          <cell r="CC773">
            <v>0</v>
          </cell>
          <cell r="CD773">
            <v>0</v>
          </cell>
          <cell r="CE773">
            <v>0</v>
          </cell>
          <cell r="CF773">
            <v>0</v>
          </cell>
          <cell r="CG773">
            <v>0</v>
          </cell>
          <cell r="CH773">
            <v>0</v>
          </cell>
          <cell r="CI773">
            <v>0</v>
          </cell>
          <cell r="CJ773">
            <v>0</v>
          </cell>
          <cell r="CK773">
            <v>0</v>
          </cell>
          <cell r="CL773">
            <v>0</v>
          </cell>
          <cell r="CM773">
            <v>0</v>
          </cell>
          <cell r="CN773">
            <v>0</v>
          </cell>
          <cell r="CO773">
            <v>0</v>
          </cell>
          <cell r="CP773">
            <v>0</v>
          </cell>
          <cell r="CQ773">
            <v>0</v>
          </cell>
          <cell r="CR773">
            <v>0</v>
          </cell>
          <cell r="CS773">
            <v>0</v>
          </cell>
          <cell r="CT773">
            <v>0</v>
          </cell>
          <cell r="CU773">
            <v>0</v>
          </cell>
          <cell r="CV773">
            <v>0</v>
          </cell>
          <cell r="CW773">
            <v>0</v>
          </cell>
          <cell r="CX773">
            <v>0</v>
          </cell>
          <cell r="CY773">
            <v>0</v>
          </cell>
          <cell r="CZ773">
            <v>0</v>
          </cell>
          <cell r="DA773">
            <v>0</v>
          </cell>
          <cell r="DB773">
            <v>0</v>
          </cell>
          <cell r="DC773">
            <v>0</v>
          </cell>
          <cell r="DD773">
            <v>0</v>
          </cell>
          <cell r="DE773">
            <v>0</v>
          </cell>
          <cell r="DF773">
            <v>0</v>
          </cell>
          <cell r="DG773">
            <v>0</v>
          </cell>
          <cell r="DH773">
            <v>0</v>
          </cell>
          <cell r="DI773">
            <v>0</v>
          </cell>
          <cell r="DJ773">
            <v>0</v>
          </cell>
          <cell r="DK773">
            <v>0</v>
          </cell>
          <cell r="DL773">
            <v>0</v>
          </cell>
          <cell r="DM773">
            <v>0</v>
          </cell>
          <cell r="DN773">
            <v>0</v>
          </cell>
          <cell r="DO773">
            <v>0</v>
          </cell>
          <cell r="DP773">
            <v>0</v>
          </cell>
          <cell r="DQ773">
            <v>0</v>
          </cell>
          <cell r="DR773">
            <v>0</v>
          </cell>
          <cell r="DS773">
            <v>0</v>
          </cell>
          <cell r="DT773">
            <v>0</v>
          </cell>
          <cell r="DU773">
            <v>0</v>
          </cell>
          <cell r="DV773">
            <v>0</v>
          </cell>
          <cell r="DW773">
            <v>0</v>
          </cell>
          <cell r="DX773">
            <v>0</v>
          </cell>
          <cell r="DY773">
            <v>0</v>
          </cell>
          <cell r="DZ773">
            <v>0</v>
          </cell>
          <cell r="EA773">
            <v>0</v>
          </cell>
          <cell r="EB773">
            <v>0</v>
          </cell>
          <cell r="EC773">
            <v>0</v>
          </cell>
          <cell r="ED773">
            <v>0</v>
          </cell>
          <cell r="EE773">
            <v>0</v>
          </cell>
        </row>
        <row r="775">
          <cell r="F775">
            <v>0</v>
          </cell>
          <cell r="G775">
            <v>1E-3</v>
          </cell>
          <cell r="H775">
            <v>0</v>
          </cell>
          <cell r="I775">
            <v>2E-3</v>
          </cell>
          <cell r="J775">
            <v>1E-3</v>
          </cell>
          <cell r="K775">
            <v>0</v>
          </cell>
          <cell r="L775">
            <v>1E-3</v>
          </cell>
          <cell r="M775">
            <v>1E-3</v>
          </cell>
          <cell r="N775">
            <v>2E-3</v>
          </cell>
          <cell r="O775">
            <v>2E-3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P775">
            <v>0</v>
          </cell>
          <cell r="AQ775">
            <v>0</v>
          </cell>
          <cell r="AR775">
            <v>0</v>
          </cell>
          <cell r="AS775">
            <v>0</v>
          </cell>
          <cell r="AT775">
            <v>0</v>
          </cell>
          <cell r="AU775">
            <v>0</v>
          </cell>
          <cell r="AV775">
            <v>0</v>
          </cell>
          <cell r="AW775">
            <v>0</v>
          </cell>
          <cell r="AX775">
            <v>0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0</v>
          </cell>
          <cell r="BD775">
            <v>0</v>
          </cell>
          <cell r="BE775">
            <v>0</v>
          </cell>
          <cell r="BF775">
            <v>0</v>
          </cell>
          <cell r="BG775">
            <v>0</v>
          </cell>
          <cell r="BH775">
            <v>0</v>
          </cell>
          <cell r="BI775">
            <v>0</v>
          </cell>
          <cell r="BJ775">
            <v>0</v>
          </cell>
          <cell r="BK775">
            <v>0</v>
          </cell>
          <cell r="BL775">
            <v>0</v>
          </cell>
          <cell r="BM775">
            <v>0</v>
          </cell>
          <cell r="BN775">
            <v>0</v>
          </cell>
          <cell r="BO775">
            <v>0</v>
          </cell>
          <cell r="BP775">
            <v>0</v>
          </cell>
          <cell r="BQ775">
            <v>0</v>
          </cell>
          <cell r="BR775">
            <v>0</v>
          </cell>
          <cell r="BS775">
            <v>0</v>
          </cell>
          <cell r="BT775">
            <v>0</v>
          </cell>
          <cell r="BU775">
            <v>0</v>
          </cell>
          <cell r="BV775">
            <v>0</v>
          </cell>
          <cell r="BW775">
            <v>0</v>
          </cell>
          <cell r="BX775">
            <v>0</v>
          </cell>
          <cell r="BY775">
            <v>0</v>
          </cell>
          <cell r="BZ775">
            <v>0</v>
          </cell>
          <cell r="CA775">
            <v>0</v>
          </cell>
          <cell r="CB775">
            <v>0</v>
          </cell>
          <cell r="CC775">
            <v>0</v>
          </cell>
          <cell r="CD775">
            <v>0</v>
          </cell>
          <cell r="CE775">
            <v>0</v>
          </cell>
          <cell r="CF775">
            <v>0</v>
          </cell>
          <cell r="CG775">
            <v>0</v>
          </cell>
          <cell r="CH775">
            <v>0</v>
          </cell>
          <cell r="CI775">
            <v>0</v>
          </cell>
          <cell r="CJ775">
            <v>0</v>
          </cell>
          <cell r="CK775">
            <v>0</v>
          </cell>
          <cell r="CL775">
            <v>0</v>
          </cell>
          <cell r="CM775">
            <v>0</v>
          </cell>
          <cell r="CN775">
            <v>0</v>
          </cell>
          <cell r="CO775">
            <v>0</v>
          </cell>
          <cell r="CP775">
            <v>0</v>
          </cell>
          <cell r="CQ775">
            <v>0</v>
          </cell>
          <cell r="CR775">
            <v>0</v>
          </cell>
          <cell r="CS775">
            <v>0</v>
          </cell>
          <cell r="CT775">
            <v>0</v>
          </cell>
          <cell r="CU775">
            <v>0</v>
          </cell>
          <cell r="CV775">
            <v>0</v>
          </cell>
          <cell r="CW775">
            <v>0</v>
          </cell>
          <cell r="CX775">
            <v>0</v>
          </cell>
          <cell r="CY775">
            <v>0</v>
          </cell>
          <cell r="CZ775">
            <v>0</v>
          </cell>
          <cell r="DA775">
            <v>0</v>
          </cell>
          <cell r="DB775">
            <v>0</v>
          </cell>
          <cell r="DC775">
            <v>0</v>
          </cell>
          <cell r="DD775">
            <v>0</v>
          </cell>
          <cell r="DE775">
            <v>0</v>
          </cell>
          <cell r="DF775">
            <v>0</v>
          </cell>
          <cell r="DG775">
            <v>0</v>
          </cell>
          <cell r="DH775">
            <v>0</v>
          </cell>
          <cell r="DI775">
            <v>0</v>
          </cell>
          <cell r="DJ775">
            <v>0</v>
          </cell>
          <cell r="DK775">
            <v>0</v>
          </cell>
          <cell r="DL775">
            <v>0</v>
          </cell>
          <cell r="DM775">
            <v>0</v>
          </cell>
          <cell r="DN775">
            <v>0</v>
          </cell>
          <cell r="DO775">
            <v>0</v>
          </cell>
          <cell r="DP775">
            <v>0</v>
          </cell>
          <cell r="DQ775">
            <v>0</v>
          </cell>
          <cell r="DR775">
            <v>0</v>
          </cell>
          <cell r="DS775">
            <v>0</v>
          </cell>
          <cell r="DT775">
            <v>0</v>
          </cell>
          <cell r="DU775">
            <v>0</v>
          </cell>
          <cell r="DV775">
            <v>0</v>
          </cell>
          <cell r="DW775">
            <v>0</v>
          </cell>
          <cell r="DX775">
            <v>0</v>
          </cell>
          <cell r="DY775">
            <v>0</v>
          </cell>
          <cell r="DZ775">
            <v>0</v>
          </cell>
          <cell r="EA775">
            <v>0</v>
          </cell>
          <cell r="EB775">
            <v>0</v>
          </cell>
          <cell r="EC775">
            <v>0</v>
          </cell>
          <cell r="ED775">
            <v>0</v>
          </cell>
          <cell r="EE775">
            <v>0</v>
          </cell>
        </row>
        <row r="776"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P776">
            <v>0</v>
          </cell>
          <cell r="AQ776">
            <v>0</v>
          </cell>
          <cell r="AR776">
            <v>0</v>
          </cell>
          <cell r="AS776">
            <v>0</v>
          </cell>
          <cell r="AT776">
            <v>0</v>
          </cell>
          <cell r="AU776">
            <v>0</v>
          </cell>
          <cell r="AV776">
            <v>0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E776">
            <v>0</v>
          </cell>
          <cell r="BF776">
            <v>0</v>
          </cell>
          <cell r="BG776">
            <v>0</v>
          </cell>
          <cell r="BH776">
            <v>0</v>
          </cell>
          <cell r="BI776">
            <v>0</v>
          </cell>
          <cell r="BJ776">
            <v>0</v>
          </cell>
          <cell r="BK776">
            <v>0</v>
          </cell>
          <cell r="BL776">
            <v>0</v>
          </cell>
          <cell r="BM776">
            <v>0</v>
          </cell>
          <cell r="BN776">
            <v>0</v>
          </cell>
          <cell r="BO776">
            <v>0</v>
          </cell>
          <cell r="BP776">
            <v>0</v>
          </cell>
          <cell r="BQ776">
            <v>0</v>
          </cell>
          <cell r="BR776">
            <v>0</v>
          </cell>
          <cell r="BS776">
            <v>0</v>
          </cell>
          <cell r="BT776">
            <v>0</v>
          </cell>
          <cell r="BU776">
            <v>0</v>
          </cell>
          <cell r="BV776">
            <v>0</v>
          </cell>
          <cell r="BW776">
            <v>0</v>
          </cell>
          <cell r="BX776">
            <v>0</v>
          </cell>
          <cell r="BY776">
            <v>0</v>
          </cell>
          <cell r="BZ776">
            <v>0</v>
          </cell>
          <cell r="CA776">
            <v>0</v>
          </cell>
          <cell r="CB776">
            <v>0</v>
          </cell>
          <cell r="CC776">
            <v>0</v>
          </cell>
          <cell r="CD776">
            <v>0</v>
          </cell>
          <cell r="CE776">
            <v>0</v>
          </cell>
          <cell r="CF776">
            <v>0</v>
          </cell>
          <cell r="CG776">
            <v>0</v>
          </cell>
          <cell r="CH776">
            <v>0</v>
          </cell>
          <cell r="CI776">
            <v>0</v>
          </cell>
          <cell r="CJ776">
            <v>0</v>
          </cell>
          <cell r="CK776">
            <v>0</v>
          </cell>
          <cell r="CL776">
            <v>0</v>
          </cell>
          <cell r="CM776">
            <v>0</v>
          </cell>
          <cell r="CN776">
            <v>0</v>
          </cell>
          <cell r="CO776">
            <v>0</v>
          </cell>
          <cell r="CP776">
            <v>0</v>
          </cell>
          <cell r="CQ776">
            <v>0</v>
          </cell>
          <cell r="CR776">
            <v>0</v>
          </cell>
          <cell r="CS776">
            <v>0</v>
          </cell>
          <cell r="CT776">
            <v>0</v>
          </cell>
          <cell r="CU776">
            <v>0</v>
          </cell>
          <cell r="CV776">
            <v>0</v>
          </cell>
          <cell r="CW776">
            <v>0</v>
          </cell>
          <cell r="CX776">
            <v>0</v>
          </cell>
          <cell r="CY776">
            <v>0</v>
          </cell>
          <cell r="CZ776">
            <v>0</v>
          </cell>
          <cell r="DA776">
            <v>0</v>
          </cell>
          <cell r="DB776">
            <v>0</v>
          </cell>
          <cell r="DC776">
            <v>0</v>
          </cell>
          <cell r="DD776">
            <v>0</v>
          </cell>
          <cell r="DE776">
            <v>0</v>
          </cell>
          <cell r="DF776">
            <v>0</v>
          </cell>
          <cell r="DG776">
            <v>0</v>
          </cell>
          <cell r="DH776">
            <v>0</v>
          </cell>
          <cell r="DI776">
            <v>0</v>
          </cell>
          <cell r="DJ776">
            <v>0</v>
          </cell>
          <cell r="DK776">
            <v>0</v>
          </cell>
          <cell r="DL776">
            <v>0</v>
          </cell>
          <cell r="DM776">
            <v>0</v>
          </cell>
          <cell r="DN776">
            <v>0</v>
          </cell>
          <cell r="DO776">
            <v>0</v>
          </cell>
          <cell r="DP776">
            <v>0</v>
          </cell>
          <cell r="DQ776">
            <v>0</v>
          </cell>
          <cell r="DR776">
            <v>0</v>
          </cell>
          <cell r="DS776">
            <v>0</v>
          </cell>
          <cell r="DT776">
            <v>0</v>
          </cell>
          <cell r="DU776">
            <v>0</v>
          </cell>
          <cell r="DV776">
            <v>0</v>
          </cell>
          <cell r="DW776">
            <v>0</v>
          </cell>
          <cell r="DX776">
            <v>0</v>
          </cell>
          <cell r="DY776">
            <v>0</v>
          </cell>
          <cell r="DZ776">
            <v>0</v>
          </cell>
          <cell r="EA776">
            <v>0</v>
          </cell>
          <cell r="EB776">
            <v>0</v>
          </cell>
          <cell r="EC776">
            <v>0</v>
          </cell>
          <cell r="ED776">
            <v>0</v>
          </cell>
          <cell r="EE776">
            <v>0</v>
          </cell>
        </row>
        <row r="777">
          <cell r="F777">
            <v>2E-3</v>
          </cell>
          <cell r="G777">
            <v>1E-3</v>
          </cell>
          <cell r="H777">
            <v>1E-3</v>
          </cell>
          <cell r="I777">
            <v>2E-3</v>
          </cell>
          <cell r="J777">
            <v>1E-3</v>
          </cell>
          <cell r="K777">
            <v>1E-3</v>
          </cell>
          <cell r="L777">
            <v>0</v>
          </cell>
          <cell r="M777">
            <v>1E-3</v>
          </cell>
          <cell r="N777">
            <v>2E-3</v>
          </cell>
          <cell r="O777">
            <v>1E-3</v>
          </cell>
          <cell r="P777">
            <v>1E-3</v>
          </cell>
          <cell r="Q777">
            <v>1E-3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0</v>
          </cell>
          <cell r="AT777">
            <v>0</v>
          </cell>
          <cell r="AU777">
            <v>0</v>
          </cell>
          <cell r="AV777">
            <v>0</v>
          </cell>
          <cell r="AW777">
            <v>0</v>
          </cell>
          <cell r="AX777">
            <v>0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E777">
            <v>0</v>
          </cell>
          <cell r="BF777">
            <v>0</v>
          </cell>
          <cell r="BG777">
            <v>0</v>
          </cell>
          <cell r="BH777">
            <v>0</v>
          </cell>
          <cell r="BI777">
            <v>0</v>
          </cell>
          <cell r="BJ777">
            <v>0</v>
          </cell>
          <cell r="BK777">
            <v>0</v>
          </cell>
          <cell r="BL777">
            <v>0</v>
          </cell>
          <cell r="BM777">
            <v>0</v>
          </cell>
          <cell r="BN777">
            <v>0</v>
          </cell>
          <cell r="BO777">
            <v>0</v>
          </cell>
          <cell r="BP777">
            <v>0</v>
          </cell>
          <cell r="BQ777">
            <v>0</v>
          </cell>
          <cell r="BR777">
            <v>0</v>
          </cell>
          <cell r="BS777">
            <v>0</v>
          </cell>
          <cell r="BT777">
            <v>0</v>
          </cell>
          <cell r="BU777">
            <v>0</v>
          </cell>
          <cell r="BV777">
            <v>0</v>
          </cell>
          <cell r="BW777">
            <v>0</v>
          </cell>
          <cell r="BX777">
            <v>0</v>
          </cell>
          <cell r="BY777">
            <v>0</v>
          </cell>
          <cell r="BZ777">
            <v>0</v>
          </cell>
          <cell r="CA777">
            <v>0</v>
          </cell>
          <cell r="CB777">
            <v>0</v>
          </cell>
          <cell r="CC777">
            <v>0</v>
          </cell>
          <cell r="CD777">
            <v>0</v>
          </cell>
          <cell r="CE777">
            <v>0</v>
          </cell>
          <cell r="CF777">
            <v>0</v>
          </cell>
          <cell r="CG777">
            <v>0</v>
          </cell>
          <cell r="CH777">
            <v>0</v>
          </cell>
          <cell r="CI777">
            <v>0</v>
          </cell>
          <cell r="CJ777">
            <v>0</v>
          </cell>
          <cell r="CK777">
            <v>0</v>
          </cell>
          <cell r="CL777">
            <v>0</v>
          </cell>
          <cell r="CM777">
            <v>0</v>
          </cell>
          <cell r="CN777">
            <v>0</v>
          </cell>
          <cell r="CO777">
            <v>0</v>
          </cell>
          <cell r="CP777">
            <v>0</v>
          </cell>
          <cell r="CQ777">
            <v>0</v>
          </cell>
          <cell r="CR777">
            <v>0</v>
          </cell>
          <cell r="CS777">
            <v>0</v>
          </cell>
          <cell r="CT777">
            <v>0</v>
          </cell>
          <cell r="CU777">
            <v>0</v>
          </cell>
          <cell r="CV777">
            <v>0</v>
          </cell>
          <cell r="CW777">
            <v>0</v>
          </cell>
          <cell r="CX777">
            <v>0</v>
          </cell>
          <cell r="CY777">
            <v>0</v>
          </cell>
          <cell r="CZ777">
            <v>0</v>
          </cell>
          <cell r="DA777">
            <v>0</v>
          </cell>
          <cell r="DB777">
            <v>0</v>
          </cell>
          <cell r="DC777">
            <v>0</v>
          </cell>
          <cell r="DD777">
            <v>0</v>
          </cell>
          <cell r="DE777">
            <v>0</v>
          </cell>
          <cell r="DF777">
            <v>0</v>
          </cell>
          <cell r="DG777">
            <v>0</v>
          </cell>
          <cell r="DH777">
            <v>0</v>
          </cell>
          <cell r="DI777">
            <v>0</v>
          </cell>
          <cell r="DJ777">
            <v>0</v>
          </cell>
          <cell r="DK777">
            <v>0</v>
          </cell>
          <cell r="DL777">
            <v>0</v>
          </cell>
          <cell r="DM777">
            <v>0</v>
          </cell>
          <cell r="DN777">
            <v>0</v>
          </cell>
          <cell r="DO777">
            <v>0</v>
          </cell>
          <cell r="DP777">
            <v>0</v>
          </cell>
          <cell r="DQ777">
            <v>0</v>
          </cell>
          <cell r="DR777">
            <v>0</v>
          </cell>
          <cell r="DS777">
            <v>0</v>
          </cell>
          <cell r="DT777">
            <v>0</v>
          </cell>
          <cell r="DU777">
            <v>0</v>
          </cell>
          <cell r="DV777">
            <v>0</v>
          </cell>
          <cell r="DW777">
            <v>0</v>
          </cell>
          <cell r="DX777">
            <v>0</v>
          </cell>
          <cell r="DY777">
            <v>0</v>
          </cell>
          <cell r="DZ777">
            <v>0</v>
          </cell>
          <cell r="EA777">
            <v>0</v>
          </cell>
          <cell r="EB777">
            <v>0</v>
          </cell>
          <cell r="EC777">
            <v>0</v>
          </cell>
          <cell r="ED777">
            <v>0</v>
          </cell>
          <cell r="EE777">
            <v>0</v>
          </cell>
        </row>
        <row r="778"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P778">
            <v>0</v>
          </cell>
          <cell r="AQ778">
            <v>0</v>
          </cell>
          <cell r="AR778">
            <v>0</v>
          </cell>
          <cell r="AS778">
            <v>0</v>
          </cell>
          <cell r="AT778">
            <v>0</v>
          </cell>
          <cell r="AU778">
            <v>0</v>
          </cell>
          <cell r="AV778">
            <v>0</v>
          </cell>
          <cell r="AW778">
            <v>0</v>
          </cell>
          <cell r="AX778">
            <v>0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E778">
            <v>0</v>
          </cell>
          <cell r="BF778">
            <v>0</v>
          </cell>
          <cell r="BG778">
            <v>0</v>
          </cell>
          <cell r="BH778">
            <v>0</v>
          </cell>
          <cell r="BI778">
            <v>0</v>
          </cell>
          <cell r="BJ778">
            <v>0</v>
          </cell>
          <cell r="BK778">
            <v>0</v>
          </cell>
          <cell r="BL778">
            <v>0</v>
          </cell>
          <cell r="BM778">
            <v>0</v>
          </cell>
          <cell r="BN778">
            <v>0</v>
          </cell>
          <cell r="BO778">
            <v>0</v>
          </cell>
          <cell r="BP778">
            <v>0</v>
          </cell>
          <cell r="BQ778">
            <v>0</v>
          </cell>
          <cell r="BR778">
            <v>0</v>
          </cell>
          <cell r="BS778">
            <v>0</v>
          </cell>
          <cell r="BT778">
            <v>0</v>
          </cell>
          <cell r="BU778">
            <v>0</v>
          </cell>
          <cell r="BV778">
            <v>0</v>
          </cell>
          <cell r="BW778">
            <v>0</v>
          </cell>
          <cell r="BX778">
            <v>0</v>
          </cell>
          <cell r="BY778">
            <v>0</v>
          </cell>
          <cell r="BZ778">
            <v>0</v>
          </cell>
          <cell r="CA778">
            <v>0</v>
          </cell>
          <cell r="CB778">
            <v>0</v>
          </cell>
          <cell r="CC778">
            <v>0</v>
          </cell>
          <cell r="CD778">
            <v>0</v>
          </cell>
          <cell r="CE778">
            <v>0</v>
          </cell>
          <cell r="CF778">
            <v>0</v>
          </cell>
          <cell r="CG778">
            <v>0</v>
          </cell>
          <cell r="CH778">
            <v>0</v>
          </cell>
          <cell r="CI778">
            <v>0</v>
          </cell>
          <cell r="CJ778">
            <v>0</v>
          </cell>
          <cell r="CK778">
            <v>0</v>
          </cell>
          <cell r="CL778">
            <v>0</v>
          </cell>
          <cell r="CM778">
            <v>0</v>
          </cell>
          <cell r="CN778">
            <v>0</v>
          </cell>
          <cell r="CO778">
            <v>0</v>
          </cell>
          <cell r="CP778">
            <v>0</v>
          </cell>
          <cell r="CQ778">
            <v>0</v>
          </cell>
          <cell r="CR778">
            <v>0</v>
          </cell>
          <cell r="CS778">
            <v>0</v>
          </cell>
          <cell r="CT778">
            <v>0</v>
          </cell>
          <cell r="CU778">
            <v>0</v>
          </cell>
          <cell r="CV778">
            <v>0</v>
          </cell>
          <cell r="CW778">
            <v>0</v>
          </cell>
          <cell r="CX778">
            <v>0</v>
          </cell>
          <cell r="CY778">
            <v>0</v>
          </cell>
          <cell r="CZ778">
            <v>0</v>
          </cell>
          <cell r="DA778">
            <v>0</v>
          </cell>
          <cell r="DB778">
            <v>0</v>
          </cell>
          <cell r="DC778">
            <v>0</v>
          </cell>
          <cell r="DD778">
            <v>0</v>
          </cell>
          <cell r="DE778">
            <v>0</v>
          </cell>
          <cell r="DF778">
            <v>0</v>
          </cell>
          <cell r="DG778">
            <v>0</v>
          </cell>
          <cell r="DH778">
            <v>0</v>
          </cell>
          <cell r="DI778">
            <v>0</v>
          </cell>
          <cell r="DJ778">
            <v>0</v>
          </cell>
          <cell r="DK778">
            <v>0</v>
          </cell>
          <cell r="DL778">
            <v>0</v>
          </cell>
          <cell r="DM778">
            <v>0</v>
          </cell>
          <cell r="DN778">
            <v>0</v>
          </cell>
          <cell r="DO778">
            <v>0</v>
          </cell>
          <cell r="DP778">
            <v>0</v>
          </cell>
          <cell r="DQ778">
            <v>0</v>
          </cell>
          <cell r="DR778">
            <v>0</v>
          </cell>
          <cell r="DS778">
            <v>0</v>
          </cell>
          <cell r="DT778">
            <v>0</v>
          </cell>
          <cell r="DU778">
            <v>0</v>
          </cell>
          <cell r="DV778">
            <v>0</v>
          </cell>
          <cell r="DW778">
            <v>0</v>
          </cell>
          <cell r="DX778">
            <v>0</v>
          </cell>
          <cell r="DY778">
            <v>0</v>
          </cell>
          <cell r="DZ778">
            <v>0</v>
          </cell>
          <cell r="EA778">
            <v>0</v>
          </cell>
          <cell r="EB778">
            <v>0</v>
          </cell>
          <cell r="EC778">
            <v>0</v>
          </cell>
          <cell r="ED778">
            <v>0</v>
          </cell>
          <cell r="EE778">
            <v>0</v>
          </cell>
        </row>
        <row r="779">
          <cell r="F779">
            <v>0.01</v>
          </cell>
          <cell r="G779">
            <v>0.01</v>
          </cell>
          <cell r="H779">
            <v>7.0000000000000001E-3</v>
          </cell>
          <cell r="I779">
            <v>1.2999999999999999E-2</v>
          </cell>
          <cell r="J779">
            <v>1.7999999999999999E-2</v>
          </cell>
          <cell r="K779">
            <v>8.0000000000000002E-3</v>
          </cell>
          <cell r="L779">
            <v>3.0000000000000001E-3</v>
          </cell>
          <cell r="M779">
            <v>6.0000000000000001E-3</v>
          </cell>
          <cell r="N779">
            <v>1.4999999999999999E-2</v>
          </cell>
          <cell r="O779">
            <v>8.9999999999999993E-3</v>
          </cell>
          <cell r="P779">
            <v>1.7000000000000001E-2</v>
          </cell>
          <cell r="Q779">
            <v>1.0999999999999999E-2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E779">
            <v>0</v>
          </cell>
          <cell r="BF779">
            <v>0</v>
          </cell>
          <cell r="BG779">
            <v>0</v>
          </cell>
          <cell r="BH779">
            <v>0</v>
          </cell>
          <cell r="BI779">
            <v>0</v>
          </cell>
          <cell r="BJ779">
            <v>0</v>
          </cell>
          <cell r="BK779">
            <v>0</v>
          </cell>
          <cell r="BL779">
            <v>0</v>
          </cell>
          <cell r="BM779">
            <v>0</v>
          </cell>
          <cell r="BN779">
            <v>0</v>
          </cell>
          <cell r="BO779">
            <v>0</v>
          </cell>
          <cell r="BP779">
            <v>0</v>
          </cell>
          <cell r="BQ779">
            <v>0</v>
          </cell>
          <cell r="BR779">
            <v>0</v>
          </cell>
          <cell r="BS779">
            <v>0</v>
          </cell>
          <cell r="BT779">
            <v>0</v>
          </cell>
          <cell r="BU779">
            <v>0</v>
          </cell>
          <cell r="BV779">
            <v>0</v>
          </cell>
          <cell r="BW779">
            <v>0</v>
          </cell>
          <cell r="BX779">
            <v>0</v>
          </cell>
          <cell r="BY779">
            <v>0</v>
          </cell>
          <cell r="BZ779">
            <v>0</v>
          </cell>
          <cell r="CA779">
            <v>0</v>
          </cell>
          <cell r="CB779">
            <v>0</v>
          </cell>
          <cell r="CC779">
            <v>0</v>
          </cell>
          <cell r="CD779">
            <v>0</v>
          </cell>
          <cell r="CE779">
            <v>0</v>
          </cell>
          <cell r="CF779">
            <v>0</v>
          </cell>
          <cell r="CG779">
            <v>0</v>
          </cell>
          <cell r="CH779">
            <v>0</v>
          </cell>
          <cell r="CI779">
            <v>0</v>
          </cell>
          <cell r="CJ779">
            <v>0</v>
          </cell>
          <cell r="CK779">
            <v>0</v>
          </cell>
          <cell r="CL779">
            <v>0</v>
          </cell>
          <cell r="CM779">
            <v>0</v>
          </cell>
          <cell r="CN779">
            <v>0</v>
          </cell>
          <cell r="CO779">
            <v>0</v>
          </cell>
          <cell r="CP779">
            <v>0</v>
          </cell>
          <cell r="CQ779">
            <v>0</v>
          </cell>
          <cell r="CR779">
            <v>0</v>
          </cell>
          <cell r="CS779">
            <v>0</v>
          </cell>
          <cell r="CT779">
            <v>0</v>
          </cell>
          <cell r="CU779">
            <v>0</v>
          </cell>
          <cell r="CV779">
            <v>0</v>
          </cell>
          <cell r="CW779">
            <v>0</v>
          </cell>
          <cell r="CX779">
            <v>0</v>
          </cell>
          <cell r="CY779">
            <v>0</v>
          </cell>
          <cell r="CZ779">
            <v>0</v>
          </cell>
          <cell r="DA779">
            <v>0</v>
          </cell>
          <cell r="DB779">
            <v>0</v>
          </cell>
          <cell r="DC779">
            <v>0</v>
          </cell>
          <cell r="DD779">
            <v>0</v>
          </cell>
          <cell r="DE779">
            <v>0</v>
          </cell>
          <cell r="DF779">
            <v>0</v>
          </cell>
          <cell r="DG779">
            <v>0</v>
          </cell>
          <cell r="DH779">
            <v>0</v>
          </cell>
          <cell r="DI779">
            <v>0</v>
          </cell>
          <cell r="DJ779">
            <v>0</v>
          </cell>
          <cell r="DK779">
            <v>0</v>
          </cell>
          <cell r="DL779">
            <v>0</v>
          </cell>
          <cell r="DM779">
            <v>0</v>
          </cell>
          <cell r="DN779">
            <v>0</v>
          </cell>
          <cell r="DO779">
            <v>0</v>
          </cell>
          <cell r="DP779">
            <v>0</v>
          </cell>
          <cell r="DQ779">
            <v>0</v>
          </cell>
          <cell r="DR779">
            <v>0</v>
          </cell>
          <cell r="DS779">
            <v>0</v>
          </cell>
          <cell r="DT779">
            <v>0</v>
          </cell>
          <cell r="DU779">
            <v>0</v>
          </cell>
          <cell r="DV779">
            <v>0</v>
          </cell>
          <cell r="DW779">
            <v>0</v>
          </cell>
          <cell r="DX779">
            <v>0</v>
          </cell>
          <cell r="DY779">
            <v>0</v>
          </cell>
          <cell r="DZ779">
            <v>0</v>
          </cell>
          <cell r="EA779">
            <v>0</v>
          </cell>
          <cell r="EB779">
            <v>0</v>
          </cell>
          <cell r="EC779">
            <v>0</v>
          </cell>
          <cell r="ED779">
            <v>0</v>
          </cell>
          <cell r="EE779">
            <v>0</v>
          </cell>
        </row>
        <row r="780">
          <cell r="F780">
            <v>0</v>
          </cell>
          <cell r="G780">
            <v>0</v>
          </cell>
          <cell r="H780">
            <v>0</v>
          </cell>
          <cell r="I780">
            <v>1E-3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1E-3</v>
          </cell>
          <cell r="P780">
            <v>1E-3</v>
          </cell>
          <cell r="Q780">
            <v>1E-3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E780">
            <v>0</v>
          </cell>
          <cell r="BF780">
            <v>0</v>
          </cell>
          <cell r="BG780">
            <v>0</v>
          </cell>
          <cell r="BH780">
            <v>0</v>
          </cell>
          <cell r="BI780">
            <v>0</v>
          </cell>
          <cell r="BJ780">
            <v>0</v>
          </cell>
          <cell r="BK780">
            <v>0</v>
          </cell>
          <cell r="BL780">
            <v>0</v>
          </cell>
          <cell r="BM780">
            <v>0</v>
          </cell>
          <cell r="BN780">
            <v>0</v>
          </cell>
          <cell r="BO780">
            <v>0</v>
          </cell>
          <cell r="BP780">
            <v>0</v>
          </cell>
          <cell r="BQ780">
            <v>0</v>
          </cell>
          <cell r="BR780">
            <v>0</v>
          </cell>
          <cell r="BS780">
            <v>0</v>
          </cell>
          <cell r="BT780">
            <v>0</v>
          </cell>
          <cell r="BU780">
            <v>0</v>
          </cell>
          <cell r="BV780">
            <v>0</v>
          </cell>
          <cell r="BW780">
            <v>0</v>
          </cell>
          <cell r="BX780">
            <v>0</v>
          </cell>
          <cell r="BY780">
            <v>0</v>
          </cell>
          <cell r="BZ780">
            <v>0</v>
          </cell>
          <cell r="CA780">
            <v>0</v>
          </cell>
          <cell r="CB780">
            <v>0</v>
          </cell>
          <cell r="CC780">
            <v>0</v>
          </cell>
          <cell r="CD780">
            <v>0</v>
          </cell>
          <cell r="CE780">
            <v>0</v>
          </cell>
          <cell r="CF780">
            <v>0</v>
          </cell>
          <cell r="CG780">
            <v>0</v>
          </cell>
          <cell r="CH780">
            <v>0</v>
          </cell>
          <cell r="CI780">
            <v>0</v>
          </cell>
          <cell r="CJ780">
            <v>0</v>
          </cell>
          <cell r="CK780">
            <v>0</v>
          </cell>
          <cell r="CL780">
            <v>0</v>
          </cell>
          <cell r="CM780">
            <v>0</v>
          </cell>
          <cell r="CN780">
            <v>0</v>
          </cell>
          <cell r="CO780">
            <v>0</v>
          </cell>
          <cell r="CP780">
            <v>0</v>
          </cell>
          <cell r="CQ780">
            <v>0</v>
          </cell>
          <cell r="CR780">
            <v>0</v>
          </cell>
          <cell r="CS780">
            <v>0</v>
          </cell>
          <cell r="CT780">
            <v>0</v>
          </cell>
          <cell r="CU780">
            <v>0</v>
          </cell>
          <cell r="CV780">
            <v>0</v>
          </cell>
          <cell r="CW780">
            <v>0</v>
          </cell>
          <cell r="CX780">
            <v>0</v>
          </cell>
          <cell r="CY780">
            <v>0</v>
          </cell>
          <cell r="CZ780">
            <v>0</v>
          </cell>
          <cell r="DA780">
            <v>0</v>
          </cell>
          <cell r="DB780">
            <v>0</v>
          </cell>
          <cell r="DC780">
            <v>0</v>
          </cell>
          <cell r="DD780">
            <v>0</v>
          </cell>
          <cell r="DE780">
            <v>0</v>
          </cell>
          <cell r="DF780">
            <v>0</v>
          </cell>
          <cell r="DG780">
            <v>0</v>
          </cell>
          <cell r="DH780">
            <v>0</v>
          </cell>
          <cell r="DI780">
            <v>0</v>
          </cell>
          <cell r="DJ780">
            <v>0</v>
          </cell>
          <cell r="DK780">
            <v>0</v>
          </cell>
          <cell r="DL780">
            <v>0</v>
          </cell>
          <cell r="DM780">
            <v>0</v>
          </cell>
          <cell r="DN780">
            <v>0</v>
          </cell>
          <cell r="DO780">
            <v>0</v>
          </cell>
          <cell r="DP780">
            <v>0</v>
          </cell>
          <cell r="DQ780">
            <v>0</v>
          </cell>
          <cell r="DR780">
            <v>0</v>
          </cell>
          <cell r="DS780">
            <v>0</v>
          </cell>
          <cell r="DT780">
            <v>0</v>
          </cell>
          <cell r="DU780">
            <v>0</v>
          </cell>
          <cell r="DV780">
            <v>0</v>
          </cell>
          <cell r="DW780">
            <v>0</v>
          </cell>
          <cell r="DX780">
            <v>0</v>
          </cell>
          <cell r="DY780">
            <v>0</v>
          </cell>
          <cell r="DZ780">
            <v>0</v>
          </cell>
          <cell r="EA780">
            <v>0</v>
          </cell>
          <cell r="EB780">
            <v>0</v>
          </cell>
          <cell r="EC780">
            <v>0</v>
          </cell>
          <cell r="ED780">
            <v>0</v>
          </cell>
          <cell r="EE780">
            <v>0</v>
          </cell>
        </row>
        <row r="781">
          <cell r="F781">
            <v>2E-3</v>
          </cell>
          <cell r="G781">
            <v>1E-3</v>
          </cell>
          <cell r="H781">
            <v>2E-3</v>
          </cell>
          <cell r="I781">
            <v>1E-3</v>
          </cell>
          <cell r="J781">
            <v>1E-3</v>
          </cell>
          <cell r="K781">
            <v>1E-3</v>
          </cell>
          <cell r="L781">
            <v>0</v>
          </cell>
          <cell r="M781">
            <v>0</v>
          </cell>
          <cell r="N781">
            <v>1E-3</v>
          </cell>
          <cell r="O781">
            <v>1E-3</v>
          </cell>
          <cell r="P781">
            <v>1E-3</v>
          </cell>
          <cell r="Q781">
            <v>1E-3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E781">
            <v>0</v>
          </cell>
          <cell r="BF781">
            <v>0</v>
          </cell>
          <cell r="BG781">
            <v>0</v>
          </cell>
          <cell r="BH781">
            <v>0</v>
          </cell>
          <cell r="BI781">
            <v>0</v>
          </cell>
          <cell r="BJ781">
            <v>0</v>
          </cell>
          <cell r="BK781">
            <v>0</v>
          </cell>
          <cell r="BL781">
            <v>0</v>
          </cell>
          <cell r="BM781">
            <v>0</v>
          </cell>
          <cell r="BN781">
            <v>0</v>
          </cell>
          <cell r="BO781">
            <v>0</v>
          </cell>
          <cell r="BP781">
            <v>0</v>
          </cell>
          <cell r="BQ781">
            <v>0</v>
          </cell>
          <cell r="BR781">
            <v>0</v>
          </cell>
          <cell r="BS781">
            <v>0</v>
          </cell>
          <cell r="BT781">
            <v>0</v>
          </cell>
          <cell r="BU781">
            <v>0</v>
          </cell>
          <cell r="BV781">
            <v>0</v>
          </cell>
          <cell r="BW781">
            <v>0</v>
          </cell>
          <cell r="BX781">
            <v>0</v>
          </cell>
          <cell r="BY781">
            <v>0</v>
          </cell>
          <cell r="BZ781">
            <v>0</v>
          </cell>
          <cell r="CA781">
            <v>0</v>
          </cell>
          <cell r="CB781">
            <v>0</v>
          </cell>
          <cell r="CC781">
            <v>0</v>
          </cell>
          <cell r="CD781">
            <v>0</v>
          </cell>
          <cell r="CE781">
            <v>0</v>
          </cell>
          <cell r="CF781">
            <v>0</v>
          </cell>
          <cell r="CG781">
            <v>0</v>
          </cell>
          <cell r="CH781">
            <v>0</v>
          </cell>
          <cell r="CI781">
            <v>0</v>
          </cell>
          <cell r="CJ781">
            <v>0</v>
          </cell>
          <cell r="CK781">
            <v>0</v>
          </cell>
          <cell r="CL781">
            <v>0</v>
          </cell>
          <cell r="CM781">
            <v>0</v>
          </cell>
          <cell r="CN781">
            <v>0</v>
          </cell>
          <cell r="CO781">
            <v>0</v>
          </cell>
          <cell r="CP781">
            <v>0</v>
          </cell>
          <cell r="CQ781">
            <v>0</v>
          </cell>
          <cell r="CR781">
            <v>0</v>
          </cell>
          <cell r="CS781">
            <v>0</v>
          </cell>
          <cell r="CT781">
            <v>0</v>
          </cell>
          <cell r="CU781">
            <v>0</v>
          </cell>
          <cell r="CV781">
            <v>0</v>
          </cell>
          <cell r="CW781">
            <v>0</v>
          </cell>
          <cell r="CX781">
            <v>0</v>
          </cell>
          <cell r="CY781">
            <v>0</v>
          </cell>
          <cell r="CZ781">
            <v>0</v>
          </cell>
          <cell r="DA781">
            <v>0</v>
          </cell>
          <cell r="DB781">
            <v>0</v>
          </cell>
          <cell r="DC781">
            <v>0</v>
          </cell>
          <cell r="DD781">
            <v>0</v>
          </cell>
          <cell r="DE781">
            <v>0</v>
          </cell>
          <cell r="DF781">
            <v>0</v>
          </cell>
          <cell r="DG781">
            <v>0</v>
          </cell>
          <cell r="DH781">
            <v>0</v>
          </cell>
          <cell r="DI781">
            <v>0</v>
          </cell>
          <cell r="DJ781">
            <v>0</v>
          </cell>
          <cell r="DK781">
            <v>0</v>
          </cell>
          <cell r="DL781">
            <v>0</v>
          </cell>
          <cell r="DM781">
            <v>0</v>
          </cell>
          <cell r="DN781">
            <v>0</v>
          </cell>
          <cell r="DO781">
            <v>0</v>
          </cell>
          <cell r="DP781">
            <v>0</v>
          </cell>
          <cell r="DQ781">
            <v>0</v>
          </cell>
          <cell r="DR781">
            <v>0</v>
          </cell>
          <cell r="DS781">
            <v>0</v>
          </cell>
          <cell r="DT781">
            <v>0</v>
          </cell>
          <cell r="DU781">
            <v>0</v>
          </cell>
          <cell r="DV781">
            <v>0</v>
          </cell>
          <cell r="DW781">
            <v>0</v>
          </cell>
          <cell r="DX781">
            <v>0</v>
          </cell>
          <cell r="DY781">
            <v>0</v>
          </cell>
          <cell r="DZ781">
            <v>0</v>
          </cell>
          <cell r="EA781">
            <v>0</v>
          </cell>
          <cell r="EB781">
            <v>0</v>
          </cell>
          <cell r="EC781">
            <v>0</v>
          </cell>
          <cell r="ED781">
            <v>0</v>
          </cell>
          <cell r="EE781">
            <v>0</v>
          </cell>
        </row>
        <row r="782">
          <cell r="F782">
            <v>1E-3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1E-3</v>
          </cell>
          <cell r="L782">
            <v>1E-3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1E-3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P782">
            <v>0</v>
          </cell>
          <cell r="AQ782">
            <v>0</v>
          </cell>
          <cell r="AR782">
            <v>0</v>
          </cell>
          <cell r="AS782">
            <v>0</v>
          </cell>
          <cell r="AT782">
            <v>0</v>
          </cell>
          <cell r="AU782">
            <v>0</v>
          </cell>
          <cell r="AV782">
            <v>0</v>
          </cell>
          <cell r="AW782">
            <v>0</v>
          </cell>
          <cell r="AX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  <cell r="BF782">
            <v>0</v>
          </cell>
          <cell r="BG782">
            <v>0</v>
          </cell>
          <cell r="BH782">
            <v>0</v>
          </cell>
          <cell r="BI782">
            <v>0</v>
          </cell>
          <cell r="BJ782">
            <v>0</v>
          </cell>
          <cell r="BK782">
            <v>0</v>
          </cell>
          <cell r="BL782">
            <v>0</v>
          </cell>
          <cell r="BM782">
            <v>0</v>
          </cell>
          <cell r="BN782">
            <v>0</v>
          </cell>
          <cell r="BO782">
            <v>0</v>
          </cell>
          <cell r="BP782">
            <v>0</v>
          </cell>
          <cell r="BQ782">
            <v>0</v>
          </cell>
          <cell r="BR782">
            <v>0</v>
          </cell>
          <cell r="BS782">
            <v>0</v>
          </cell>
          <cell r="BT782">
            <v>0</v>
          </cell>
          <cell r="BU782">
            <v>0</v>
          </cell>
          <cell r="BV782">
            <v>0</v>
          </cell>
          <cell r="BW782">
            <v>0</v>
          </cell>
          <cell r="BX782">
            <v>0</v>
          </cell>
          <cell r="BY782">
            <v>0</v>
          </cell>
          <cell r="BZ782">
            <v>0</v>
          </cell>
          <cell r="CA782">
            <v>0</v>
          </cell>
          <cell r="CB782">
            <v>0</v>
          </cell>
          <cell r="CC782">
            <v>0</v>
          </cell>
          <cell r="CD782">
            <v>0</v>
          </cell>
          <cell r="CE782">
            <v>0</v>
          </cell>
          <cell r="CF782">
            <v>0</v>
          </cell>
          <cell r="CG782">
            <v>0</v>
          </cell>
          <cell r="CH782">
            <v>0</v>
          </cell>
          <cell r="CI782">
            <v>0</v>
          </cell>
          <cell r="CJ782">
            <v>0</v>
          </cell>
          <cell r="CK782">
            <v>0</v>
          </cell>
          <cell r="CL782">
            <v>0</v>
          </cell>
          <cell r="CM782">
            <v>0</v>
          </cell>
          <cell r="CN782">
            <v>0</v>
          </cell>
          <cell r="CO782">
            <v>0</v>
          </cell>
          <cell r="CP782">
            <v>0</v>
          </cell>
          <cell r="CQ782">
            <v>0</v>
          </cell>
          <cell r="CR782">
            <v>0</v>
          </cell>
          <cell r="CS782">
            <v>0</v>
          </cell>
          <cell r="CT782">
            <v>0</v>
          </cell>
          <cell r="CU782">
            <v>0</v>
          </cell>
          <cell r="CV782">
            <v>0</v>
          </cell>
          <cell r="CW782">
            <v>0</v>
          </cell>
          <cell r="CX782">
            <v>0</v>
          </cell>
          <cell r="CY782">
            <v>0</v>
          </cell>
          <cell r="CZ782">
            <v>0</v>
          </cell>
          <cell r="DA782">
            <v>0</v>
          </cell>
          <cell r="DB782">
            <v>0</v>
          </cell>
          <cell r="DC782">
            <v>0</v>
          </cell>
          <cell r="DD782">
            <v>0</v>
          </cell>
          <cell r="DE782">
            <v>0</v>
          </cell>
          <cell r="DF782">
            <v>0</v>
          </cell>
          <cell r="DG782">
            <v>0</v>
          </cell>
          <cell r="DH782">
            <v>0</v>
          </cell>
          <cell r="DI782">
            <v>0</v>
          </cell>
          <cell r="DJ782">
            <v>0</v>
          </cell>
          <cell r="DK782">
            <v>0</v>
          </cell>
          <cell r="DL782">
            <v>0</v>
          </cell>
          <cell r="DM782">
            <v>0</v>
          </cell>
          <cell r="DN782">
            <v>0</v>
          </cell>
          <cell r="DO782">
            <v>0</v>
          </cell>
          <cell r="DP782">
            <v>0</v>
          </cell>
          <cell r="DQ782">
            <v>0</v>
          </cell>
          <cell r="DR782">
            <v>0</v>
          </cell>
          <cell r="DS782">
            <v>0</v>
          </cell>
          <cell r="DT782">
            <v>0</v>
          </cell>
          <cell r="DU782">
            <v>0</v>
          </cell>
          <cell r="DV782">
            <v>0</v>
          </cell>
          <cell r="DW782">
            <v>0</v>
          </cell>
          <cell r="DX782">
            <v>0</v>
          </cell>
          <cell r="DY782">
            <v>0</v>
          </cell>
          <cell r="DZ782">
            <v>0</v>
          </cell>
          <cell r="EA782">
            <v>0</v>
          </cell>
          <cell r="EB782">
            <v>0</v>
          </cell>
          <cell r="EC782">
            <v>0</v>
          </cell>
          <cell r="ED782">
            <v>0</v>
          </cell>
          <cell r="EE782">
            <v>0</v>
          </cell>
        </row>
        <row r="783"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O783">
            <v>0</v>
          </cell>
          <cell r="AP783">
            <v>0</v>
          </cell>
          <cell r="AQ783">
            <v>0</v>
          </cell>
          <cell r="AR783">
            <v>0</v>
          </cell>
          <cell r="AS783">
            <v>0</v>
          </cell>
          <cell r="AT783">
            <v>0</v>
          </cell>
          <cell r="AU783">
            <v>0</v>
          </cell>
          <cell r="AV783">
            <v>0</v>
          </cell>
          <cell r="AW783">
            <v>0</v>
          </cell>
          <cell r="AX783">
            <v>0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E783">
            <v>0</v>
          </cell>
          <cell r="BF783">
            <v>0</v>
          </cell>
          <cell r="BG783">
            <v>0</v>
          </cell>
          <cell r="BH783">
            <v>0</v>
          </cell>
          <cell r="BI783">
            <v>0</v>
          </cell>
          <cell r="BJ783">
            <v>0</v>
          </cell>
          <cell r="BK783">
            <v>0</v>
          </cell>
          <cell r="BL783">
            <v>0</v>
          </cell>
          <cell r="BM783">
            <v>0</v>
          </cell>
          <cell r="BN783">
            <v>0</v>
          </cell>
          <cell r="BO783">
            <v>0</v>
          </cell>
          <cell r="BP783">
            <v>0</v>
          </cell>
          <cell r="BQ783">
            <v>0</v>
          </cell>
          <cell r="BR783">
            <v>0</v>
          </cell>
          <cell r="BS783">
            <v>0</v>
          </cell>
          <cell r="BT783">
            <v>0</v>
          </cell>
          <cell r="BU783">
            <v>0</v>
          </cell>
          <cell r="BV783">
            <v>0</v>
          </cell>
          <cell r="BW783">
            <v>0</v>
          </cell>
          <cell r="BX783">
            <v>0</v>
          </cell>
          <cell r="BY783">
            <v>0</v>
          </cell>
          <cell r="BZ783">
            <v>0</v>
          </cell>
          <cell r="CA783">
            <v>0</v>
          </cell>
          <cell r="CB783">
            <v>0</v>
          </cell>
          <cell r="CC783">
            <v>0</v>
          </cell>
          <cell r="CD783">
            <v>0</v>
          </cell>
          <cell r="CE783">
            <v>0</v>
          </cell>
          <cell r="CF783">
            <v>0</v>
          </cell>
          <cell r="CG783">
            <v>0</v>
          </cell>
          <cell r="CH783">
            <v>0</v>
          </cell>
          <cell r="CI783">
            <v>0</v>
          </cell>
          <cell r="CJ783">
            <v>0</v>
          </cell>
          <cell r="CK783">
            <v>0</v>
          </cell>
          <cell r="CL783">
            <v>0</v>
          </cell>
          <cell r="CM783">
            <v>0</v>
          </cell>
          <cell r="CN783">
            <v>0</v>
          </cell>
          <cell r="CO783">
            <v>0</v>
          </cell>
          <cell r="CP783">
            <v>0</v>
          </cell>
          <cell r="CQ783">
            <v>0</v>
          </cell>
          <cell r="CR783">
            <v>0</v>
          </cell>
          <cell r="CS783">
            <v>0</v>
          </cell>
          <cell r="CT783">
            <v>0</v>
          </cell>
          <cell r="CU783">
            <v>0</v>
          </cell>
          <cell r="CV783">
            <v>0</v>
          </cell>
          <cell r="CW783">
            <v>0</v>
          </cell>
          <cell r="CX783">
            <v>0</v>
          </cell>
          <cell r="CY783">
            <v>0</v>
          </cell>
          <cell r="CZ783">
            <v>0</v>
          </cell>
          <cell r="DA783">
            <v>0</v>
          </cell>
          <cell r="DB783">
            <v>0</v>
          </cell>
          <cell r="DC783">
            <v>0</v>
          </cell>
          <cell r="DD783">
            <v>0</v>
          </cell>
          <cell r="DE783">
            <v>0</v>
          </cell>
          <cell r="DF783">
            <v>0</v>
          </cell>
          <cell r="DG783">
            <v>0</v>
          </cell>
          <cell r="DH783">
            <v>0</v>
          </cell>
          <cell r="DI783">
            <v>0</v>
          </cell>
          <cell r="DJ783">
            <v>0</v>
          </cell>
          <cell r="DK783">
            <v>0</v>
          </cell>
          <cell r="DL783">
            <v>0</v>
          </cell>
          <cell r="DM783">
            <v>0</v>
          </cell>
          <cell r="DN783">
            <v>0</v>
          </cell>
          <cell r="DO783">
            <v>0</v>
          </cell>
          <cell r="DP783">
            <v>0</v>
          </cell>
          <cell r="DQ783">
            <v>0</v>
          </cell>
          <cell r="DR783">
            <v>0</v>
          </cell>
          <cell r="DS783">
            <v>0</v>
          </cell>
          <cell r="DT783">
            <v>0</v>
          </cell>
          <cell r="DU783">
            <v>0</v>
          </cell>
          <cell r="DV783">
            <v>0</v>
          </cell>
          <cell r="DW783">
            <v>0</v>
          </cell>
          <cell r="DX783">
            <v>0</v>
          </cell>
          <cell r="DY783">
            <v>0</v>
          </cell>
          <cell r="DZ783">
            <v>0</v>
          </cell>
          <cell r="EA783">
            <v>0</v>
          </cell>
          <cell r="EB783">
            <v>0</v>
          </cell>
          <cell r="EC783">
            <v>0</v>
          </cell>
          <cell r="ED783">
            <v>0</v>
          </cell>
          <cell r="EE783">
            <v>0</v>
          </cell>
        </row>
        <row r="785"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>
            <v>0</v>
          </cell>
          <cell r="BE785">
            <v>0</v>
          </cell>
          <cell r="BF785">
            <v>0</v>
          </cell>
          <cell r="BG785">
            <v>0</v>
          </cell>
          <cell r="BH785">
            <v>0</v>
          </cell>
          <cell r="BI785">
            <v>0</v>
          </cell>
          <cell r="BJ785">
            <v>0</v>
          </cell>
          <cell r="BK785">
            <v>0</v>
          </cell>
          <cell r="BL785">
            <v>0</v>
          </cell>
          <cell r="BM785">
            <v>0</v>
          </cell>
          <cell r="BN785">
            <v>0</v>
          </cell>
          <cell r="BO785">
            <v>0</v>
          </cell>
          <cell r="BP785">
            <v>0</v>
          </cell>
          <cell r="BQ785">
            <v>0</v>
          </cell>
          <cell r="BR785">
            <v>0</v>
          </cell>
          <cell r="BS785">
            <v>0</v>
          </cell>
          <cell r="BT785">
            <v>0</v>
          </cell>
          <cell r="BU785">
            <v>0</v>
          </cell>
          <cell r="BV785">
            <v>0</v>
          </cell>
          <cell r="BW785">
            <v>0</v>
          </cell>
          <cell r="BX785">
            <v>0</v>
          </cell>
          <cell r="BY785">
            <v>0</v>
          </cell>
          <cell r="BZ785">
            <v>0</v>
          </cell>
          <cell r="CA785">
            <v>0</v>
          </cell>
          <cell r="CB785">
            <v>0</v>
          </cell>
          <cell r="CC785">
            <v>0</v>
          </cell>
          <cell r="CD785">
            <v>0</v>
          </cell>
          <cell r="CE785">
            <v>0</v>
          </cell>
          <cell r="CF785">
            <v>0</v>
          </cell>
          <cell r="CG785">
            <v>0</v>
          </cell>
          <cell r="CH785">
            <v>0</v>
          </cell>
          <cell r="CI785">
            <v>0</v>
          </cell>
          <cell r="CJ785">
            <v>0</v>
          </cell>
          <cell r="CK785">
            <v>0</v>
          </cell>
          <cell r="CL785">
            <v>0</v>
          </cell>
          <cell r="CM785">
            <v>0</v>
          </cell>
          <cell r="CN785">
            <v>0</v>
          </cell>
          <cell r="CO785">
            <v>0</v>
          </cell>
          <cell r="CP785">
            <v>0</v>
          </cell>
          <cell r="CQ785">
            <v>0</v>
          </cell>
          <cell r="CR785">
            <v>0</v>
          </cell>
          <cell r="CS785">
            <v>0</v>
          </cell>
          <cell r="CT785">
            <v>0</v>
          </cell>
          <cell r="CU785">
            <v>0</v>
          </cell>
          <cell r="CV785">
            <v>0</v>
          </cell>
          <cell r="CW785">
            <v>0</v>
          </cell>
          <cell r="CX785">
            <v>0</v>
          </cell>
          <cell r="CY785">
            <v>0</v>
          </cell>
          <cell r="CZ785">
            <v>0</v>
          </cell>
          <cell r="DA785">
            <v>0</v>
          </cell>
          <cell r="DB785">
            <v>0</v>
          </cell>
          <cell r="DC785">
            <v>0</v>
          </cell>
          <cell r="DD785">
            <v>0</v>
          </cell>
          <cell r="DE785">
            <v>0</v>
          </cell>
          <cell r="DF785">
            <v>0</v>
          </cell>
          <cell r="DG785">
            <v>0</v>
          </cell>
          <cell r="DH785">
            <v>0</v>
          </cell>
          <cell r="DI785">
            <v>0</v>
          </cell>
          <cell r="DJ785">
            <v>0</v>
          </cell>
          <cell r="DK785">
            <v>0</v>
          </cell>
          <cell r="DL785">
            <v>0</v>
          </cell>
          <cell r="DM785">
            <v>0</v>
          </cell>
          <cell r="DN785">
            <v>0</v>
          </cell>
          <cell r="DO785">
            <v>0</v>
          </cell>
          <cell r="DP785">
            <v>0</v>
          </cell>
          <cell r="DQ785">
            <v>0</v>
          </cell>
          <cell r="DR785">
            <v>0</v>
          </cell>
          <cell r="DS785">
            <v>0</v>
          </cell>
          <cell r="DT785">
            <v>0</v>
          </cell>
          <cell r="DU785">
            <v>0</v>
          </cell>
          <cell r="DV785">
            <v>0</v>
          </cell>
          <cell r="DW785">
            <v>0</v>
          </cell>
          <cell r="DX785">
            <v>0</v>
          </cell>
          <cell r="DY785">
            <v>0</v>
          </cell>
          <cell r="DZ785">
            <v>0</v>
          </cell>
          <cell r="EA785">
            <v>0</v>
          </cell>
          <cell r="EB785">
            <v>0</v>
          </cell>
          <cell r="EC785">
            <v>0</v>
          </cell>
          <cell r="ED785">
            <v>0</v>
          </cell>
          <cell r="EE785">
            <v>0</v>
          </cell>
        </row>
        <row r="786"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  <cell r="BL786">
            <v>0</v>
          </cell>
          <cell r="BM786">
            <v>0</v>
          </cell>
          <cell r="BN786">
            <v>0</v>
          </cell>
          <cell r="BO786">
            <v>0</v>
          </cell>
          <cell r="BP786">
            <v>0</v>
          </cell>
          <cell r="BQ786">
            <v>0</v>
          </cell>
          <cell r="BR786">
            <v>0</v>
          </cell>
          <cell r="BS786">
            <v>0</v>
          </cell>
          <cell r="BT786">
            <v>0</v>
          </cell>
          <cell r="BU786">
            <v>0</v>
          </cell>
          <cell r="BV786">
            <v>0</v>
          </cell>
          <cell r="BW786">
            <v>0</v>
          </cell>
          <cell r="BX786">
            <v>0</v>
          </cell>
          <cell r="BY786">
            <v>0</v>
          </cell>
          <cell r="BZ786">
            <v>0</v>
          </cell>
          <cell r="CA786">
            <v>0</v>
          </cell>
          <cell r="CB786">
            <v>0</v>
          </cell>
          <cell r="CC786">
            <v>0</v>
          </cell>
          <cell r="CD786">
            <v>0</v>
          </cell>
          <cell r="CE786">
            <v>0</v>
          </cell>
          <cell r="CF786">
            <v>0</v>
          </cell>
          <cell r="CG786">
            <v>0</v>
          </cell>
          <cell r="CH786">
            <v>0</v>
          </cell>
          <cell r="CI786">
            <v>0</v>
          </cell>
          <cell r="CJ786">
            <v>0</v>
          </cell>
          <cell r="CK786">
            <v>0</v>
          </cell>
          <cell r="CL786">
            <v>0</v>
          </cell>
          <cell r="CM786">
            <v>0</v>
          </cell>
          <cell r="CN786">
            <v>0</v>
          </cell>
          <cell r="CO786">
            <v>0</v>
          </cell>
          <cell r="CP786">
            <v>0</v>
          </cell>
          <cell r="CQ786">
            <v>0</v>
          </cell>
          <cell r="CR786">
            <v>0</v>
          </cell>
          <cell r="CS786">
            <v>0</v>
          </cell>
          <cell r="CT786">
            <v>0</v>
          </cell>
          <cell r="CU786">
            <v>0</v>
          </cell>
          <cell r="CV786">
            <v>0</v>
          </cell>
          <cell r="CW786">
            <v>0</v>
          </cell>
          <cell r="CX786">
            <v>0</v>
          </cell>
          <cell r="CY786">
            <v>0</v>
          </cell>
          <cell r="CZ786">
            <v>0</v>
          </cell>
          <cell r="DA786">
            <v>0</v>
          </cell>
          <cell r="DB786">
            <v>0</v>
          </cell>
          <cell r="DC786">
            <v>0</v>
          </cell>
          <cell r="DD786">
            <v>0</v>
          </cell>
          <cell r="DE786">
            <v>0</v>
          </cell>
          <cell r="DF786">
            <v>0</v>
          </cell>
          <cell r="DG786">
            <v>0</v>
          </cell>
          <cell r="DH786">
            <v>0</v>
          </cell>
          <cell r="DI786">
            <v>0</v>
          </cell>
          <cell r="DJ786">
            <v>0</v>
          </cell>
          <cell r="DK786">
            <v>0</v>
          </cell>
          <cell r="DL786">
            <v>0</v>
          </cell>
          <cell r="DM786">
            <v>0</v>
          </cell>
          <cell r="DN786">
            <v>0</v>
          </cell>
          <cell r="DO786">
            <v>0</v>
          </cell>
          <cell r="DP786">
            <v>0</v>
          </cell>
          <cell r="DQ786">
            <v>0</v>
          </cell>
          <cell r="DR786">
            <v>0</v>
          </cell>
          <cell r="DS786">
            <v>0</v>
          </cell>
          <cell r="DT786">
            <v>0</v>
          </cell>
          <cell r="DU786">
            <v>0</v>
          </cell>
          <cell r="DV786">
            <v>0</v>
          </cell>
          <cell r="DW786">
            <v>0</v>
          </cell>
          <cell r="DX786">
            <v>0</v>
          </cell>
          <cell r="DY786">
            <v>0</v>
          </cell>
          <cell r="DZ786">
            <v>0</v>
          </cell>
          <cell r="EA786">
            <v>0</v>
          </cell>
          <cell r="EB786">
            <v>0</v>
          </cell>
          <cell r="EC786">
            <v>0</v>
          </cell>
          <cell r="ED786">
            <v>0</v>
          </cell>
          <cell r="EE786">
            <v>0</v>
          </cell>
        </row>
        <row r="787"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P787">
            <v>0</v>
          </cell>
          <cell r="AQ787">
            <v>0</v>
          </cell>
          <cell r="AR787">
            <v>0</v>
          </cell>
          <cell r="AS787">
            <v>0</v>
          </cell>
          <cell r="AT787">
            <v>0</v>
          </cell>
          <cell r="AU787">
            <v>0</v>
          </cell>
          <cell r="AV787">
            <v>0</v>
          </cell>
          <cell r="AW787">
            <v>0</v>
          </cell>
          <cell r="AX787">
            <v>0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0</v>
          </cell>
          <cell r="BD787">
            <v>0</v>
          </cell>
          <cell r="BE787">
            <v>0</v>
          </cell>
          <cell r="BF787">
            <v>0</v>
          </cell>
          <cell r="BG787">
            <v>0</v>
          </cell>
          <cell r="BH787">
            <v>0</v>
          </cell>
          <cell r="BI787">
            <v>0</v>
          </cell>
          <cell r="BJ787">
            <v>0</v>
          </cell>
          <cell r="BK787">
            <v>0</v>
          </cell>
          <cell r="BL787">
            <v>0</v>
          </cell>
          <cell r="BM787">
            <v>0</v>
          </cell>
          <cell r="BN787">
            <v>0</v>
          </cell>
          <cell r="BO787">
            <v>0</v>
          </cell>
          <cell r="BP787">
            <v>0</v>
          </cell>
          <cell r="BQ787">
            <v>0</v>
          </cell>
          <cell r="BR787">
            <v>0</v>
          </cell>
          <cell r="BS787">
            <v>0</v>
          </cell>
          <cell r="BT787">
            <v>0</v>
          </cell>
          <cell r="BU787">
            <v>0</v>
          </cell>
          <cell r="BV787">
            <v>0</v>
          </cell>
          <cell r="BW787">
            <v>0</v>
          </cell>
          <cell r="BX787">
            <v>0</v>
          </cell>
          <cell r="BY787">
            <v>0</v>
          </cell>
          <cell r="BZ787">
            <v>0</v>
          </cell>
          <cell r="CA787">
            <v>0</v>
          </cell>
          <cell r="CB787">
            <v>0</v>
          </cell>
          <cell r="CC787">
            <v>0</v>
          </cell>
          <cell r="CD787">
            <v>0</v>
          </cell>
          <cell r="CE787">
            <v>0</v>
          </cell>
          <cell r="CF787">
            <v>0</v>
          </cell>
          <cell r="CG787">
            <v>0</v>
          </cell>
          <cell r="CH787">
            <v>0</v>
          </cell>
          <cell r="CI787">
            <v>0</v>
          </cell>
          <cell r="CJ787">
            <v>0</v>
          </cell>
          <cell r="CK787">
            <v>0</v>
          </cell>
          <cell r="CL787">
            <v>0</v>
          </cell>
          <cell r="CM787">
            <v>0</v>
          </cell>
          <cell r="CN787">
            <v>0</v>
          </cell>
          <cell r="CO787">
            <v>0</v>
          </cell>
          <cell r="CP787">
            <v>0</v>
          </cell>
          <cell r="CQ787">
            <v>0</v>
          </cell>
          <cell r="CR787">
            <v>0</v>
          </cell>
          <cell r="CS787">
            <v>0</v>
          </cell>
          <cell r="CT787">
            <v>0</v>
          </cell>
          <cell r="CU787">
            <v>0</v>
          </cell>
          <cell r="CV787">
            <v>0</v>
          </cell>
          <cell r="CW787">
            <v>0</v>
          </cell>
          <cell r="CX787">
            <v>0</v>
          </cell>
          <cell r="CY787">
            <v>0</v>
          </cell>
          <cell r="CZ787">
            <v>0</v>
          </cell>
          <cell r="DA787">
            <v>0</v>
          </cell>
          <cell r="DB787">
            <v>0</v>
          </cell>
          <cell r="DC787">
            <v>0</v>
          </cell>
          <cell r="DD787">
            <v>0</v>
          </cell>
          <cell r="DE787">
            <v>0</v>
          </cell>
          <cell r="DF787">
            <v>0</v>
          </cell>
          <cell r="DG787">
            <v>0</v>
          </cell>
          <cell r="DH787">
            <v>0</v>
          </cell>
          <cell r="DI787">
            <v>0</v>
          </cell>
          <cell r="DJ787">
            <v>0</v>
          </cell>
          <cell r="DK787">
            <v>0</v>
          </cell>
          <cell r="DL787">
            <v>0</v>
          </cell>
          <cell r="DM787">
            <v>0</v>
          </cell>
          <cell r="DN787">
            <v>0</v>
          </cell>
          <cell r="DO787">
            <v>0</v>
          </cell>
          <cell r="DP787">
            <v>0</v>
          </cell>
          <cell r="DQ787">
            <v>0</v>
          </cell>
          <cell r="DR787">
            <v>0</v>
          </cell>
          <cell r="DS787">
            <v>0</v>
          </cell>
          <cell r="DT787">
            <v>0</v>
          </cell>
          <cell r="DU787">
            <v>0</v>
          </cell>
          <cell r="DV787">
            <v>0</v>
          </cell>
          <cell r="DW787">
            <v>0</v>
          </cell>
          <cell r="DX787">
            <v>0</v>
          </cell>
          <cell r="DY787">
            <v>0</v>
          </cell>
          <cell r="DZ787">
            <v>0</v>
          </cell>
          <cell r="EA787">
            <v>0</v>
          </cell>
          <cell r="EB787">
            <v>0</v>
          </cell>
          <cell r="EC787">
            <v>0</v>
          </cell>
          <cell r="ED787">
            <v>0</v>
          </cell>
          <cell r="EE787">
            <v>0</v>
          </cell>
        </row>
        <row r="788"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0</v>
          </cell>
          <cell r="BH788">
            <v>0</v>
          </cell>
          <cell r="BI788">
            <v>0</v>
          </cell>
          <cell r="BJ788">
            <v>0</v>
          </cell>
          <cell r="BK788">
            <v>0</v>
          </cell>
          <cell r="BL788">
            <v>0</v>
          </cell>
          <cell r="BM788">
            <v>0</v>
          </cell>
          <cell r="BN788">
            <v>0</v>
          </cell>
          <cell r="BO788">
            <v>0</v>
          </cell>
          <cell r="BP788">
            <v>0</v>
          </cell>
          <cell r="BQ788">
            <v>0</v>
          </cell>
          <cell r="BR788">
            <v>0</v>
          </cell>
          <cell r="BS788">
            <v>0</v>
          </cell>
          <cell r="BT788">
            <v>0</v>
          </cell>
          <cell r="BU788">
            <v>0</v>
          </cell>
          <cell r="BV788">
            <v>0</v>
          </cell>
          <cell r="BW788">
            <v>0</v>
          </cell>
          <cell r="BX788">
            <v>0</v>
          </cell>
          <cell r="BY788">
            <v>0</v>
          </cell>
          <cell r="BZ788">
            <v>0</v>
          </cell>
          <cell r="CA788">
            <v>0</v>
          </cell>
          <cell r="CB788">
            <v>0</v>
          </cell>
          <cell r="CC788">
            <v>0</v>
          </cell>
          <cell r="CD788">
            <v>0</v>
          </cell>
          <cell r="CE788">
            <v>0</v>
          </cell>
          <cell r="CF788">
            <v>0</v>
          </cell>
          <cell r="CG788">
            <v>0</v>
          </cell>
          <cell r="CH788">
            <v>0</v>
          </cell>
          <cell r="CI788">
            <v>0</v>
          </cell>
          <cell r="CJ788">
            <v>0</v>
          </cell>
          <cell r="CK788">
            <v>0</v>
          </cell>
          <cell r="CL788">
            <v>0</v>
          </cell>
          <cell r="CM788">
            <v>0</v>
          </cell>
          <cell r="CN788">
            <v>0</v>
          </cell>
          <cell r="CO788">
            <v>0</v>
          </cell>
          <cell r="CP788">
            <v>0</v>
          </cell>
          <cell r="CQ788">
            <v>0</v>
          </cell>
          <cell r="CR788">
            <v>0</v>
          </cell>
          <cell r="CS788">
            <v>0</v>
          </cell>
          <cell r="CT788">
            <v>0</v>
          </cell>
          <cell r="CU788">
            <v>0</v>
          </cell>
          <cell r="CV788">
            <v>0</v>
          </cell>
          <cell r="CW788">
            <v>0</v>
          </cell>
          <cell r="CX788">
            <v>0</v>
          </cell>
          <cell r="CY788">
            <v>0</v>
          </cell>
          <cell r="CZ788">
            <v>0</v>
          </cell>
          <cell r="DA788">
            <v>0</v>
          </cell>
          <cell r="DB788">
            <v>0</v>
          </cell>
          <cell r="DC788">
            <v>0</v>
          </cell>
          <cell r="DD788">
            <v>0</v>
          </cell>
          <cell r="DE788">
            <v>0</v>
          </cell>
          <cell r="DF788">
            <v>0</v>
          </cell>
          <cell r="DG788">
            <v>0</v>
          </cell>
          <cell r="DH788">
            <v>0</v>
          </cell>
          <cell r="DI788">
            <v>0</v>
          </cell>
          <cell r="DJ788">
            <v>0</v>
          </cell>
          <cell r="DK788">
            <v>0</v>
          </cell>
          <cell r="DL788">
            <v>0</v>
          </cell>
          <cell r="DM788">
            <v>0</v>
          </cell>
          <cell r="DN788">
            <v>0</v>
          </cell>
          <cell r="DO788">
            <v>0</v>
          </cell>
          <cell r="DP788">
            <v>0</v>
          </cell>
          <cell r="DQ788">
            <v>0</v>
          </cell>
          <cell r="DR788">
            <v>0</v>
          </cell>
          <cell r="DS788">
            <v>0</v>
          </cell>
          <cell r="DT788">
            <v>0</v>
          </cell>
          <cell r="DU788">
            <v>0</v>
          </cell>
          <cell r="DV788">
            <v>0</v>
          </cell>
          <cell r="DW788">
            <v>0</v>
          </cell>
          <cell r="DX788">
            <v>0</v>
          </cell>
          <cell r="DY788">
            <v>0</v>
          </cell>
          <cell r="DZ788">
            <v>0</v>
          </cell>
          <cell r="EA788">
            <v>0</v>
          </cell>
          <cell r="EB788">
            <v>0</v>
          </cell>
          <cell r="EC788">
            <v>0</v>
          </cell>
          <cell r="ED788">
            <v>0</v>
          </cell>
          <cell r="EE788">
            <v>0</v>
          </cell>
        </row>
        <row r="789"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E789">
            <v>0</v>
          </cell>
          <cell r="BF789">
            <v>0</v>
          </cell>
          <cell r="BG789">
            <v>0</v>
          </cell>
          <cell r="BH789">
            <v>0</v>
          </cell>
          <cell r="BI789">
            <v>0</v>
          </cell>
          <cell r="BJ789">
            <v>0</v>
          </cell>
          <cell r="BK789">
            <v>0</v>
          </cell>
          <cell r="BL789">
            <v>0</v>
          </cell>
          <cell r="BM789">
            <v>0</v>
          </cell>
          <cell r="BN789">
            <v>0</v>
          </cell>
          <cell r="BO789">
            <v>0</v>
          </cell>
          <cell r="BP789">
            <v>0</v>
          </cell>
          <cell r="BQ789">
            <v>0</v>
          </cell>
          <cell r="BR789">
            <v>0</v>
          </cell>
          <cell r="BS789">
            <v>0</v>
          </cell>
          <cell r="BT789">
            <v>0</v>
          </cell>
          <cell r="BU789">
            <v>0</v>
          </cell>
          <cell r="BV789">
            <v>0</v>
          </cell>
          <cell r="BW789">
            <v>0</v>
          </cell>
          <cell r="BX789">
            <v>0</v>
          </cell>
          <cell r="BY789">
            <v>0</v>
          </cell>
          <cell r="BZ789">
            <v>0</v>
          </cell>
          <cell r="CA789">
            <v>0</v>
          </cell>
          <cell r="CB789">
            <v>0</v>
          </cell>
          <cell r="CC789">
            <v>0</v>
          </cell>
          <cell r="CD789">
            <v>0</v>
          </cell>
          <cell r="CE789">
            <v>0</v>
          </cell>
          <cell r="CF789">
            <v>0</v>
          </cell>
          <cell r="CG789">
            <v>0</v>
          </cell>
          <cell r="CH789">
            <v>0</v>
          </cell>
          <cell r="CI789">
            <v>0</v>
          </cell>
          <cell r="CJ789">
            <v>0</v>
          </cell>
          <cell r="CK789">
            <v>0</v>
          </cell>
          <cell r="CL789">
            <v>0</v>
          </cell>
          <cell r="CM789">
            <v>0</v>
          </cell>
          <cell r="CN789">
            <v>0</v>
          </cell>
          <cell r="CO789">
            <v>0</v>
          </cell>
          <cell r="CP789">
            <v>0</v>
          </cell>
          <cell r="CQ789">
            <v>0</v>
          </cell>
          <cell r="CR789">
            <v>0</v>
          </cell>
          <cell r="CS789">
            <v>0</v>
          </cell>
          <cell r="CT789">
            <v>0</v>
          </cell>
          <cell r="CU789">
            <v>0</v>
          </cell>
          <cell r="CV789">
            <v>0</v>
          </cell>
          <cell r="CW789">
            <v>0</v>
          </cell>
          <cell r="CX789">
            <v>0</v>
          </cell>
          <cell r="CY789">
            <v>0</v>
          </cell>
          <cell r="CZ789">
            <v>0</v>
          </cell>
          <cell r="DA789">
            <v>0</v>
          </cell>
          <cell r="DB789">
            <v>0</v>
          </cell>
          <cell r="DC789">
            <v>0</v>
          </cell>
          <cell r="DD789">
            <v>0</v>
          </cell>
          <cell r="DE789">
            <v>0</v>
          </cell>
          <cell r="DF789">
            <v>0</v>
          </cell>
          <cell r="DG789">
            <v>0</v>
          </cell>
          <cell r="DH789">
            <v>0</v>
          </cell>
          <cell r="DI789">
            <v>0</v>
          </cell>
          <cell r="DJ789">
            <v>0</v>
          </cell>
          <cell r="DK789">
            <v>0</v>
          </cell>
          <cell r="DL789">
            <v>0</v>
          </cell>
          <cell r="DM789">
            <v>0</v>
          </cell>
          <cell r="DN789">
            <v>0</v>
          </cell>
          <cell r="DO789">
            <v>0</v>
          </cell>
          <cell r="DP789">
            <v>0</v>
          </cell>
          <cell r="DQ789">
            <v>0</v>
          </cell>
          <cell r="DR789">
            <v>0</v>
          </cell>
          <cell r="DS789">
            <v>0</v>
          </cell>
          <cell r="DT789">
            <v>0</v>
          </cell>
          <cell r="DU789">
            <v>0</v>
          </cell>
          <cell r="DV789">
            <v>0</v>
          </cell>
          <cell r="DW789">
            <v>0</v>
          </cell>
          <cell r="DX789">
            <v>0</v>
          </cell>
          <cell r="DY789">
            <v>0</v>
          </cell>
          <cell r="DZ789">
            <v>0</v>
          </cell>
          <cell r="EA789">
            <v>0</v>
          </cell>
          <cell r="EB789">
            <v>0</v>
          </cell>
          <cell r="EC789">
            <v>0</v>
          </cell>
          <cell r="ED789">
            <v>0</v>
          </cell>
          <cell r="EE789">
            <v>0</v>
          </cell>
        </row>
        <row r="790"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  <cell r="BF790">
            <v>0</v>
          </cell>
          <cell r="BG790">
            <v>0</v>
          </cell>
          <cell r="BH790">
            <v>0</v>
          </cell>
          <cell r="BI790">
            <v>0</v>
          </cell>
          <cell r="BJ790">
            <v>0</v>
          </cell>
          <cell r="BK790">
            <v>0</v>
          </cell>
          <cell r="BL790">
            <v>0</v>
          </cell>
          <cell r="BM790">
            <v>0</v>
          </cell>
          <cell r="BN790">
            <v>0</v>
          </cell>
          <cell r="BO790">
            <v>0</v>
          </cell>
          <cell r="BP790">
            <v>0</v>
          </cell>
          <cell r="BQ790">
            <v>0</v>
          </cell>
          <cell r="BR790">
            <v>0</v>
          </cell>
          <cell r="BS790">
            <v>0</v>
          </cell>
          <cell r="BT790">
            <v>0</v>
          </cell>
          <cell r="BU790">
            <v>0</v>
          </cell>
          <cell r="BV790">
            <v>0</v>
          </cell>
          <cell r="BW790">
            <v>0</v>
          </cell>
          <cell r="BX790">
            <v>0</v>
          </cell>
          <cell r="BY790">
            <v>0</v>
          </cell>
          <cell r="BZ790">
            <v>0</v>
          </cell>
          <cell r="CA790">
            <v>0</v>
          </cell>
          <cell r="CB790">
            <v>0</v>
          </cell>
          <cell r="CC790">
            <v>0</v>
          </cell>
          <cell r="CD790">
            <v>0</v>
          </cell>
          <cell r="CE790">
            <v>0</v>
          </cell>
          <cell r="CF790">
            <v>0</v>
          </cell>
          <cell r="CG790">
            <v>0</v>
          </cell>
          <cell r="CH790">
            <v>0</v>
          </cell>
          <cell r="CI790">
            <v>0</v>
          </cell>
          <cell r="CJ790">
            <v>0</v>
          </cell>
          <cell r="CK790">
            <v>0</v>
          </cell>
          <cell r="CL790">
            <v>0</v>
          </cell>
          <cell r="CM790">
            <v>0</v>
          </cell>
          <cell r="CN790">
            <v>0</v>
          </cell>
          <cell r="CO790">
            <v>0</v>
          </cell>
          <cell r="CP790">
            <v>0</v>
          </cell>
          <cell r="CQ790">
            <v>0</v>
          </cell>
          <cell r="CR790">
            <v>0</v>
          </cell>
          <cell r="CS790">
            <v>0</v>
          </cell>
          <cell r="CT790">
            <v>0</v>
          </cell>
          <cell r="CU790">
            <v>0</v>
          </cell>
          <cell r="CV790">
            <v>0</v>
          </cell>
          <cell r="CW790">
            <v>0</v>
          </cell>
          <cell r="CX790">
            <v>0</v>
          </cell>
          <cell r="CY790">
            <v>0</v>
          </cell>
          <cell r="CZ790">
            <v>0</v>
          </cell>
          <cell r="DA790">
            <v>0</v>
          </cell>
          <cell r="DB790">
            <v>0</v>
          </cell>
          <cell r="DC790">
            <v>0</v>
          </cell>
          <cell r="DD790">
            <v>0</v>
          </cell>
          <cell r="DE790">
            <v>0</v>
          </cell>
          <cell r="DF790">
            <v>0</v>
          </cell>
          <cell r="DG790">
            <v>0</v>
          </cell>
          <cell r="DH790">
            <v>0</v>
          </cell>
          <cell r="DI790">
            <v>0</v>
          </cell>
          <cell r="DJ790">
            <v>0</v>
          </cell>
          <cell r="DK790">
            <v>0</v>
          </cell>
          <cell r="DL790">
            <v>0</v>
          </cell>
          <cell r="DM790">
            <v>0</v>
          </cell>
          <cell r="DN790">
            <v>0</v>
          </cell>
          <cell r="DO790">
            <v>0</v>
          </cell>
          <cell r="DP790">
            <v>0</v>
          </cell>
          <cell r="DQ790">
            <v>0</v>
          </cell>
          <cell r="DR790">
            <v>0</v>
          </cell>
          <cell r="DS790">
            <v>0</v>
          </cell>
          <cell r="DT790">
            <v>0</v>
          </cell>
          <cell r="DU790">
            <v>0</v>
          </cell>
          <cell r="DV790">
            <v>0</v>
          </cell>
          <cell r="DW790">
            <v>0</v>
          </cell>
          <cell r="DX790">
            <v>0</v>
          </cell>
          <cell r="DY790">
            <v>0</v>
          </cell>
          <cell r="DZ790">
            <v>0</v>
          </cell>
          <cell r="EA790">
            <v>0</v>
          </cell>
          <cell r="EB790">
            <v>0</v>
          </cell>
          <cell r="EC790">
            <v>0</v>
          </cell>
          <cell r="ED790">
            <v>0</v>
          </cell>
          <cell r="EE790">
            <v>0</v>
          </cell>
        </row>
        <row r="791"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O791">
            <v>0</v>
          </cell>
          <cell r="AP791">
            <v>0</v>
          </cell>
          <cell r="AQ791">
            <v>0</v>
          </cell>
          <cell r="AR791">
            <v>0</v>
          </cell>
          <cell r="AS791">
            <v>0</v>
          </cell>
          <cell r="AT791">
            <v>0</v>
          </cell>
          <cell r="AU791">
            <v>0</v>
          </cell>
          <cell r="AV791">
            <v>0</v>
          </cell>
          <cell r="AW791">
            <v>0</v>
          </cell>
          <cell r="AX791">
            <v>0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E791">
            <v>0</v>
          </cell>
          <cell r="BF791">
            <v>0</v>
          </cell>
          <cell r="BG791">
            <v>0</v>
          </cell>
          <cell r="BH791">
            <v>0</v>
          </cell>
          <cell r="BI791">
            <v>0</v>
          </cell>
          <cell r="BJ791">
            <v>0</v>
          </cell>
          <cell r="BK791">
            <v>0</v>
          </cell>
          <cell r="BL791">
            <v>0</v>
          </cell>
          <cell r="BM791">
            <v>0</v>
          </cell>
          <cell r="BN791">
            <v>0</v>
          </cell>
          <cell r="BO791">
            <v>0</v>
          </cell>
          <cell r="BP791">
            <v>0</v>
          </cell>
          <cell r="BQ791">
            <v>0</v>
          </cell>
          <cell r="BR791">
            <v>0</v>
          </cell>
          <cell r="BS791">
            <v>0</v>
          </cell>
          <cell r="BT791">
            <v>0</v>
          </cell>
          <cell r="BU791">
            <v>0</v>
          </cell>
          <cell r="BV791">
            <v>0</v>
          </cell>
          <cell r="BW791">
            <v>0</v>
          </cell>
          <cell r="BX791">
            <v>0</v>
          </cell>
          <cell r="BY791">
            <v>0</v>
          </cell>
          <cell r="BZ791">
            <v>0</v>
          </cell>
          <cell r="CA791">
            <v>0</v>
          </cell>
          <cell r="CB791">
            <v>0</v>
          </cell>
          <cell r="CC791">
            <v>0</v>
          </cell>
          <cell r="CD791">
            <v>0</v>
          </cell>
          <cell r="CE791">
            <v>0</v>
          </cell>
          <cell r="CF791">
            <v>0</v>
          </cell>
          <cell r="CG791">
            <v>0</v>
          </cell>
          <cell r="CH791">
            <v>0</v>
          </cell>
          <cell r="CI791">
            <v>0</v>
          </cell>
          <cell r="CJ791">
            <v>0</v>
          </cell>
          <cell r="CK791">
            <v>0</v>
          </cell>
          <cell r="CL791">
            <v>0</v>
          </cell>
          <cell r="CM791">
            <v>0</v>
          </cell>
          <cell r="CN791">
            <v>0</v>
          </cell>
          <cell r="CO791">
            <v>0</v>
          </cell>
          <cell r="CP791">
            <v>0</v>
          </cell>
          <cell r="CQ791">
            <v>0</v>
          </cell>
          <cell r="CR791">
            <v>0</v>
          </cell>
          <cell r="CS791">
            <v>0</v>
          </cell>
          <cell r="CT791">
            <v>0</v>
          </cell>
          <cell r="CU791">
            <v>0</v>
          </cell>
          <cell r="CV791">
            <v>0</v>
          </cell>
          <cell r="CW791">
            <v>0</v>
          </cell>
          <cell r="CX791">
            <v>0</v>
          </cell>
          <cell r="CY791">
            <v>0</v>
          </cell>
          <cell r="CZ791">
            <v>0</v>
          </cell>
          <cell r="DA791">
            <v>0</v>
          </cell>
          <cell r="DB791">
            <v>0</v>
          </cell>
          <cell r="DC791">
            <v>0</v>
          </cell>
          <cell r="DD791">
            <v>0</v>
          </cell>
          <cell r="DE791">
            <v>0</v>
          </cell>
          <cell r="DF791">
            <v>0</v>
          </cell>
          <cell r="DG791">
            <v>0</v>
          </cell>
          <cell r="DH791">
            <v>0</v>
          </cell>
          <cell r="DI791">
            <v>0</v>
          </cell>
          <cell r="DJ791">
            <v>0</v>
          </cell>
          <cell r="DK791">
            <v>0</v>
          </cell>
          <cell r="DL791">
            <v>0</v>
          </cell>
          <cell r="DM791">
            <v>0</v>
          </cell>
          <cell r="DN791">
            <v>0</v>
          </cell>
          <cell r="DO791">
            <v>0</v>
          </cell>
          <cell r="DP791">
            <v>0</v>
          </cell>
          <cell r="DQ791">
            <v>0</v>
          </cell>
          <cell r="DR791">
            <v>0</v>
          </cell>
          <cell r="DS791">
            <v>0</v>
          </cell>
          <cell r="DT791">
            <v>0</v>
          </cell>
          <cell r="DU791">
            <v>0</v>
          </cell>
          <cell r="DV791">
            <v>0</v>
          </cell>
          <cell r="DW791">
            <v>0</v>
          </cell>
          <cell r="DX791">
            <v>0</v>
          </cell>
          <cell r="DY791">
            <v>0</v>
          </cell>
          <cell r="DZ791">
            <v>0</v>
          </cell>
          <cell r="EA791">
            <v>0</v>
          </cell>
          <cell r="EB791">
            <v>0</v>
          </cell>
          <cell r="EC791">
            <v>0</v>
          </cell>
          <cell r="ED791">
            <v>0</v>
          </cell>
          <cell r="EE791">
            <v>0</v>
          </cell>
        </row>
        <row r="792"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E792">
            <v>0</v>
          </cell>
          <cell r="BF792">
            <v>0</v>
          </cell>
          <cell r="BG792">
            <v>0</v>
          </cell>
          <cell r="BH792">
            <v>0</v>
          </cell>
          <cell r="BI792">
            <v>0</v>
          </cell>
          <cell r="BJ792">
            <v>0</v>
          </cell>
          <cell r="BK792">
            <v>0</v>
          </cell>
          <cell r="BL792">
            <v>0</v>
          </cell>
          <cell r="BM792">
            <v>0</v>
          </cell>
          <cell r="BN792">
            <v>0</v>
          </cell>
          <cell r="BO792">
            <v>0</v>
          </cell>
          <cell r="BP792">
            <v>0</v>
          </cell>
          <cell r="BQ792">
            <v>0</v>
          </cell>
          <cell r="BR792">
            <v>0</v>
          </cell>
          <cell r="BS792">
            <v>0</v>
          </cell>
          <cell r="BT792">
            <v>0</v>
          </cell>
          <cell r="BU792">
            <v>0</v>
          </cell>
          <cell r="BV792">
            <v>0</v>
          </cell>
          <cell r="BW792">
            <v>0</v>
          </cell>
          <cell r="BX792">
            <v>0</v>
          </cell>
          <cell r="BY792">
            <v>0</v>
          </cell>
          <cell r="BZ792">
            <v>0</v>
          </cell>
          <cell r="CA792">
            <v>0</v>
          </cell>
          <cell r="CB792">
            <v>0</v>
          </cell>
          <cell r="CC792">
            <v>0</v>
          </cell>
          <cell r="CD792">
            <v>0</v>
          </cell>
          <cell r="CE792">
            <v>0</v>
          </cell>
          <cell r="CF792">
            <v>0</v>
          </cell>
          <cell r="CG792">
            <v>0</v>
          </cell>
          <cell r="CH792">
            <v>0</v>
          </cell>
          <cell r="CI792">
            <v>0</v>
          </cell>
          <cell r="CJ792">
            <v>0</v>
          </cell>
          <cell r="CK792">
            <v>0</v>
          </cell>
          <cell r="CL792">
            <v>0</v>
          </cell>
          <cell r="CM792">
            <v>0</v>
          </cell>
          <cell r="CN792">
            <v>0</v>
          </cell>
          <cell r="CO792">
            <v>0</v>
          </cell>
          <cell r="CP792">
            <v>0</v>
          </cell>
          <cell r="CQ792">
            <v>0</v>
          </cell>
          <cell r="CR792">
            <v>0</v>
          </cell>
          <cell r="CS792">
            <v>0</v>
          </cell>
          <cell r="CT792">
            <v>0</v>
          </cell>
          <cell r="CU792">
            <v>0</v>
          </cell>
          <cell r="CV792">
            <v>0</v>
          </cell>
          <cell r="CW792">
            <v>0</v>
          </cell>
          <cell r="CX792">
            <v>0</v>
          </cell>
          <cell r="CY792">
            <v>0</v>
          </cell>
          <cell r="CZ792">
            <v>0</v>
          </cell>
          <cell r="DA792">
            <v>0</v>
          </cell>
          <cell r="DB792">
            <v>0</v>
          </cell>
          <cell r="DC792">
            <v>0</v>
          </cell>
          <cell r="DD792">
            <v>0</v>
          </cell>
          <cell r="DE792">
            <v>0</v>
          </cell>
          <cell r="DF792">
            <v>0</v>
          </cell>
          <cell r="DG792">
            <v>0</v>
          </cell>
          <cell r="DH792">
            <v>0</v>
          </cell>
          <cell r="DI792">
            <v>0</v>
          </cell>
          <cell r="DJ792">
            <v>0</v>
          </cell>
          <cell r="DK792">
            <v>0</v>
          </cell>
          <cell r="DL792">
            <v>0</v>
          </cell>
          <cell r="DM792">
            <v>0</v>
          </cell>
          <cell r="DN792">
            <v>0</v>
          </cell>
          <cell r="DO792">
            <v>0</v>
          </cell>
          <cell r="DP792">
            <v>0</v>
          </cell>
          <cell r="DQ792">
            <v>0</v>
          </cell>
          <cell r="DR792">
            <v>0</v>
          </cell>
          <cell r="DS792">
            <v>0</v>
          </cell>
          <cell r="DT792">
            <v>0</v>
          </cell>
          <cell r="DU792">
            <v>0</v>
          </cell>
          <cell r="DV792">
            <v>0</v>
          </cell>
          <cell r="DW792">
            <v>0</v>
          </cell>
          <cell r="DX792">
            <v>0</v>
          </cell>
          <cell r="DY792">
            <v>0</v>
          </cell>
          <cell r="DZ792">
            <v>0</v>
          </cell>
          <cell r="EA792">
            <v>0</v>
          </cell>
          <cell r="EB792">
            <v>0</v>
          </cell>
          <cell r="EC792">
            <v>0</v>
          </cell>
          <cell r="ED792">
            <v>0</v>
          </cell>
          <cell r="EE792">
            <v>0</v>
          </cell>
        </row>
        <row r="794">
          <cell r="A794" t="str">
            <v>Average Fuel Cost ($/MMBtu)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E795">
            <v>0</v>
          </cell>
          <cell r="BF795">
            <v>0</v>
          </cell>
          <cell r="BG795">
            <v>0</v>
          </cell>
          <cell r="BH795">
            <v>0</v>
          </cell>
          <cell r="BI795">
            <v>0</v>
          </cell>
          <cell r="BJ795">
            <v>0</v>
          </cell>
          <cell r="BK795">
            <v>0</v>
          </cell>
          <cell r="BL795">
            <v>0</v>
          </cell>
          <cell r="BM795">
            <v>0</v>
          </cell>
          <cell r="BN795">
            <v>0</v>
          </cell>
          <cell r="BO795">
            <v>0</v>
          </cell>
          <cell r="BP795">
            <v>0</v>
          </cell>
          <cell r="BQ795">
            <v>0</v>
          </cell>
          <cell r="BR795">
            <v>0</v>
          </cell>
          <cell r="BS795">
            <v>0</v>
          </cell>
          <cell r="BT795">
            <v>0</v>
          </cell>
          <cell r="BU795">
            <v>0</v>
          </cell>
          <cell r="BV795">
            <v>0</v>
          </cell>
          <cell r="BW795">
            <v>0</v>
          </cell>
          <cell r="BX795">
            <v>0</v>
          </cell>
          <cell r="BY795">
            <v>0</v>
          </cell>
          <cell r="BZ795">
            <v>0</v>
          </cell>
          <cell r="CA795">
            <v>0</v>
          </cell>
          <cell r="CB795">
            <v>0</v>
          </cell>
          <cell r="CC795">
            <v>0</v>
          </cell>
          <cell r="CD795">
            <v>0</v>
          </cell>
          <cell r="CE795">
            <v>0</v>
          </cell>
          <cell r="CF795">
            <v>0</v>
          </cell>
          <cell r="CG795">
            <v>0</v>
          </cell>
          <cell r="CH795">
            <v>0</v>
          </cell>
          <cell r="CI795">
            <v>0</v>
          </cell>
          <cell r="CJ795">
            <v>0</v>
          </cell>
          <cell r="CK795">
            <v>0</v>
          </cell>
          <cell r="CL795">
            <v>0</v>
          </cell>
          <cell r="CM795">
            <v>0</v>
          </cell>
          <cell r="CN795">
            <v>0</v>
          </cell>
          <cell r="CO795">
            <v>0</v>
          </cell>
          <cell r="CP795">
            <v>0</v>
          </cell>
          <cell r="CQ795">
            <v>0</v>
          </cell>
          <cell r="CR795">
            <v>0</v>
          </cell>
          <cell r="CS795">
            <v>0</v>
          </cell>
          <cell r="CT795">
            <v>0</v>
          </cell>
          <cell r="CU795">
            <v>0</v>
          </cell>
          <cell r="CV795">
            <v>0</v>
          </cell>
          <cell r="CW795">
            <v>0</v>
          </cell>
          <cell r="CX795">
            <v>0</v>
          </cell>
          <cell r="CY795">
            <v>0</v>
          </cell>
          <cell r="CZ795">
            <v>0</v>
          </cell>
          <cell r="DA795">
            <v>0</v>
          </cell>
          <cell r="DB795">
            <v>0</v>
          </cell>
          <cell r="DC795">
            <v>0</v>
          </cell>
          <cell r="DD795">
            <v>0</v>
          </cell>
          <cell r="DE795">
            <v>0</v>
          </cell>
          <cell r="DF795">
            <v>0</v>
          </cell>
          <cell r="DG795">
            <v>0</v>
          </cell>
          <cell r="DH795">
            <v>0</v>
          </cell>
          <cell r="DI795">
            <v>0</v>
          </cell>
          <cell r="DJ795">
            <v>0</v>
          </cell>
          <cell r="DK795">
            <v>0</v>
          </cell>
          <cell r="DL795">
            <v>0</v>
          </cell>
          <cell r="DM795">
            <v>0</v>
          </cell>
          <cell r="DN795">
            <v>0</v>
          </cell>
          <cell r="DO795">
            <v>0</v>
          </cell>
          <cell r="DP795">
            <v>0</v>
          </cell>
          <cell r="DQ795">
            <v>0</v>
          </cell>
          <cell r="DR795">
            <v>0</v>
          </cell>
          <cell r="DS795">
            <v>0</v>
          </cell>
          <cell r="DT795">
            <v>0</v>
          </cell>
          <cell r="DU795">
            <v>0</v>
          </cell>
          <cell r="DV795">
            <v>0</v>
          </cell>
          <cell r="DW795">
            <v>0</v>
          </cell>
          <cell r="DX795">
            <v>0</v>
          </cell>
          <cell r="DY795">
            <v>0</v>
          </cell>
          <cell r="DZ795">
            <v>0</v>
          </cell>
          <cell r="EA795">
            <v>0</v>
          </cell>
          <cell r="EB795">
            <v>0</v>
          </cell>
          <cell r="EC795">
            <v>0</v>
          </cell>
          <cell r="ED795">
            <v>0</v>
          </cell>
        </row>
        <row r="796"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O796">
            <v>0</v>
          </cell>
          <cell r="AP796">
            <v>0</v>
          </cell>
          <cell r="AQ796">
            <v>0</v>
          </cell>
          <cell r="AR796">
            <v>0</v>
          </cell>
          <cell r="AS796">
            <v>0</v>
          </cell>
          <cell r="AT796">
            <v>0</v>
          </cell>
          <cell r="AU796">
            <v>0</v>
          </cell>
          <cell r="AV796">
            <v>0</v>
          </cell>
          <cell r="AW796">
            <v>0</v>
          </cell>
          <cell r="AX796">
            <v>0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E796">
            <v>0</v>
          </cell>
          <cell r="BF796">
            <v>0</v>
          </cell>
          <cell r="BG796">
            <v>0</v>
          </cell>
          <cell r="BH796">
            <v>0</v>
          </cell>
          <cell r="BI796">
            <v>0</v>
          </cell>
          <cell r="BJ796">
            <v>0</v>
          </cell>
          <cell r="BK796">
            <v>0</v>
          </cell>
          <cell r="BL796">
            <v>0</v>
          </cell>
          <cell r="BM796">
            <v>0</v>
          </cell>
          <cell r="BN796">
            <v>0</v>
          </cell>
          <cell r="BO796">
            <v>0</v>
          </cell>
          <cell r="BP796">
            <v>0</v>
          </cell>
          <cell r="BQ796">
            <v>0</v>
          </cell>
          <cell r="BR796">
            <v>0</v>
          </cell>
          <cell r="BS796">
            <v>0</v>
          </cell>
          <cell r="BT796">
            <v>0</v>
          </cell>
          <cell r="BU796">
            <v>0</v>
          </cell>
          <cell r="BV796">
            <v>0</v>
          </cell>
          <cell r="BW796">
            <v>0</v>
          </cell>
          <cell r="BX796">
            <v>0</v>
          </cell>
          <cell r="BY796">
            <v>0</v>
          </cell>
          <cell r="BZ796">
            <v>0</v>
          </cell>
          <cell r="CA796">
            <v>0</v>
          </cell>
          <cell r="CB796">
            <v>0</v>
          </cell>
          <cell r="CC796">
            <v>0</v>
          </cell>
          <cell r="CD796">
            <v>0</v>
          </cell>
          <cell r="CE796">
            <v>0</v>
          </cell>
          <cell r="CF796">
            <v>0</v>
          </cell>
          <cell r="CG796">
            <v>0</v>
          </cell>
          <cell r="CH796">
            <v>0</v>
          </cell>
          <cell r="CI796">
            <v>0</v>
          </cell>
          <cell r="CJ796">
            <v>0</v>
          </cell>
          <cell r="CK796">
            <v>0</v>
          </cell>
          <cell r="CL796">
            <v>0</v>
          </cell>
          <cell r="CM796">
            <v>0</v>
          </cell>
          <cell r="CN796">
            <v>0</v>
          </cell>
          <cell r="CO796">
            <v>0</v>
          </cell>
          <cell r="CP796">
            <v>0</v>
          </cell>
          <cell r="CQ796">
            <v>0</v>
          </cell>
          <cell r="CR796">
            <v>0</v>
          </cell>
          <cell r="CS796">
            <v>0</v>
          </cell>
          <cell r="CT796">
            <v>0</v>
          </cell>
          <cell r="CU796">
            <v>0</v>
          </cell>
          <cell r="CV796">
            <v>0</v>
          </cell>
          <cell r="CW796">
            <v>0</v>
          </cell>
          <cell r="CX796">
            <v>0</v>
          </cell>
          <cell r="CY796">
            <v>0</v>
          </cell>
          <cell r="CZ796">
            <v>0</v>
          </cell>
          <cell r="DA796">
            <v>0</v>
          </cell>
          <cell r="DB796">
            <v>0</v>
          </cell>
          <cell r="DC796">
            <v>0</v>
          </cell>
          <cell r="DD796">
            <v>0</v>
          </cell>
          <cell r="DE796">
            <v>0</v>
          </cell>
          <cell r="DF796">
            <v>0</v>
          </cell>
          <cell r="DG796">
            <v>0</v>
          </cell>
          <cell r="DH796">
            <v>0</v>
          </cell>
          <cell r="DI796">
            <v>0</v>
          </cell>
          <cell r="DJ796">
            <v>0</v>
          </cell>
          <cell r="DK796">
            <v>0</v>
          </cell>
          <cell r="DL796">
            <v>0</v>
          </cell>
          <cell r="DM796">
            <v>0</v>
          </cell>
          <cell r="DN796">
            <v>0</v>
          </cell>
          <cell r="DO796">
            <v>0</v>
          </cell>
          <cell r="DP796">
            <v>0</v>
          </cell>
          <cell r="DQ796">
            <v>0</v>
          </cell>
          <cell r="DR796">
            <v>0</v>
          </cell>
          <cell r="DS796">
            <v>0</v>
          </cell>
          <cell r="DT796">
            <v>0</v>
          </cell>
          <cell r="DU796">
            <v>0</v>
          </cell>
          <cell r="DV796">
            <v>0</v>
          </cell>
          <cell r="DW796">
            <v>0</v>
          </cell>
          <cell r="DX796">
            <v>0</v>
          </cell>
          <cell r="DY796">
            <v>0</v>
          </cell>
          <cell r="DZ796">
            <v>0</v>
          </cell>
          <cell r="EA796">
            <v>0</v>
          </cell>
          <cell r="EB796">
            <v>0</v>
          </cell>
          <cell r="EC796">
            <v>0</v>
          </cell>
          <cell r="ED796">
            <v>0</v>
          </cell>
        </row>
        <row r="797"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0</v>
          </cell>
          <cell r="AO797">
            <v>0</v>
          </cell>
          <cell r="AP797">
            <v>0</v>
          </cell>
          <cell r="AQ797">
            <v>0</v>
          </cell>
          <cell r="AR797">
            <v>0</v>
          </cell>
          <cell r="AS797">
            <v>0</v>
          </cell>
          <cell r="AT797">
            <v>0</v>
          </cell>
          <cell r="AU797">
            <v>0</v>
          </cell>
          <cell r="AV797">
            <v>0</v>
          </cell>
          <cell r="AW797">
            <v>0</v>
          </cell>
          <cell r="AX797">
            <v>0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E797">
            <v>0</v>
          </cell>
          <cell r="BF797">
            <v>0</v>
          </cell>
          <cell r="BG797">
            <v>0</v>
          </cell>
          <cell r="BH797">
            <v>0</v>
          </cell>
          <cell r="BI797">
            <v>0</v>
          </cell>
          <cell r="BJ797">
            <v>0</v>
          </cell>
          <cell r="BK797">
            <v>0</v>
          </cell>
          <cell r="BL797">
            <v>0</v>
          </cell>
          <cell r="BM797">
            <v>0</v>
          </cell>
          <cell r="BN797">
            <v>0</v>
          </cell>
          <cell r="BO797">
            <v>0</v>
          </cell>
          <cell r="BP797">
            <v>0</v>
          </cell>
          <cell r="BQ797">
            <v>0</v>
          </cell>
          <cell r="BR797">
            <v>0</v>
          </cell>
          <cell r="BS797">
            <v>0</v>
          </cell>
          <cell r="BT797">
            <v>0</v>
          </cell>
          <cell r="BU797">
            <v>0</v>
          </cell>
          <cell r="BV797">
            <v>0</v>
          </cell>
          <cell r="BW797">
            <v>0</v>
          </cell>
          <cell r="BX797">
            <v>0</v>
          </cell>
          <cell r="BY797">
            <v>0</v>
          </cell>
          <cell r="BZ797">
            <v>0</v>
          </cell>
          <cell r="CA797">
            <v>0</v>
          </cell>
          <cell r="CB797">
            <v>0</v>
          </cell>
          <cell r="CC797">
            <v>0</v>
          </cell>
          <cell r="CD797">
            <v>0</v>
          </cell>
          <cell r="CE797">
            <v>0</v>
          </cell>
          <cell r="CF797">
            <v>0</v>
          </cell>
          <cell r="CG797">
            <v>0</v>
          </cell>
          <cell r="CH797">
            <v>0</v>
          </cell>
          <cell r="CI797">
            <v>0</v>
          </cell>
          <cell r="CJ797">
            <v>0</v>
          </cell>
          <cell r="CK797">
            <v>0</v>
          </cell>
          <cell r="CL797">
            <v>0</v>
          </cell>
          <cell r="CM797">
            <v>0</v>
          </cell>
          <cell r="CN797">
            <v>0</v>
          </cell>
          <cell r="CO797">
            <v>0</v>
          </cell>
          <cell r="CP797">
            <v>0</v>
          </cell>
          <cell r="CQ797">
            <v>0</v>
          </cell>
          <cell r="CR797">
            <v>0</v>
          </cell>
          <cell r="CS797">
            <v>0</v>
          </cell>
          <cell r="CT797">
            <v>0</v>
          </cell>
          <cell r="CU797">
            <v>0</v>
          </cell>
          <cell r="CV797">
            <v>0</v>
          </cell>
          <cell r="CW797">
            <v>0</v>
          </cell>
          <cell r="CX797">
            <v>0</v>
          </cell>
          <cell r="CY797">
            <v>0</v>
          </cell>
          <cell r="CZ797">
            <v>0</v>
          </cell>
          <cell r="DA797">
            <v>0</v>
          </cell>
          <cell r="DB797">
            <v>0</v>
          </cell>
          <cell r="DC797">
            <v>0</v>
          </cell>
          <cell r="DD797">
            <v>0</v>
          </cell>
          <cell r="DE797">
            <v>0</v>
          </cell>
          <cell r="DF797">
            <v>0</v>
          </cell>
          <cell r="DG797">
            <v>0</v>
          </cell>
          <cell r="DH797">
            <v>0</v>
          </cell>
          <cell r="DI797">
            <v>0</v>
          </cell>
          <cell r="DJ797">
            <v>0</v>
          </cell>
          <cell r="DK797">
            <v>0</v>
          </cell>
          <cell r="DL797">
            <v>0</v>
          </cell>
          <cell r="DM797">
            <v>0</v>
          </cell>
          <cell r="DN797">
            <v>0</v>
          </cell>
          <cell r="DO797">
            <v>0</v>
          </cell>
          <cell r="DP797">
            <v>0</v>
          </cell>
          <cell r="DQ797">
            <v>0</v>
          </cell>
          <cell r="DR797">
            <v>0</v>
          </cell>
          <cell r="DS797">
            <v>0</v>
          </cell>
          <cell r="DT797">
            <v>0</v>
          </cell>
          <cell r="DU797">
            <v>0</v>
          </cell>
          <cell r="DV797">
            <v>0</v>
          </cell>
          <cell r="DW797">
            <v>0</v>
          </cell>
          <cell r="DX797">
            <v>0</v>
          </cell>
          <cell r="DY797">
            <v>0</v>
          </cell>
          <cell r="DZ797">
            <v>0</v>
          </cell>
          <cell r="EA797">
            <v>0</v>
          </cell>
          <cell r="EB797">
            <v>0</v>
          </cell>
          <cell r="EC797">
            <v>0</v>
          </cell>
          <cell r="ED797">
            <v>0</v>
          </cell>
        </row>
        <row r="798"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O798">
            <v>0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T798">
            <v>0</v>
          </cell>
          <cell r="AU798">
            <v>0</v>
          </cell>
          <cell r="AV798">
            <v>0</v>
          </cell>
          <cell r="AW798">
            <v>0</v>
          </cell>
          <cell r="AX798">
            <v>0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  <cell r="BF798">
            <v>0</v>
          </cell>
          <cell r="BG798">
            <v>0</v>
          </cell>
          <cell r="BH798">
            <v>0</v>
          </cell>
          <cell r="BI798">
            <v>0</v>
          </cell>
          <cell r="BJ798">
            <v>0</v>
          </cell>
          <cell r="BK798">
            <v>0</v>
          </cell>
          <cell r="BL798">
            <v>0</v>
          </cell>
          <cell r="BM798">
            <v>0</v>
          </cell>
          <cell r="BN798">
            <v>0</v>
          </cell>
          <cell r="BO798">
            <v>0</v>
          </cell>
          <cell r="BP798">
            <v>0</v>
          </cell>
          <cell r="BQ798">
            <v>0</v>
          </cell>
          <cell r="BR798">
            <v>0</v>
          </cell>
          <cell r="BS798">
            <v>0</v>
          </cell>
          <cell r="BT798">
            <v>0</v>
          </cell>
          <cell r="BU798">
            <v>0</v>
          </cell>
          <cell r="BV798">
            <v>0</v>
          </cell>
          <cell r="BW798">
            <v>0</v>
          </cell>
          <cell r="BX798">
            <v>0</v>
          </cell>
          <cell r="BY798">
            <v>0</v>
          </cell>
          <cell r="BZ798">
            <v>0</v>
          </cell>
          <cell r="CA798">
            <v>0</v>
          </cell>
          <cell r="CB798">
            <v>0</v>
          </cell>
          <cell r="CC798">
            <v>0</v>
          </cell>
          <cell r="CD798">
            <v>0</v>
          </cell>
          <cell r="CE798">
            <v>0</v>
          </cell>
          <cell r="CF798">
            <v>0</v>
          </cell>
          <cell r="CG798">
            <v>0</v>
          </cell>
          <cell r="CH798">
            <v>0</v>
          </cell>
          <cell r="CI798">
            <v>0</v>
          </cell>
          <cell r="CJ798">
            <v>0</v>
          </cell>
          <cell r="CK798">
            <v>0</v>
          </cell>
          <cell r="CL798">
            <v>0</v>
          </cell>
          <cell r="CM798">
            <v>0</v>
          </cell>
          <cell r="CN798">
            <v>0</v>
          </cell>
          <cell r="CO798">
            <v>0</v>
          </cell>
          <cell r="CP798">
            <v>0</v>
          </cell>
          <cell r="CQ798">
            <v>0</v>
          </cell>
          <cell r="CR798">
            <v>0</v>
          </cell>
          <cell r="CS798">
            <v>0</v>
          </cell>
          <cell r="CT798">
            <v>0</v>
          </cell>
          <cell r="CU798">
            <v>0</v>
          </cell>
          <cell r="CV798">
            <v>0</v>
          </cell>
          <cell r="CW798">
            <v>0</v>
          </cell>
          <cell r="CX798">
            <v>0</v>
          </cell>
          <cell r="CY798">
            <v>0</v>
          </cell>
          <cell r="CZ798">
            <v>0</v>
          </cell>
          <cell r="DA798">
            <v>0</v>
          </cell>
          <cell r="DB798">
            <v>0</v>
          </cell>
          <cell r="DC798">
            <v>0</v>
          </cell>
          <cell r="DD798">
            <v>0</v>
          </cell>
          <cell r="DE798">
            <v>0</v>
          </cell>
          <cell r="DF798">
            <v>0</v>
          </cell>
          <cell r="DG798">
            <v>0</v>
          </cell>
          <cell r="DH798">
            <v>0</v>
          </cell>
          <cell r="DI798">
            <v>0</v>
          </cell>
          <cell r="DJ798">
            <v>0</v>
          </cell>
          <cell r="DK798">
            <v>0</v>
          </cell>
          <cell r="DL798">
            <v>0</v>
          </cell>
          <cell r="DM798">
            <v>0</v>
          </cell>
          <cell r="DN798">
            <v>0</v>
          </cell>
          <cell r="DO798">
            <v>0</v>
          </cell>
          <cell r="DP798">
            <v>0</v>
          </cell>
          <cell r="DQ798">
            <v>0</v>
          </cell>
          <cell r="DR798">
            <v>0</v>
          </cell>
          <cell r="DS798">
            <v>0</v>
          </cell>
          <cell r="DT798">
            <v>0</v>
          </cell>
          <cell r="DU798">
            <v>0</v>
          </cell>
          <cell r="DV798">
            <v>0</v>
          </cell>
          <cell r="DW798">
            <v>0</v>
          </cell>
          <cell r="DX798">
            <v>0</v>
          </cell>
          <cell r="DY798">
            <v>0</v>
          </cell>
          <cell r="DZ798">
            <v>0</v>
          </cell>
          <cell r="EA798">
            <v>0</v>
          </cell>
          <cell r="EB798">
            <v>0</v>
          </cell>
          <cell r="EC798">
            <v>0</v>
          </cell>
          <cell r="ED798">
            <v>0</v>
          </cell>
        </row>
        <row r="799"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O799">
            <v>0</v>
          </cell>
          <cell r="AP799">
            <v>0</v>
          </cell>
          <cell r="AQ799">
            <v>0</v>
          </cell>
          <cell r="AR799">
            <v>0</v>
          </cell>
          <cell r="AS799">
            <v>0</v>
          </cell>
          <cell r="AT799">
            <v>0</v>
          </cell>
          <cell r="AU799">
            <v>0</v>
          </cell>
          <cell r="AV799">
            <v>0</v>
          </cell>
          <cell r="AW799">
            <v>0</v>
          </cell>
          <cell r="AX799">
            <v>0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E799">
            <v>0</v>
          </cell>
          <cell r="BF799">
            <v>0</v>
          </cell>
          <cell r="BG799">
            <v>0</v>
          </cell>
          <cell r="BH799">
            <v>0</v>
          </cell>
          <cell r="BI799">
            <v>0</v>
          </cell>
          <cell r="BJ799">
            <v>0</v>
          </cell>
          <cell r="BK799">
            <v>0</v>
          </cell>
          <cell r="BL799">
            <v>0</v>
          </cell>
          <cell r="BM799">
            <v>0</v>
          </cell>
          <cell r="BN799">
            <v>0</v>
          </cell>
          <cell r="BO799">
            <v>0</v>
          </cell>
          <cell r="BP799">
            <v>0</v>
          </cell>
          <cell r="BQ799">
            <v>0</v>
          </cell>
          <cell r="BR799">
            <v>0</v>
          </cell>
          <cell r="BS799">
            <v>0</v>
          </cell>
          <cell r="BT799">
            <v>0</v>
          </cell>
          <cell r="BU799">
            <v>0</v>
          </cell>
          <cell r="BV799">
            <v>0</v>
          </cell>
          <cell r="BW799">
            <v>0</v>
          </cell>
          <cell r="BX799">
            <v>0</v>
          </cell>
          <cell r="BY799">
            <v>0</v>
          </cell>
          <cell r="BZ799">
            <v>0</v>
          </cell>
          <cell r="CA799">
            <v>0</v>
          </cell>
          <cell r="CB799">
            <v>0</v>
          </cell>
          <cell r="CC799">
            <v>0</v>
          </cell>
          <cell r="CD799">
            <v>0</v>
          </cell>
          <cell r="CE799">
            <v>0</v>
          </cell>
          <cell r="CF799">
            <v>0</v>
          </cell>
          <cell r="CG799">
            <v>0</v>
          </cell>
          <cell r="CH799">
            <v>0</v>
          </cell>
          <cell r="CI799">
            <v>0</v>
          </cell>
          <cell r="CJ799">
            <v>0</v>
          </cell>
          <cell r="CK799">
            <v>0</v>
          </cell>
          <cell r="CL799">
            <v>0</v>
          </cell>
          <cell r="CM799">
            <v>0</v>
          </cell>
          <cell r="CN799">
            <v>0</v>
          </cell>
          <cell r="CO799">
            <v>0</v>
          </cell>
          <cell r="CP799">
            <v>0</v>
          </cell>
          <cell r="CQ799">
            <v>0</v>
          </cell>
          <cell r="CR799">
            <v>0</v>
          </cell>
          <cell r="CS799">
            <v>0</v>
          </cell>
          <cell r="CT799">
            <v>0</v>
          </cell>
          <cell r="CU799">
            <v>0</v>
          </cell>
          <cell r="CV799">
            <v>0</v>
          </cell>
          <cell r="CW799">
            <v>0</v>
          </cell>
          <cell r="CX799">
            <v>0</v>
          </cell>
          <cell r="CY799">
            <v>0</v>
          </cell>
          <cell r="CZ799">
            <v>0</v>
          </cell>
          <cell r="DA799">
            <v>0</v>
          </cell>
          <cell r="DB799">
            <v>0</v>
          </cell>
          <cell r="DC799">
            <v>0</v>
          </cell>
          <cell r="DD799">
            <v>0</v>
          </cell>
          <cell r="DE799">
            <v>0</v>
          </cell>
          <cell r="DF799">
            <v>0</v>
          </cell>
          <cell r="DG799">
            <v>0</v>
          </cell>
          <cell r="DH799">
            <v>0</v>
          </cell>
          <cell r="DI799">
            <v>0</v>
          </cell>
          <cell r="DJ799">
            <v>0</v>
          </cell>
          <cell r="DK799">
            <v>0</v>
          </cell>
          <cell r="DL799">
            <v>0</v>
          </cell>
          <cell r="DM799">
            <v>0</v>
          </cell>
          <cell r="DN799">
            <v>0</v>
          </cell>
          <cell r="DO799">
            <v>0</v>
          </cell>
          <cell r="DP799">
            <v>0</v>
          </cell>
          <cell r="DQ799">
            <v>0</v>
          </cell>
          <cell r="DR799">
            <v>0</v>
          </cell>
          <cell r="DS799">
            <v>0</v>
          </cell>
          <cell r="DT799">
            <v>0</v>
          </cell>
          <cell r="DU799">
            <v>0</v>
          </cell>
          <cell r="DV799">
            <v>0</v>
          </cell>
          <cell r="DW799">
            <v>0</v>
          </cell>
          <cell r="DX799">
            <v>0</v>
          </cell>
          <cell r="DY799">
            <v>0</v>
          </cell>
          <cell r="DZ799">
            <v>0</v>
          </cell>
          <cell r="EA799">
            <v>0</v>
          </cell>
          <cell r="EB799">
            <v>0</v>
          </cell>
          <cell r="EC799">
            <v>0</v>
          </cell>
          <cell r="ED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0</v>
          </cell>
          <cell r="AT800">
            <v>0</v>
          </cell>
          <cell r="AU800">
            <v>0</v>
          </cell>
          <cell r="AV800">
            <v>0</v>
          </cell>
          <cell r="AW800">
            <v>0</v>
          </cell>
          <cell r="AX800">
            <v>0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E800">
            <v>0</v>
          </cell>
          <cell r="BF800">
            <v>0</v>
          </cell>
          <cell r="BG800">
            <v>0</v>
          </cell>
          <cell r="BH800">
            <v>0</v>
          </cell>
          <cell r="BI800">
            <v>0</v>
          </cell>
          <cell r="BJ800">
            <v>0</v>
          </cell>
          <cell r="BK800">
            <v>0</v>
          </cell>
          <cell r="BL800">
            <v>0</v>
          </cell>
          <cell r="BM800">
            <v>0</v>
          </cell>
          <cell r="BN800">
            <v>0</v>
          </cell>
          <cell r="BO800">
            <v>0</v>
          </cell>
          <cell r="BP800">
            <v>0</v>
          </cell>
          <cell r="BQ800">
            <v>0</v>
          </cell>
          <cell r="BR800">
            <v>0</v>
          </cell>
          <cell r="BS800">
            <v>0</v>
          </cell>
          <cell r="BT800">
            <v>0</v>
          </cell>
          <cell r="BU800">
            <v>0</v>
          </cell>
          <cell r="BV800">
            <v>0</v>
          </cell>
          <cell r="BW800">
            <v>0</v>
          </cell>
          <cell r="BX800">
            <v>0</v>
          </cell>
          <cell r="BY800">
            <v>0</v>
          </cell>
          <cell r="BZ800">
            <v>0</v>
          </cell>
          <cell r="CA800">
            <v>0</v>
          </cell>
          <cell r="CB800">
            <v>0</v>
          </cell>
          <cell r="CC800">
            <v>0</v>
          </cell>
          <cell r="CD800">
            <v>0</v>
          </cell>
          <cell r="CE800">
            <v>0</v>
          </cell>
          <cell r="CF800">
            <v>0</v>
          </cell>
          <cell r="CG800">
            <v>0</v>
          </cell>
          <cell r="CH800">
            <v>0</v>
          </cell>
          <cell r="CI800">
            <v>0</v>
          </cell>
          <cell r="CJ800">
            <v>0</v>
          </cell>
          <cell r="CK800">
            <v>0</v>
          </cell>
          <cell r="CL800">
            <v>0</v>
          </cell>
          <cell r="CM800">
            <v>0</v>
          </cell>
          <cell r="CN800">
            <v>0</v>
          </cell>
          <cell r="CO800">
            <v>0</v>
          </cell>
          <cell r="CP800">
            <v>0</v>
          </cell>
          <cell r="CQ800">
            <v>0</v>
          </cell>
          <cell r="CR800">
            <v>0</v>
          </cell>
          <cell r="CS800">
            <v>0</v>
          </cell>
          <cell r="CT800">
            <v>0</v>
          </cell>
          <cell r="CU800">
            <v>0</v>
          </cell>
          <cell r="CV800">
            <v>0</v>
          </cell>
          <cell r="CW800">
            <v>0</v>
          </cell>
          <cell r="CX800">
            <v>0</v>
          </cell>
          <cell r="CY800">
            <v>0</v>
          </cell>
          <cell r="CZ800">
            <v>0</v>
          </cell>
          <cell r="DA800">
            <v>0</v>
          </cell>
          <cell r="DB800">
            <v>0</v>
          </cell>
          <cell r="DC800">
            <v>0</v>
          </cell>
          <cell r="DD800">
            <v>0</v>
          </cell>
          <cell r="DE800">
            <v>0</v>
          </cell>
          <cell r="DF800">
            <v>0</v>
          </cell>
          <cell r="DG800">
            <v>0</v>
          </cell>
          <cell r="DH800">
            <v>0</v>
          </cell>
          <cell r="DI800">
            <v>0</v>
          </cell>
          <cell r="DJ800">
            <v>0</v>
          </cell>
          <cell r="DK800">
            <v>0</v>
          </cell>
          <cell r="DL800">
            <v>0</v>
          </cell>
          <cell r="DM800">
            <v>0</v>
          </cell>
          <cell r="DN800">
            <v>0</v>
          </cell>
          <cell r="DO800">
            <v>0</v>
          </cell>
          <cell r="DP800">
            <v>0</v>
          </cell>
          <cell r="DQ800">
            <v>0</v>
          </cell>
          <cell r="DR800">
            <v>0</v>
          </cell>
          <cell r="DS800">
            <v>0</v>
          </cell>
          <cell r="DT800">
            <v>0</v>
          </cell>
          <cell r="DU800">
            <v>0</v>
          </cell>
          <cell r="DV800">
            <v>0</v>
          </cell>
          <cell r="DW800">
            <v>0</v>
          </cell>
          <cell r="DX800">
            <v>0</v>
          </cell>
          <cell r="DY800">
            <v>0</v>
          </cell>
          <cell r="DZ800">
            <v>0</v>
          </cell>
          <cell r="EA800">
            <v>0</v>
          </cell>
          <cell r="EB800">
            <v>0</v>
          </cell>
          <cell r="EC800">
            <v>0</v>
          </cell>
          <cell r="ED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O801">
            <v>0</v>
          </cell>
          <cell r="AP801">
            <v>0</v>
          </cell>
          <cell r="AQ801">
            <v>0</v>
          </cell>
          <cell r="AR801">
            <v>0</v>
          </cell>
          <cell r="AS801">
            <v>0</v>
          </cell>
          <cell r="AT801">
            <v>0</v>
          </cell>
          <cell r="AU801">
            <v>0</v>
          </cell>
          <cell r="AV801">
            <v>0</v>
          </cell>
          <cell r="AW801">
            <v>0</v>
          </cell>
          <cell r="AX801">
            <v>0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0</v>
          </cell>
          <cell r="BD801">
            <v>0</v>
          </cell>
          <cell r="BE801">
            <v>0</v>
          </cell>
          <cell r="BF801">
            <v>0</v>
          </cell>
          <cell r="BG801">
            <v>0</v>
          </cell>
          <cell r="BH801">
            <v>0</v>
          </cell>
          <cell r="BI801">
            <v>0</v>
          </cell>
          <cell r="BJ801">
            <v>0</v>
          </cell>
          <cell r="BK801">
            <v>0</v>
          </cell>
          <cell r="BL801">
            <v>0</v>
          </cell>
          <cell r="BM801">
            <v>0</v>
          </cell>
          <cell r="BN801">
            <v>0</v>
          </cell>
          <cell r="BO801">
            <v>0</v>
          </cell>
          <cell r="BP801">
            <v>0</v>
          </cell>
          <cell r="BQ801">
            <v>0</v>
          </cell>
          <cell r="BR801">
            <v>0</v>
          </cell>
          <cell r="BS801">
            <v>0</v>
          </cell>
          <cell r="BT801">
            <v>0</v>
          </cell>
          <cell r="BU801">
            <v>0</v>
          </cell>
          <cell r="BV801">
            <v>0</v>
          </cell>
          <cell r="BW801">
            <v>0</v>
          </cell>
          <cell r="BX801">
            <v>0</v>
          </cell>
          <cell r="BY801">
            <v>0</v>
          </cell>
          <cell r="BZ801">
            <v>0</v>
          </cell>
          <cell r="CA801">
            <v>0</v>
          </cell>
          <cell r="CB801">
            <v>0</v>
          </cell>
          <cell r="CC801">
            <v>0</v>
          </cell>
          <cell r="CD801">
            <v>0</v>
          </cell>
          <cell r="CE801">
            <v>0</v>
          </cell>
          <cell r="CF801">
            <v>0</v>
          </cell>
          <cell r="CG801">
            <v>0</v>
          </cell>
          <cell r="CH801">
            <v>0</v>
          </cell>
          <cell r="CI801">
            <v>0</v>
          </cell>
          <cell r="CJ801">
            <v>0</v>
          </cell>
          <cell r="CK801">
            <v>0</v>
          </cell>
          <cell r="CL801">
            <v>0</v>
          </cell>
          <cell r="CM801">
            <v>0</v>
          </cell>
          <cell r="CN801">
            <v>0</v>
          </cell>
          <cell r="CO801">
            <v>0</v>
          </cell>
          <cell r="CP801">
            <v>0</v>
          </cell>
          <cell r="CQ801">
            <v>0</v>
          </cell>
          <cell r="CR801">
            <v>0</v>
          </cell>
          <cell r="CS801">
            <v>0</v>
          </cell>
          <cell r="CT801">
            <v>0</v>
          </cell>
          <cell r="CU801">
            <v>0</v>
          </cell>
          <cell r="CV801">
            <v>0</v>
          </cell>
          <cell r="CW801">
            <v>0</v>
          </cell>
          <cell r="CX801">
            <v>0</v>
          </cell>
          <cell r="CY801">
            <v>0</v>
          </cell>
          <cell r="CZ801">
            <v>0</v>
          </cell>
          <cell r="DA801">
            <v>0</v>
          </cell>
          <cell r="DB801">
            <v>0</v>
          </cell>
          <cell r="DC801">
            <v>0</v>
          </cell>
          <cell r="DD801">
            <v>0</v>
          </cell>
          <cell r="DE801">
            <v>0</v>
          </cell>
          <cell r="DF801">
            <v>0</v>
          </cell>
          <cell r="DG801">
            <v>0</v>
          </cell>
          <cell r="DH801">
            <v>0</v>
          </cell>
          <cell r="DI801">
            <v>0</v>
          </cell>
          <cell r="DJ801">
            <v>0</v>
          </cell>
          <cell r="DK801">
            <v>0</v>
          </cell>
          <cell r="DL801">
            <v>0</v>
          </cell>
          <cell r="DM801">
            <v>0</v>
          </cell>
          <cell r="DN801">
            <v>0</v>
          </cell>
          <cell r="DO801">
            <v>0</v>
          </cell>
          <cell r="DP801">
            <v>0</v>
          </cell>
          <cell r="DQ801">
            <v>0</v>
          </cell>
          <cell r="DR801">
            <v>0</v>
          </cell>
          <cell r="DS801">
            <v>0</v>
          </cell>
          <cell r="DT801">
            <v>0</v>
          </cell>
          <cell r="DU801">
            <v>0</v>
          </cell>
          <cell r="DV801">
            <v>0</v>
          </cell>
          <cell r="DW801">
            <v>0</v>
          </cell>
          <cell r="DX801">
            <v>0</v>
          </cell>
          <cell r="DY801">
            <v>0</v>
          </cell>
          <cell r="DZ801">
            <v>0</v>
          </cell>
          <cell r="EA801">
            <v>0</v>
          </cell>
          <cell r="EB801">
            <v>0</v>
          </cell>
          <cell r="EC801">
            <v>0</v>
          </cell>
          <cell r="ED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O802">
            <v>0</v>
          </cell>
          <cell r="AP802">
            <v>0</v>
          </cell>
          <cell r="AQ802">
            <v>0</v>
          </cell>
          <cell r="AR802">
            <v>0</v>
          </cell>
          <cell r="AS802">
            <v>0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0</v>
          </cell>
          <cell r="BD802">
            <v>0</v>
          </cell>
          <cell r="BE802">
            <v>0</v>
          </cell>
          <cell r="BF802">
            <v>0</v>
          </cell>
          <cell r="BG802">
            <v>0</v>
          </cell>
          <cell r="BH802">
            <v>0</v>
          </cell>
          <cell r="BI802">
            <v>0</v>
          </cell>
          <cell r="BJ802">
            <v>0</v>
          </cell>
          <cell r="BK802">
            <v>0</v>
          </cell>
          <cell r="BL802">
            <v>0</v>
          </cell>
          <cell r="BM802">
            <v>0</v>
          </cell>
          <cell r="BN802">
            <v>0</v>
          </cell>
          <cell r="BO802">
            <v>0</v>
          </cell>
          <cell r="BP802">
            <v>0</v>
          </cell>
          <cell r="BQ802">
            <v>0</v>
          </cell>
          <cell r="BR802">
            <v>0</v>
          </cell>
          <cell r="BS802">
            <v>0</v>
          </cell>
          <cell r="BT802">
            <v>0</v>
          </cell>
          <cell r="BU802">
            <v>0</v>
          </cell>
          <cell r="BV802">
            <v>0</v>
          </cell>
          <cell r="BW802">
            <v>0</v>
          </cell>
          <cell r="BX802">
            <v>0</v>
          </cell>
          <cell r="BY802">
            <v>0</v>
          </cell>
          <cell r="BZ802">
            <v>0</v>
          </cell>
          <cell r="CA802">
            <v>0</v>
          </cell>
          <cell r="CB802">
            <v>0</v>
          </cell>
          <cell r="CC802">
            <v>0</v>
          </cell>
          <cell r="CD802">
            <v>0</v>
          </cell>
          <cell r="CE802">
            <v>0</v>
          </cell>
          <cell r="CF802">
            <v>0</v>
          </cell>
          <cell r="CG802">
            <v>0</v>
          </cell>
          <cell r="CH802">
            <v>0</v>
          </cell>
          <cell r="CI802">
            <v>0</v>
          </cell>
          <cell r="CJ802">
            <v>0</v>
          </cell>
          <cell r="CK802">
            <v>0</v>
          </cell>
          <cell r="CL802">
            <v>0</v>
          </cell>
          <cell r="CM802">
            <v>0</v>
          </cell>
          <cell r="CN802">
            <v>0</v>
          </cell>
          <cell r="CO802">
            <v>0</v>
          </cell>
          <cell r="CP802">
            <v>0</v>
          </cell>
          <cell r="CQ802">
            <v>0</v>
          </cell>
          <cell r="CR802">
            <v>0</v>
          </cell>
          <cell r="CS802">
            <v>0</v>
          </cell>
          <cell r="CT802">
            <v>0</v>
          </cell>
          <cell r="CU802">
            <v>0</v>
          </cell>
          <cell r="CV802">
            <v>0</v>
          </cell>
          <cell r="CW802">
            <v>0</v>
          </cell>
          <cell r="CX802">
            <v>0</v>
          </cell>
          <cell r="CY802">
            <v>0</v>
          </cell>
          <cell r="CZ802">
            <v>0</v>
          </cell>
          <cell r="DA802">
            <v>0</v>
          </cell>
          <cell r="DB802">
            <v>0</v>
          </cell>
          <cell r="DC802">
            <v>0</v>
          </cell>
          <cell r="DD802">
            <v>0</v>
          </cell>
          <cell r="DE802">
            <v>0</v>
          </cell>
          <cell r="DF802">
            <v>0</v>
          </cell>
          <cell r="DG802">
            <v>0</v>
          </cell>
          <cell r="DH802">
            <v>0</v>
          </cell>
          <cell r="DI802">
            <v>0</v>
          </cell>
          <cell r="DJ802">
            <v>0</v>
          </cell>
          <cell r="DK802">
            <v>0</v>
          </cell>
          <cell r="DL802">
            <v>0</v>
          </cell>
          <cell r="DM802">
            <v>0</v>
          </cell>
          <cell r="DN802">
            <v>0</v>
          </cell>
          <cell r="DO802">
            <v>0</v>
          </cell>
          <cell r="DP802">
            <v>0</v>
          </cell>
          <cell r="DQ802">
            <v>0</v>
          </cell>
          <cell r="DR802">
            <v>0</v>
          </cell>
          <cell r="DS802">
            <v>0</v>
          </cell>
          <cell r="DT802">
            <v>0</v>
          </cell>
          <cell r="DU802">
            <v>0</v>
          </cell>
          <cell r="DV802">
            <v>0</v>
          </cell>
          <cell r="DW802">
            <v>0</v>
          </cell>
          <cell r="DX802">
            <v>0</v>
          </cell>
          <cell r="DY802">
            <v>0</v>
          </cell>
          <cell r="DZ802">
            <v>0</v>
          </cell>
          <cell r="EA802">
            <v>0</v>
          </cell>
          <cell r="EB802">
            <v>0</v>
          </cell>
          <cell r="EC802">
            <v>0</v>
          </cell>
          <cell r="ED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0</v>
          </cell>
          <cell r="BD803">
            <v>0</v>
          </cell>
          <cell r="BE803">
            <v>0</v>
          </cell>
          <cell r="BF803">
            <v>0</v>
          </cell>
          <cell r="BG803">
            <v>0</v>
          </cell>
          <cell r="BH803">
            <v>0</v>
          </cell>
          <cell r="BI803">
            <v>0</v>
          </cell>
          <cell r="BJ803">
            <v>0</v>
          </cell>
          <cell r="BK803">
            <v>0</v>
          </cell>
          <cell r="BL803">
            <v>0</v>
          </cell>
          <cell r="BM803">
            <v>0</v>
          </cell>
          <cell r="BN803">
            <v>0</v>
          </cell>
          <cell r="BO803">
            <v>0</v>
          </cell>
          <cell r="BP803">
            <v>0</v>
          </cell>
          <cell r="BQ803">
            <v>0</v>
          </cell>
          <cell r="BR803">
            <v>0</v>
          </cell>
          <cell r="BS803">
            <v>0</v>
          </cell>
          <cell r="BT803">
            <v>0</v>
          </cell>
          <cell r="BU803">
            <v>0</v>
          </cell>
          <cell r="BV803">
            <v>0</v>
          </cell>
          <cell r="BW803">
            <v>0</v>
          </cell>
          <cell r="BX803">
            <v>0</v>
          </cell>
          <cell r="BY803">
            <v>0</v>
          </cell>
          <cell r="BZ803">
            <v>0</v>
          </cell>
          <cell r="CA803">
            <v>0</v>
          </cell>
          <cell r="CB803">
            <v>0</v>
          </cell>
          <cell r="CC803">
            <v>0</v>
          </cell>
          <cell r="CD803">
            <v>0</v>
          </cell>
          <cell r="CE803">
            <v>0</v>
          </cell>
          <cell r="CF803">
            <v>0</v>
          </cell>
          <cell r="CG803">
            <v>0</v>
          </cell>
          <cell r="CH803">
            <v>0</v>
          </cell>
          <cell r="CI803">
            <v>0</v>
          </cell>
          <cell r="CJ803">
            <v>0</v>
          </cell>
          <cell r="CK803">
            <v>0</v>
          </cell>
          <cell r="CL803">
            <v>0</v>
          </cell>
          <cell r="CM803">
            <v>0</v>
          </cell>
          <cell r="CN803">
            <v>0</v>
          </cell>
          <cell r="CO803">
            <v>0</v>
          </cell>
          <cell r="CP803">
            <v>0</v>
          </cell>
          <cell r="CQ803">
            <v>0</v>
          </cell>
          <cell r="CR803">
            <v>0</v>
          </cell>
          <cell r="CS803">
            <v>0</v>
          </cell>
          <cell r="CT803">
            <v>0</v>
          </cell>
          <cell r="CU803">
            <v>0</v>
          </cell>
          <cell r="CV803">
            <v>0</v>
          </cell>
          <cell r="CW803">
            <v>0</v>
          </cell>
          <cell r="CX803">
            <v>0</v>
          </cell>
          <cell r="CY803">
            <v>0</v>
          </cell>
          <cell r="CZ803">
            <v>0</v>
          </cell>
          <cell r="DA803">
            <v>0</v>
          </cell>
          <cell r="DB803">
            <v>0</v>
          </cell>
          <cell r="DC803">
            <v>0</v>
          </cell>
          <cell r="DD803">
            <v>0</v>
          </cell>
          <cell r="DE803">
            <v>0</v>
          </cell>
          <cell r="DF803">
            <v>0</v>
          </cell>
          <cell r="DG803">
            <v>0</v>
          </cell>
          <cell r="DH803">
            <v>0</v>
          </cell>
          <cell r="DI803">
            <v>0</v>
          </cell>
          <cell r="DJ803">
            <v>0</v>
          </cell>
          <cell r="DK803">
            <v>0</v>
          </cell>
          <cell r="DL803">
            <v>0</v>
          </cell>
          <cell r="DM803">
            <v>0</v>
          </cell>
          <cell r="DN803">
            <v>0</v>
          </cell>
          <cell r="DO803">
            <v>0</v>
          </cell>
          <cell r="DP803">
            <v>0</v>
          </cell>
          <cell r="DQ803">
            <v>0</v>
          </cell>
          <cell r="DR803">
            <v>0</v>
          </cell>
          <cell r="DS803">
            <v>0</v>
          </cell>
          <cell r="DT803">
            <v>0</v>
          </cell>
          <cell r="DU803">
            <v>0</v>
          </cell>
          <cell r="DV803">
            <v>0</v>
          </cell>
          <cell r="DW803">
            <v>0</v>
          </cell>
          <cell r="DX803">
            <v>0</v>
          </cell>
          <cell r="DY803">
            <v>0</v>
          </cell>
          <cell r="DZ803">
            <v>0</v>
          </cell>
          <cell r="EA803">
            <v>0</v>
          </cell>
          <cell r="EB803">
            <v>0</v>
          </cell>
          <cell r="EC803">
            <v>0</v>
          </cell>
          <cell r="ED803">
            <v>0</v>
          </cell>
        </row>
        <row r="804"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O804">
            <v>0</v>
          </cell>
          <cell r="AP804">
            <v>0</v>
          </cell>
          <cell r="AQ804">
            <v>0</v>
          </cell>
          <cell r="AR804">
            <v>0</v>
          </cell>
          <cell r="AS804">
            <v>0</v>
          </cell>
          <cell r="AT804">
            <v>0</v>
          </cell>
          <cell r="AU804">
            <v>0</v>
          </cell>
          <cell r="AV804">
            <v>0</v>
          </cell>
          <cell r="AW804">
            <v>0</v>
          </cell>
          <cell r="AX804">
            <v>0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0</v>
          </cell>
          <cell r="BD804">
            <v>0</v>
          </cell>
          <cell r="BE804">
            <v>0</v>
          </cell>
          <cell r="BF804">
            <v>0</v>
          </cell>
          <cell r="BG804">
            <v>0</v>
          </cell>
          <cell r="BH804">
            <v>0</v>
          </cell>
          <cell r="BI804">
            <v>0</v>
          </cell>
          <cell r="BJ804">
            <v>0</v>
          </cell>
          <cell r="BK804">
            <v>0</v>
          </cell>
          <cell r="BL804">
            <v>0</v>
          </cell>
          <cell r="BM804">
            <v>0</v>
          </cell>
          <cell r="BN804">
            <v>0</v>
          </cell>
          <cell r="BO804">
            <v>0</v>
          </cell>
          <cell r="BP804">
            <v>0</v>
          </cell>
          <cell r="BQ804">
            <v>0</v>
          </cell>
          <cell r="BR804">
            <v>0</v>
          </cell>
          <cell r="BS804">
            <v>0</v>
          </cell>
          <cell r="BT804">
            <v>0</v>
          </cell>
          <cell r="BU804">
            <v>0</v>
          </cell>
          <cell r="BV804">
            <v>0</v>
          </cell>
          <cell r="BW804">
            <v>0</v>
          </cell>
          <cell r="BX804">
            <v>0</v>
          </cell>
          <cell r="BY804">
            <v>0</v>
          </cell>
          <cell r="BZ804">
            <v>0</v>
          </cell>
          <cell r="CA804">
            <v>0</v>
          </cell>
          <cell r="CB804">
            <v>0</v>
          </cell>
          <cell r="CC804">
            <v>0</v>
          </cell>
          <cell r="CD804">
            <v>0</v>
          </cell>
          <cell r="CE804">
            <v>0</v>
          </cell>
          <cell r="CF804">
            <v>0</v>
          </cell>
          <cell r="CG804">
            <v>0</v>
          </cell>
          <cell r="CH804">
            <v>0</v>
          </cell>
          <cell r="CI804">
            <v>0</v>
          </cell>
          <cell r="CJ804">
            <v>0</v>
          </cell>
          <cell r="CK804">
            <v>0</v>
          </cell>
          <cell r="CL804">
            <v>0</v>
          </cell>
          <cell r="CM804">
            <v>0</v>
          </cell>
          <cell r="CN804">
            <v>0</v>
          </cell>
          <cell r="CO804">
            <v>0</v>
          </cell>
          <cell r="CP804">
            <v>0</v>
          </cell>
          <cell r="CQ804">
            <v>0</v>
          </cell>
          <cell r="CR804">
            <v>0</v>
          </cell>
          <cell r="CS804">
            <v>0</v>
          </cell>
          <cell r="CT804">
            <v>0</v>
          </cell>
          <cell r="CU804">
            <v>0</v>
          </cell>
          <cell r="CV804">
            <v>0</v>
          </cell>
          <cell r="CW804">
            <v>0</v>
          </cell>
          <cell r="CX804">
            <v>0</v>
          </cell>
          <cell r="CY804">
            <v>0</v>
          </cell>
          <cell r="CZ804">
            <v>0</v>
          </cell>
          <cell r="DA804">
            <v>0</v>
          </cell>
          <cell r="DB804">
            <v>0</v>
          </cell>
          <cell r="DC804">
            <v>0</v>
          </cell>
          <cell r="DD804">
            <v>0</v>
          </cell>
          <cell r="DE804">
            <v>0</v>
          </cell>
          <cell r="DF804">
            <v>0</v>
          </cell>
          <cell r="DG804">
            <v>0</v>
          </cell>
          <cell r="DH804">
            <v>0</v>
          </cell>
          <cell r="DI804">
            <v>0</v>
          </cell>
          <cell r="DJ804">
            <v>0</v>
          </cell>
          <cell r="DK804">
            <v>0</v>
          </cell>
          <cell r="DL804">
            <v>0</v>
          </cell>
          <cell r="DM804">
            <v>0</v>
          </cell>
          <cell r="DN804">
            <v>0</v>
          </cell>
          <cell r="DO804">
            <v>0</v>
          </cell>
          <cell r="DP804">
            <v>0</v>
          </cell>
          <cell r="DQ804">
            <v>0</v>
          </cell>
          <cell r="DR804">
            <v>0</v>
          </cell>
          <cell r="DS804">
            <v>0</v>
          </cell>
          <cell r="DT804">
            <v>0</v>
          </cell>
          <cell r="DU804">
            <v>0</v>
          </cell>
          <cell r="DV804">
            <v>0</v>
          </cell>
          <cell r="DW804">
            <v>0</v>
          </cell>
          <cell r="DX804">
            <v>0</v>
          </cell>
          <cell r="DY804">
            <v>0</v>
          </cell>
          <cell r="DZ804">
            <v>0</v>
          </cell>
          <cell r="EA804">
            <v>0</v>
          </cell>
          <cell r="EB804">
            <v>0</v>
          </cell>
          <cell r="EC804">
            <v>0</v>
          </cell>
          <cell r="ED804">
            <v>0</v>
          </cell>
        </row>
        <row r="806"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0</v>
          </cell>
          <cell r="BD806">
            <v>0</v>
          </cell>
          <cell r="BE806">
            <v>0</v>
          </cell>
          <cell r="BF806">
            <v>0</v>
          </cell>
          <cell r="BG806">
            <v>0</v>
          </cell>
          <cell r="BH806">
            <v>0</v>
          </cell>
          <cell r="BI806">
            <v>0</v>
          </cell>
          <cell r="BJ806">
            <v>0</v>
          </cell>
          <cell r="BK806">
            <v>0</v>
          </cell>
          <cell r="BL806">
            <v>0</v>
          </cell>
          <cell r="BM806">
            <v>0</v>
          </cell>
          <cell r="BN806">
            <v>0</v>
          </cell>
          <cell r="BO806">
            <v>0</v>
          </cell>
          <cell r="BP806">
            <v>0</v>
          </cell>
          <cell r="BQ806">
            <v>0</v>
          </cell>
          <cell r="BR806">
            <v>0</v>
          </cell>
          <cell r="BS806">
            <v>0</v>
          </cell>
          <cell r="BT806">
            <v>0</v>
          </cell>
          <cell r="BU806">
            <v>0</v>
          </cell>
          <cell r="BV806">
            <v>0</v>
          </cell>
          <cell r="BW806">
            <v>0</v>
          </cell>
          <cell r="BX806">
            <v>0</v>
          </cell>
          <cell r="BY806">
            <v>0</v>
          </cell>
          <cell r="BZ806">
            <v>0</v>
          </cell>
          <cell r="CA806">
            <v>0</v>
          </cell>
          <cell r="CB806">
            <v>0</v>
          </cell>
          <cell r="CC806">
            <v>0</v>
          </cell>
          <cell r="CD806">
            <v>0</v>
          </cell>
          <cell r="CE806">
            <v>0</v>
          </cell>
          <cell r="CF806">
            <v>0</v>
          </cell>
          <cell r="CG806">
            <v>0</v>
          </cell>
          <cell r="CH806">
            <v>0</v>
          </cell>
          <cell r="CI806">
            <v>0</v>
          </cell>
          <cell r="CJ806">
            <v>0</v>
          </cell>
          <cell r="CK806">
            <v>0</v>
          </cell>
          <cell r="CL806">
            <v>0</v>
          </cell>
          <cell r="CM806">
            <v>0</v>
          </cell>
          <cell r="CN806">
            <v>0</v>
          </cell>
          <cell r="CO806">
            <v>0</v>
          </cell>
          <cell r="CP806">
            <v>0</v>
          </cell>
          <cell r="CQ806">
            <v>0</v>
          </cell>
          <cell r="CR806">
            <v>0</v>
          </cell>
          <cell r="CS806">
            <v>0</v>
          </cell>
          <cell r="CT806">
            <v>0</v>
          </cell>
          <cell r="CU806">
            <v>0</v>
          </cell>
          <cell r="CV806">
            <v>0</v>
          </cell>
          <cell r="CW806">
            <v>0</v>
          </cell>
          <cell r="CX806">
            <v>0</v>
          </cell>
          <cell r="CY806">
            <v>0</v>
          </cell>
          <cell r="CZ806">
            <v>0</v>
          </cell>
          <cell r="DA806">
            <v>0</v>
          </cell>
          <cell r="DB806">
            <v>0</v>
          </cell>
          <cell r="DC806">
            <v>0</v>
          </cell>
          <cell r="DD806">
            <v>0</v>
          </cell>
          <cell r="DE806">
            <v>0</v>
          </cell>
          <cell r="DF806">
            <v>0</v>
          </cell>
          <cell r="DG806">
            <v>0</v>
          </cell>
          <cell r="DH806">
            <v>0</v>
          </cell>
          <cell r="DI806">
            <v>0</v>
          </cell>
          <cell r="DJ806">
            <v>0</v>
          </cell>
          <cell r="DK806">
            <v>0</v>
          </cell>
          <cell r="DL806">
            <v>0</v>
          </cell>
          <cell r="DM806">
            <v>0</v>
          </cell>
          <cell r="DN806">
            <v>0</v>
          </cell>
          <cell r="DO806">
            <v>0</v>
          </cell>
          <cell r="DP806">
            <v>0</v>
          </cell>
          <cell r="DQ806">
            <v>0</v>
          </cell>
          <cell r="DR806">
            <v>0</v>
          </cell>
          <cell r="DS806">
            <v>0</v>
          </cell>
          <cell r="DT806">
            <v>0</v>
          </cell>
          <cell r="DU806">
            <v>0</v>
          </cell>
          <cell r="DV806">
            <v>0</v>
          </cell>
          <cell r="DW806">
            <v>0</v>
          </cell>
          <cell r="DX806">
            <v>0</v>
          </cell>
          <cell r="DY806">
            <v>0</v>
          </cell>
          <cell r="DZ806">
            <v>0</v>
          </cell>
          <cell r="EA806">
            <v>0</v>
          </cell>
          <cell r="EB806">
            <v>0</v>
          </cell>
          <cell r="EC806">
            <v>0</v>
          </cell>
          <cell r="ED806">
            <v>0</v>
          </cell>
        </row>
        <row r="807"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O807">
            <v>0</v>
          </cell>
          <cell r="AP807">
            <v>0</v>
          </cell>
          <cell r="AQ807">
            <v>0</v>
          </cell>
          <cell r="AR807">
            <v>0</v>
          </cell>
          <cell r="AS807">
            <v>0</v>
          </cell>
          <cell r="AT807">
            <v>0</v>
          </cell>
          <cell r="AU807">
            <v>0</v>
          </cell>
          <cell r="AV807">
            <v>0</v>
          </cell>
          <cell r="AW807">
            <v>0</v>
          </cell>
          <cell r="AX807">
            <v>0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0</v>
          </cell>
          <cell r="BD807">
            <v>0</v>
          </cell>
          <cell r="BE807">
            <v>0</v>
          </cell>
          <cell r="BF807">
            <v>0</v>
          </cell>
          <cell r="BG807">
            <v>0</v>
          </cell>
          <cell r="BH807">
            <v>0</v>
          </cell>
          <cell r="BI807">
            <v>0</v>
          </cell>
          <cell r="BJ807">
            <v>0</v>
          </cell>
          <cell r="BK807">
            <v>0</v>
          </cell>
          <cell r="BL807">
            <v>0</v>
          </cell>
          <cell r="BM807">
            <v>0</v>
          </cell>
          <cell r="BN807">
            <v>0</v>
          </cell>
          <cell r="BO807">
            <v>0</v>
          </cell>
          <cell r="BP807">
            <v>0</v>
          </cell>
          <cell r="BQ807">
            <v>0</v>
          </cell>
          <cell r="BR807">
            <v>0</v>
          </cell>
          <cell r="BS807">
            <v>0</v>
          </cell>
          <cell r="BT807">
            <v>0</v>
          </cell>
          <cell r="BU807">
            <v>0</v>
          </cell>
          <cell r="BV807">
            <v>0</v>
          </cell>
          <cell r="BW807">
            <v>0</v>
          </cell>
          <cell r="BX807">
            <v>0</v>
          </cell>
          <cell r="BY807">
            <v>0</v>
          </cell>
          <cell r="BZ807">
            <v>0</v>
          </cell>
          <cell r="CA807">
            <v>0</v>
          </cell>
          <cell r="CB807">
            <v>0</v>
          </cell>
          <cell r="CC807">
            <v>0</v>
          </cell>
          <cell r="CD807">
            <v>0</v>
          </cell>
          <cell r="CE807">
            <v>0</v>
          </cell>
          <cell r="CF807">
            <v>0</v>
          </cell>
          <cell r="CG807">
            <v>0</v>
          </cell>
          <cell r="CH807">
            <v>0</v>
          </cell>
          <cell r="CI807">
            <v>0</v>
          </cell>
          <cell r="CJ807">
            <v>0</v>
          </cell>
          <cell r="CK807">
            <v>0</v>
          </cell>
          <cell r="CL807">
            <v>0</v>
          </cell>
          <cell r="CM807">
            <v>0</v>
          </cell>
          <cell r="CN807">
            <v>0</v>
          </cell>
          <cell r="CO807">
            <v>0</v>
          </cell>
          <cell r="CP807">
            <v>0</v>
          </cell>
          <cell r="CQ807">
            <v>0</v>
          </cell>
          <cell r="CR807">
            <v>0</v>
          </cell>
          <cell r="CS807">
            <v>0</v>
          </cell>
          <cell r="CT807">
            <v>0</v>
          </cell>
          <cell r="CU807">
            <v>0</v>
          </cell>
          <cell r="CV807">
            <v>0</v>
          </cell>
          <cell r="CW807">
            <v>0</v>
          </cell>
          <cell r="CX807">
            <v>0</v>
          </cell>
          <cell r="CY807">
            <v>0</v>
          </cell>
          <cell r="CZ807">
            <v>0</v>
          </cell>
          <cell r="DA807">
            <v>0</v>
          </cell>
          <cell r="DB807">
            <v>0</v>
          </cell>
          <cell r="DC807">
            <v>0</v>
          </cell>
          <cell r="DD807">
            <v>0</v>
          </cell>
          <cell r="DE807">
            <v>0</v>
          </cell>
          <cell r="DF807">
            <v>0</v>
          </cell>
          <cell r="DG807">
            <v>0</v>
          </cell>
          <cell r="DH807">
            <v>0</v>
          </cell>
          <cell r="DI807">
            <v>0</v>
          </cell>
          <cell r="DJ807">
            <v>0</v>
          </cell>
          <cell r="DK807">
            <v>0</v>
          </cell>
          <cell r="DL807">
            <v>0</v>
          </cell>
          <cell r="DM807">
            <v>0</v>
          </cell>
          <cell r="DN807">
            <v>0</v>
          </cell>
          <cell r="DO807">
            <v>0</v>
          </cell>
          <cell r="DP807">
            <v>0</v>
          </cell>
          <cell r="DQ807">
            <v>0</v>
          </cell>
          <cell r="DR807">
            <v>0</v>
          </cell>
          <cell r="DS807">
            <v>0</v>
          </cell>
          <cell r="DT807">
            <v>0</v>
          </cell>
          <cell r="DU807">
            <v>0</v>
          </cell>
          <cell r="DV807">
            <v>0</v>
          </cell>
          <cell r="DW807">
            <v>0</v>
          </cell>
          <cell r="DX807">
            <v>0</v>
          </cell>
          <cell r="DY807">
            <v>0</v>
          </cell>
          <cell r="DZ807">
            <v>0</v>
          </cell>
          <cell r="EA807">
            <v>0</v>
          </cell>
          <cell r="EB807">
            <v>0</v>
          </cell>
          <cell r="EC807">
            <v>0</v>
          </cell>
          <cell r="ED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O808">
            <v>0</v>
          </cell>
          <cell r="AP808">
            <v>0</v>
          </cell>
          <cell r="AQ808">
            <v>0</v>
          </cell>
          <cell r="AR808">
            <v>0</v>
          </cell>
          <cell r="AS808">
            <v>0</v>
          </cell>
          <cell r="AT808">
            <v>0</v>
          </cell>
          <cell r="AU808">
            <v>0</v>
          </cell>
          <cell r="AV808">
            <v>0</v>
          </cell>
          <cell r="AW808">
            <v>0</v>
          </cell>
          <cell r="AX808">
            <v>0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0</v>
          </cell>
          <cell r="BD808">
            <v>0</v>
          </cell>
          <cell r="BE808">
            <v>0</v>
          </cell>
          <cell r="BF808">
            <v>0</v>
          </cell>
          <cell r="BG808">
            <v>0</v>
          </cell>
          <cell r="BH808">
            <v>0</v>
          </cell>
          <cell r="BI808">
            <v>0</v>
          </cell>
          <cell r="BJ808">
            <v>0</v>
          </cell>
          <cell r="BK808">
            <v>0</v>
          </cell>
          <cell r="BL808">
            <v>0</v>
          </cell>
          <cell r="BM808">
            <v>0</v>
          </cell>
          <cell r="BN808">
            <v>0</v>
          </cell>
          <cell r="BO808">
            <v>0</v>
          </cell>
          <cell r="BP808">
            <v>0</v>
          </cell>
          <cell r="BQ808">
            <v>0</v>
          </cell>
          <cell r="BR808">
            <v>0</v>
          </cell>
          <cell r="BS808">
            <v>0</v>
          </cell>
          <cell r="BT808">
            <v>0</v>
          </cell>
          <cell r="BU808">
            <v>0</v>
          </cell>
          <cell r="BV808">
            <v>0</v>
          </cell>
          <cell r="BW808">
            <v>0</v>
          </cell>
          <cell r="BX808">
            <v>0</v>
          </cell>
          <cell r="BY808">
            <v>0</v>
          </cell>
          <cell r="BZ808">
            <v>0</v>
          </cell>
          <cell r="CA808">
            <v>0</v>
          </cell>
          <cell r="CB808">
            <v>0</v>
          </cell>
          <cell r="CC808">
            <v>0</v>
          </cell>
          <cell r="CD808">
            <v>0</v>
          </cell>
          <cell r="CE808">
            <v>0</v>
          </cell>
          <cell r="CF808">
            <v>0</v>
          </cell>
          <cell r="CG808">
            <v>0</v>
          </cell>
          <cell r="CH808">
            <v>0</v>
          </cell>
          <cell r="CI808">
            <v>0</v>
          </cell>
          <cell r="CJ808">
            <v>0</v>
          </cell>
          <cell r="CK808">
            <v>0</v>
          </cell>
          <cell r="CL808">
            <v>0</v>
          </cell>
          <cell r="CM808">
            <v>0</v>
          </cell>
          <cell r="CN808">
            <v>0</v>
          </cell>
          <cell r="CO808">
            <v>0</v>
          </cell>
          <cell r="CP808">
            <v>0</v>
          </cell>
          <cell r="CQ808">
            <v>0</v>
          </cell>
          <cell r="CR808">
            <v>0</v>
          </cell>
          <cell r="CS808">
            <v>0</v>
          </cell>
          <cell r="CT808">
            <v>0</v>
          </cell>
          <cell r="CU808">
            <v>0</v>
          </cell>
          <cell r="CV808">
            <v>0</v>
          </cell>
          <cell r="CW808">
            <v>0</v>
          </cell>
          <cell r="CX808">
            <v>0</v>
          </cell>
          <cell r="CY808">
            <v>0</v>
          </cell>
          <cell r="CZ808">
            <v>0</v>
          </cell>
          <cell r="DA808">
            <v>0</v>
          </cell>
          <cell r="DB808">
            <v>0</v>
          </cell>
          <cell r="DC808">
            <v>0</v>
          </cell>
          <cell r="DD808">
            <v>0</v>
          </cell>
          <cell r="DE808">
            <v>0</v>
          </cell>
          <cell r="DF808">
            <v>0</v>
          </cell>
          <cell r="DG808">
            <v>0</v>
          </cell>
          <cell r="DH808">
            <v>0</v>
          </cell>
          <cell r="DI808">
            <v>0</v>
          </cell>
          <cell r="DJ808">
            <v>0</v>
          </cell>
          <cell r="DK808">
            <v>0</v>
          </cell>
          <cell r="DL808">
            <v>0</v>
          </cell>
          <cell r="DM808">
            <v>0</v>
          </cell>
          <cell r="DN808">
            <v>0</v>
          </cell>
          <cell r="DO808">
            <v>0</v>
          </cell>
          <cell r="DP808">
            <v>0</v>
          </cell>
          <cell r="DQ808">
            <v>0</v>
          </cell>
          <cell r="DR808">
            <v>0</v>
          </cell>
          <cell r="DS808">
            <v>0</v>
          </cell>
          <cell r="DT808">
            <v>0</v>
          </cell>
          <cell r="DU808">
            <v>0</v>
          </cell>
          <cell r="DV808">
            <v>0</v>
          </cell>
          <cell r="DW808">
            <v>0</v>
          </cell>
          <cell r="DX808">
            <v>0</v>
          </cell>
          <cell r="DY808">
            <v>0</v>
          </cell>
          <cell r="DZ808">
            <v>0</v>
          </cell>
          <cell r="EA808">
            <v>0</v>
          </cell>
          <cell r="EB808">
            <v>0</v>
          </cell>
          <cell r="EC808">
            <v>0</v>
          </cell>
          <cell r="ED808">
            <v>0</v>
          </cell>
        </row>
        <row r="809"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O809">
            <v>0</v>
          </cell>
          <cell r="AP809">
            <v>0</v>
          </cell>
          <cell r="AQ809">
            <v>0</v>
          </cell>
          <cell r="AR809">
            <v>0</v>
          </cell>
          <cell r="AS809">
            <v>0</v>
          </cell>
          <cell r="AT809">
            <v>0</v>
          </cell>
          <cell r="AU809">
            <v>0</v>
          </cell>
          <cell r="AV809">
            <v>0</v>
          </cell>
          <cell r="AW809">
            <v>0</v>
          </cell>
          <cell r="AX809">
            <v>0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0</v>
          </cell>
          <cell r="BD809">
            <v>0</v>
          </cell>
          <cell r="BE809">
            <v>0</v>
          </cell>
          <cell r="BF809">
            <v>0</v>
          </cell>
          <cell r="BG809">
            <v>0</v>
          </cell>
          <cell r="BH809">
            <v>0</v>
          </cell>
          <cell r="BI809">
            <v>0</v>
          </cell>
          <cell r="BJ809">
            <v>0</v>
          </cell>
          <cell r="BK809">
            <v>0</v>
          </cell>
          <cell r="BL809">
            <v>0</v>
          </cell>
          <cell r="BM809">
            <v>0</v>
          </cell>
          <cell r="BN809">
            <v>0</v>
          </cell>
          <cell r="BO809">
            <v>0</v>
          </cell>
          <cell r="BP809">
            <v>0</v>
          </cell>
          <cell r="BQ809">
            <v>0</v>
          </cell>
          <cell r="BR809">
            <v>0</v>
          </cell>
          <cell r="BS809">
            <v>0</v>
          </cell>
          <cell r="BT809">
            <v>0</v>
          </cell>
          <cell r="BU809">
            <v>0</v>
          </cell>
          <cell r="BV809">
            <v>0</v>
          </cell>
          <cell r="BW809">
            <v>0</v>
          </cell>
          <cell r="BX809">
            <v>0</v>
          </cell>
          <cell r="BY809">
            <v>0</v>
          </cell>
          <cell r="BZ809">
            <v>0</v>
          </cell>
          <cell r="CA809">
            <v>0</v>
          </cell>
          <cell r="CB809">
            <v>0</v>
          </cell>
          <cell r="CC809">
            <v>0</v>
          </cell>
          <cell r="CD809">
            <v>0</v>
          </cell>
          <cell r="CE809">
            <v>0</v>
          </cell>
          <cell r="CF809">
            <v>0</v>
          </cell>
          <cell r="CG809">
            <v>0</v>
          </cell>
          <cell r="CH809">
            <v>0</v>
          </cell>
          <cell r="CI809">
            <v>0</v>
          </cell>
          <cell r="CJ809">
            <v>0</v>
          </cell>
          <cell r="CK809">
            <v>0</v>
          </cell>
          <cell r="CL809">
            <v>0</v>
          </cell>
          <cell r="CM809">
            <v>0</v>
          </cell>
          <cell r="CN809">
            <v>0</v>
          </cell>
          <cell r="CO809">
            <v>0</v>
          </cell>
          <cell r="CP809">
            <v>0</v>
          </cell>
          <cell r="CQ809">
            <v>0</v>
          </cell>
          <cell r="CR809">
            <v>0</v>
          </cell>
          <cell r="CS809">
            <v>0</v>
          </cell>
          <cell r="CT809">
            <v>0</v>
          </cell>
          <cell r="CU809">
            <v>0</v>
          </cell>
          <cell r="CV809">
            <v>0</v>
          </cell>
          <cell r="CW809">
            <v>0</v>
          </cell>
          <cell r="CX809">
            <v>0</v>
          </cell>
          <cell r="CY809">
            <v>0</v>
          </cell>
          <cell r="CZ809">
            <v>0</v>
          </cell>
          <cell r="DA809">
            <v>0</v>
          </cell>
          <cell r="DB809">
            <v>0</v>
          </cell>
          <cell r="DC809">
            <v>0</v>
          </cell>
          <cell r="DD809">
            <v>0</v>
          </cell>
          <cell r="DE809">
            <v>0</v>
          </cell>
          <cell r="DF809">
            <v>0</v>
          </cell>
          <cell r="DG809">
            <v>0</v>
          </cell>
          <cell r="DH809">
            <v>0</v>
          </cell>
          <cell r="DI809">
            <v>0</v>
          </cell>
          <cell r="DJ809">
            <v>0</v>
          </cell>
          <cell r="DK809">
            <v>0</v>
          </cell>
          <cell r="DL809">
            <v>0</v>
          </cell>
          <cell r="DM809">
            <v>0</v>
          </cell>
          <cell r="DN809">
            <v>0</v>
          </cell>
          <cell r="DO809">
            <v>0</v>
          </cell>
          <cell r="DP809">
            <v>0</v>
          </cell>
          <cell r="DQ809">
            <v>0</v>
          </cell>
          <cell r="DR809">
            <v>0</v>
          </cell>
          <cell r="DS809">
            <v>0</v>
          </cell>
          <cell r="DT809">
            <v>0</v>
          </cell>
          <cell r="DU809">
            <v>0</v>
          </cell>
          <cell r="DV809">
            <v>0</v>
          </cell>
          <cell r="DW809">
            <v>0</v>
          </cell>
          <cell r="DX809">
            <v>0</v>
          </cell>
          <cell r="DY809">
            <v>0</v>
          </cell>
          <cell r="DZ809">
            <v>0</v>
          </cell>
          <cell r="EA809">
            <v>0</v>
          </cell>
          <cell r="EB809">
            <v>0</v>
          </cell>
          <cell r="EC809">
            <v>0</v>
          </cell>
          <cell r="ED809">
            <v>0</v>
          </cell>
        </row>
        <row r="810"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O810">
            <v>0</v>
          </cell>
          <cell r="AP810">
            <v>0</v>
          </cell>
          <cell r="AQ810">
            <v>0</v>
          </cell>
          <cell r="AR810">
            <v>0</v>
          </cell>
          <cell r="AS810">
            <v>0</v>
          </cell>
          <cell r="AT810">
            <v>0</v>
          </cell>
          <cell r="AU810">
            <v>0</v>
          </cell>
          <cell r="AV810">
            <v>0</v>
          </cell>
          <cell r="AW810">
            <v>0</v>
          </cell>
          <cell r="AX810">
            <v>0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0</v>
          </cell>
          <cell r="BD810">
            <v>0</v>
          </cell>
          <cell r="BE810">
            <v>0</v>
          </cell>
          <cell r="BF810">
            <v>0</v>
          </cell>
          <cell r="BG810">
            <v>0</v>
          </cell>
          <cell r="BH810">
            <v>0</v>
          </cell>
          <cell r="BI810">
            <v>0</v>
          </cell>
          <cell r="BJ810">
            <v>0</v>
          </cell>
          <cell r="BK810">
            <v>0</v>
          </cell>
          <cell r="BL810">
            <v>0</v>
          </cell>
          <cell r="BM810">
            <v>0</v>
          </cell>
          <cell r="BN810">
            <v>0</v>
          </cell>
          <cell r="BO810">
            <v>0</v>
          </cell>
          <cell r="BP810">
            <v>0</v>
          </cell>
          <cell r="BQ810">
            <v>0</v>
          </cell>
          <cell r="BR810">
            <v>0</v>
          </cell>
          <cell r="BS810">
            <v>0</v>
          </cell>
          <cell r="BT810">
            <v>0</v>
          </cell>
          <cell r="BU810">
            <v>0</v>
          </cell>
          <cell r="BV810">
            <v>0</v>
          </cell>
          <cell r="BW810">
            <v>0</v>
          </cell>
          <cell r="BX810">
            <v>0</v>
          </cell>
          <cell r="BY810">
            <v>0</v>
          </cell>
          <cell r="BZ810">
            <v>0</v>
          </cell>
          <cell r="CA810">
            <v>0</v>
          </cell>
          <cell r="CB810">
            <v>0</v>
          </cell>
          <cell r="CC810">
            <v>0</v>
          </cell>
          <cell r="CD810">
            <v>0</v>
          </cell>
          <cell r="CE810">
            <v>0</v>
          </cell>
          <cell r="CF810">
            <v>0</v>
          </cell>
          <cell r="CG810">
            <v>0</v>
          </cell>
          <cell r="CH810">
            <v>0</v>
          </cell>
          <cell r="CI810">
            <v>0</v>
          </cell>
          <cell r="CJ810">
            <v>0</v>
          </cell>
          <cell r="CK810">
            <v>0</v>
          </cell>
          <cell r="CL810">
            <v>0</v>
          </cell>
          <cell r="CM810">
            <v>0</v>
          </cell>
          <cell r="CN810">
            <v>0</v>
          </cell>
          <cell r="CO810">
            <v>0</v>
          </cell>
          <cell r="CP810">
            <v>0</v>
          </cell>
          <cell r="CQ810">
            <v>0</v>
          </cell>
          <cell r="CR810">
            <v>0</v>
          </cell>
          <cell r="CS810">
            <v>0</v>
          </cell>
          <cell r="CT810">
            <v>0</v>
          </cell>
          <cell r="CU810">
            <v>0</v>
          </cell>
          <cell r="CV810">
            <v>0</v>
          </cell>
          <cell r="CW810">
            <v>0</v>
          </cell>
          <cell r="CX810">
            <v>0</v>
          </cell>
          <cell r="CY810">
            <v>0</v>
          </cell>
          <cell r="CZ810">
            <v>0</v>
          </cell>
          <cell r="DA810">
            <v>0</v>
          </cell>
          <cell r="DB810">
            <v>0</v>
          </cell>
          <cell r="DC810">
            <v>0</v>
          </cell>
          <cell r="DD810">
            <v>0</v>
          </cell>
          <cell r="DE810">
            <v>0</v>
          </cell>
          <cell r="DF810">
            <v>0</v>
          </cell>
          <cell r="DG810">
            <v>0</v>
          </cell>
          <cell r="DH810">
            <v>0</v>
          </cell>
          <cell r="DI810">
            <v>0</v>
          </cell>
          <cell r="DJ810">
            <v>0</v>
          </cell>
          <cell r="DK810">
            <v>0</v>
          </cell>
          <cell r="DL810">
            <v>0</v>
          </cell>
          <cell r="DM810">
            <v>0</v>
          </cell>
          <cell r="DN810">
            <v>0</v>
          </cell>
          <cell r="DO810">
            <v>0</v>
          </cell>
          <cell r="DP810">
            <v>0</v>
          </cell>
          <cell r="DQ810">
            <v>0</v>
          </cell>
          <cell r="DR810">
            <v>0</v>
          </cell>
          <cell r="DS810">
            <v>0</v>
          </cell>
          <cell r="DT810">
            <v>0</v>
          </cell>
          <cell r="DU810">
            <v>0</v>
          </cell>
          <cell r="DV810">
            <v>0</v>
          </cell>
          <cell r="DW810">
            <v>0</v>
          </cell>
          <cell r="DX810">
            <v>0</v>
          </cell>
          <cell r="DY810">
            <v>0</v>
          </cell>
          <cell r="DZ810">
            <v>0</v>
          </cell>
          <cell r="EA810">
            <v>0</v>
          </cell>
          <cell r="EB810">
            <v>0</v>
          </cell>
          <cell r="EC810">
            <v>0</v>
          </cell>
          <cell r="ED810">
            <v>0</v>
          </cell>
        </row>
        <row r="811"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0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O811">
            <v>0</v>
          </cell>
          <cell r="AP811">
            <v>0</v>
          </cell>
          <cell r="AQ811">
            <v>0</v>
          </cell>
          <cell r="AR811">
            <v>0</v>
          </cell>
          <cell r="AS811">
            <v>0</v>
          </cell>
          <cell r="AT811">
            <v>0</v>
          </cell>
          <cell r="AU811">
            <v>0</v>
          </cell>
          <cell r="AV811">
            <v>0</v>
          </cell>
          <cell r="AW811">
            <v>0</v>
          </cell>
          <cell r="AX811">
            <v>0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0</v>
          </cell>
          <cell r="BD811">
            <v>0</v>
          </cell>
          <cell r="BE811">
            <v>0</v>
          </cell>
          <cell r="BF811">
            <v>0</v>
          </cell>
          <cell r="BG811">
            <v>0</v>
          </cell>
          <cell r="BH811">
            <v>0</v>
          </cell>
          <cell r="BI811">
            <v>0</v>
          </cell>
          <cell r="BJ811">
            <v>0</v>
          </cell>
          <cell r="BK811">
            <v>0</v>
          </cell>
          <cell r="BL811">
            <v>0</v>
          </cell>
          <cell r="BM811">
            <v>0</v>
          </cell>
          <cell r="BN811">
            <v>0</v>
          </cell>
          <cell r="BO811">
            <v>0</v>
          </cell>
          <cell r="BP811">
            <v>0</v>
          </cell>
          <cell r="BQ811">
            <v>0</v>
          </cell>
          <cell r="BR811">
            <v>0</v>
          </cell>
          <cell r="BS811">
            <v>0</v>
          </cell>
          <cell r="BT811">
            <v>0</v>
          </cell>
          <cell r="BU811">
            <v>0</v>
          </cell>
          <cell r="BV811">
            <v>0</v>
          </cell>
          <cell r="BW811">
            <v>0</v>
          </cell>
          <cell r="BX811">
            <v>0</v>
          </cell>
          <cell r="BY811">
            <v>0</v>
          </cell>
          <cell r="BZ811">
            <v>0</v>
          </cell>
          <cell r="CA811">
            <v>0</v>
          </cell>
          <cell r="CB811">
            <v>0</v>
          </cell>
          <cell r="CC811">
            <v>0</v>
          </cell>
          <cell r="CD811">
            <v>0</v>
          </cell>
          <cell r="CE811">
            <v>0</v>
          </cell>
          <cell r="CF811">
            <v>0</v>
          </cell>
          <cell r="CG811">
            <v>0</v>
          </cell>
          <cell r="CH811">
            <v>0</v>
          </cell>
          <cell r="CI811">
            <v>0</v>
          </cell>
          <cell r="CJ811">
            <v>0</v>
          </cell>
          <cell r="CK811">
            <v>0</v>
          </cell>
          <cell r="CL811">
            <v>0</v>
          </cell>
          <cell r="CM811">
            <v>0</v>
          </cell>
          <cell r="CN811">
            <v>0</v>
          </cell>
          <cell r="CO811">
            <v>0</v>
          </cell>
          <cell r="CP811">
            <v>0</v>
          </cell>
          <cell r="CQ811">
            <v>0</v>
          </cell>
          <cell r="CR811">
            <v>0</v>
          </cell>
          <cell r="CS811">
            <v>0</v>
          </cell>
          <cell r="CT811">
            <v>0</v>
          </cell>
          <cell r="CU811">
            <v>0</v>
          </cell>
          <cell r="CV811">
            <v>0</v>
          </cell>
          <cell r="CW811">
            <v>0</v>
          </cell>
          <cell r="CX811">
            <v>0</v>
          </cell>
          <cell r="CY811">
            <v>0</v>
          </cell>
          <cell r="CZ811">
            <v>0</v>
          </cell>
          <cell r="DA811">
            <v>0</v>
          </cell>
          <cell r="DB811">
            <v>0</v>
          </cell>
          <cell r="DC811">
            <v>0</v>
          </cell>
          <cell r="DD811">
            <v>0</v>
          </cell>
          <cell r="DE811">
            <v>0</v>
          </cell>
          <cell r="DF811">
            <v>0</v>
          </cell>
          <cell r="DG811">
            <v>0</v>
          </cell>
          <cell r="DH811">
            <v>0</v>
          </cell>
          <cell r="DI811">
            <v>0</v>
          </cell>
          <cell r="DJ811">
            <v>0</v>
          </cell>
          <cell r="DK811">
            <v>0</v>
          </cell>
          <cell r="DL811">
            <v>0</v>
          </cell>
          <cell r="DM811">
            <v>0</v>
          </cell>
          <cell r="DN811">
            <v>0</v>
          </cell>
          <cell r="DO811">
            <v>0</v>
          </cell>
          <cell r="DP811">
            <v>0</v>
          </cell>
          <cell r="DQ811">
            <v>0</v>
          </cell>
          <cell r="DR811">
            <v>0</v>
          </cell>
          <cell r="DS811">
            <v>0</v>
          </cell>
          <cell r="DT811">
            <v>0</v>
          </cell>
          <cell r="DU811">
            <v>0</v>
          </cell>
          <cell r="DV811">
            <v>0</v>
          </cell>
          <cell r="DW811">
            <v>0</v>
          </cell>
          <cell r="DX811">
            <v>0</v>
          </cell>
          <cell r="DY811">
            <v>0</v>
          </cell>
          <cell r="DZ811">
            <v>0</v>
          </cell>
          <cell r="EA811">
            <v>0</v>
          </cell>
          <cell r="EB811">
            <v>0</v>
          </cell>
          <cell r="EC811">
            <v>0</v>
          </cell>
          <cell r="ED811">
            <v>0</v>
          </cell>
        </row>
        <row r="812"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  <cell r="AP812">
            <v>0</v>
          </cell>
          <cell r="AQ812">
            <v>0</v>
          </cell>
          <cell r="AR812">
            <v>0</v>
          </cell>
          <cell r="AS812">
            <v>0</v>
          </cell>
          <cell r="AT812">
            <v>0</v>
          </cell>
          <cell r="AU812">
            <v>0</v>
          </cell>
          <cell r="AV812">
            <v>0</v>
          </cell>
          <cell r="AW812">
            <v>0</v>
          </cell>
          <cell r="AX812">
            <v>0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0</v>
          </cell>
          <cell r="BD812">
            <v>0</v>
          </cell>
          <cell r="BE812">
            <v>0</v>
          </cell>
          <cell r="BF812">
            <v>0</v>
          </cell>
          <cell r="BG812">
            <v>0</v>
          </cell>
          <cell r="BH812">
            <v>0</v>
          </cell>
          <cell r="BI812">
            <v>0</v>
          </cell>
          <cell r="BJ812">
            <v>0</v>
          </cell>
          <cell r="BK812">
            <v>0</v>
          </cell>
          <cell r="BL812">
            <v>0</v>
          </cell>
          <cell r="BM812">
            <v>0</v>
          </cell>
          <cell r="BN812">
            <v>0</v>
          </cell>
          <cell r="BO812">
            <v>0</v>
          </cell>
          <cell r="BP812">
            <v>0</v>
          </cell>
          <cell r="BQ812">
            <v>0</v>
          </cell>
          <cell r="BR812">
            <v>0</v>
          </cell>
          <cell r="BS812">
            <v>0</v>
          </cell>
          <cell r="BT812">
            <v>0</v>
          </cell>
          <cell r="BU812">
            <v>0</v>
          </cell>
          <cell r="BV812">
            <v>0</v>
          </cell>
          <cell r="BW812">
            <v>0</v>
          </cell>
          <cell r="BX812">
            <v>0</v>
          </cell>
          <cell r="BY812">
            <v>0</v>
          </cell>
          <cell r="BZ812">
            <v>0</v>
          </cell>
          <cell r="CA812">
            <v>0</v>
          </cell>
          <cell r="CB812">
            <v>0</v>
          </cell>
          <cell r="CC812">
            <v>0</v>
          </cell>
          <cell r="CD812">
            <v>0</v>
          </cell>
          <cell r="CE812">
            <v>0</v>
          </cell>
          <cell r="CF812">
            <v>0</v>
          </cell>
          <cell r="CG812">
            <v>0</v>
          </cell>
          <cell r="CH812">
            <v>0</v>
          </cell>
          <cell r="CI812">
            <v>0</v>
          </cell>
          <cell r="CJ812">
            <v>0</v>
          </cell>
          <cell r="CK812">
            <v>0</v>
          </cell>
          <cell r="CL812">
            <v>0</v>
          </cell>
          <cell r="CM812">
            <v>0</v>
          </cell>
          <cell r="CN812">
            <v>0</v>
          </cell>
          <cell r="CO812">
            <v>0</v>
          </cell>
          <cell r="CP812">
            <v>0</v>
          </cell>
          <cell r="CQ812">
            <v>0</v>
          </cell>
          <cell r="CR812">
            <v>0</v>
          </cell>
          <cell r="CS812">
            <v>0</v>
          </cell>
          <cell r="CT812">
            <v>0</v>
          </cell>
          <cell r="CU812">
            <v>0</v>
          </cell>
          <cell r="CV812">
            <v>0</v>
          </cell>
          <cell r="CW812">
            <v>0</v>
          </cell>
          <cell r="CX812">
            <v>0</v>
          </cell>
          <cell r="CY812">
            <v>0</v>
          </cell>
          <cell r="CZ812">
            <v>0</v>
          </cell>
          <cell r="DA812">
            <v>0</v>
          </cell>
          <cell r="DB812">
            <v>0</v>
          </cell>
          <cell r="DC812">
            <v>0</v>
          </cell>
          <cell r="DD812">
            <v>0</v>
          </cell>
          <cell r="DE812">
            <v>0</v>
          </cell>
          <cell r="DF812">
            <v>0</v>
          </cell>
          <cell r="DG812">
            <v>0</v>
          </cell>
          <cell r="DH812">
            <v>0</v>
          </cell>
          <cell r="DI812">
            <v>0</v>
          </cell>
          <cell r="DJ812">
            <v>0</v>
          </cell>
          <cell r="DK812">
            <v>0</v>
          </cell>
          <cell r="DL812">
            <v>0</v>
          </cell>
          <cell r="DM812">
            <v>0</v>
          </cell>
          <cell r="DN812">
            <v>0</v>
          </cell>
          <cell r="DO812">
            <v>0</v>
          </cell>
          <cell r="DP812">
            <v>0</v>
          </cell>
          <cell r="DQ812">
            <v>0</v>
          </cell>
          <cell r="DR812">
            <v>0</v>
          </cell>
          <cell r="DS812">
            <v>0</v>
          </cell>
          <cell r="DT812">
            <v>0</v>
          </cell>
          <cell r="DU812">
            <v>0</v>
          </cell>
          <cell r="DV812">
            <v>0</v>
          </cell>
          <cell r="DW812">
            <v>0</v>
          </cell>
          <cell r="DX812">
            <v>0</v>
          </cell>
          <cell r="DY812">
            <v>0</v>
          </cell>
          <cell r="DZ812">
            <v>0</v>
          </cell>
          <cell r="EA812">
            <v>0</v>
          </cell>
          <cell r="EB812">
            <v>0</v>
          </cell>
          <cell r="EC812">
            <v>0</v>
          </cell>
          <cell r="ED812">
            <v>0</v>
          </cell>
        </row>
        <row r="813"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O813">
            <v>0</v>
          </cell>
          <cell r="AP813">
            <v>0</v>
          </cell>
          <cell r="AQ813">
            <v>0</v>
          </cell>
          <cell r="AR813">
            <v>0</v>
          </cell>
          <cell r="AS813">
            <v>0</v>
          </cell>
          <cell r="AT813">
            <v>0</v>
          </cell>
          <cell r="AU813">
            <v>0</v>
          </cell>
          <cell r="AV813">
            <v>0</v>
          </cell>
          <cell r="AW813">
            <v>0</v>
          </cell>
          <cell r="AX813">
            <v>0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0</v>
          </cell>
          <cell r="BD813">
            <v>0</v>
          </cell>
          <cell r="BE813">
            <v>0</v>
          </cell>
          <cell r="BF813">
            <v>0</v>
          </cell>
          <cell r="BG813">
            <v>0</v>
          </cell>
          <cell r="BH813">
            <v>0</v>
          </cell>
          <cell r="BI813">
            <v>0</v>
          </cell>
          <cell r="BJ813">
            <v>0</v>
          </cell>
          <cell r="BK813">
            <v>0</v>
          </cell>
          <cell r="BL813">
            <v>0</v>
          </cell>
          <cell r="BM813">
            <v>0</v>
          </cell>
          <cell r="BN813">
            <v>0</v>
          </cell>
          <cell r="BO813">
            <v>0</v>
          </cell>
          <cell r="BP813">
            <v>0</v>
          </cell>
          <cell r="BQ813">
            <v>0</v>
          </cell>
          <cell r="BR813">
            <v>0</v>
          </cell>
          <cell r="BS813">
            <v>0</v>
          </cell>
          <cell r="BT813">
            <v>0</v>
          </cell>
          <cell r="BU813">
            <v>0</v>
          </cell>
          <cell r="BV813">
            <v>0</v>
          </cell>
          <cell r="BW813">
            <v>0</v>
          </cell>
          <cell r="BX813">
            <v>0</v>
          </cell>
          <cell r="BY813">
            <v>0</v>
          </cell>
          <cell r="BZ813">
            <v>0</v>
          </cell>
          <cell r="CA813">
            <v>0</v>
          </cell>
          <cell r="CB813">
            <v>0</v>
          </cell>
          <cell r="CC813">
            <v>0</v>
          </cell>
          <cell r="CD813">
            <v>0</v>
          </cell>
          <cell r="CE813">
            <v>0</v>
          </cell>
          <cell r="CF813">
            <v>0</v>
          </cell>
          <cell r="CG813">
            <v>0</v>
          </cell>
          <cell r="CH813">
            <v>0</v>
          </cell>
          <cell r="CI813">
            <v>0</v>
          </cell>
          <cell r="CJ813">
            <v>0</v>
          </cell>
          <cell r="CK813">
            <v>0</v>
          </cell>
          <cell r="CL813">
            <v>0</v>
          </cell>
          <cell r="CM813">
            <v>0</v>
          </cell>
          <cell r="CN813">
            <v>0</v>
          </cell>
          <cell r="CO813">
            <v>0</v>
          </cell>
          <cell r="CP813">
            <v>0</v>
          </cell>
          <cell r="CQ813">
            <v>0</v>
          </cell>
          <cell r="CR813">
            <v>0</v>
          </cell>
          <cell r="CS813">
            <v>0</v>
          </cell>
          <cell r="CT813">
            <v>0</v>
          </cell>
          <cell r="CU813">
            <v>0</v>
          </cell>
          <cell r="CV813">
            <v>0</v>
          </cell>
          <cell r="CW813">
            <v>0</v>
          </cell>
          <cell r="CX813">
            <v>0</v>
          </cell>
          <cell r="CY813">
            <v>0</v>
          </cell>
          <cell r="CZ813">
            <v>0</v>
          </cell>
          <cell r="DA813">
            <v>0</v>
          </cell>
          <cell r="DB813">
            <v>0</v>
          </cell>
          <cell r="DC813">
            <v>0</v>
          </cell>
          <cell r="DD813">
            <v>0</v>
          </cell>
          <cell r="DE813">
            <v>0</v>
          </cell>
          <cell r="DF813">
            <v>0</v>
          </cell>
          <cell r="DG813">
            <v>0</v>
          </cell>
          <cell r="DH813">
            <v>0</v>
          </cell>
          <cell r="DI813">
            <v>0</v>
          </cell>
          <cell r="DJ813">
            <v>0</v>
          </cell>
          <cell r="DK813">
            <v>0</v>
          </cell>
          <cell r="DL813">
            <v>0</v>
          </cell>
          <cell r="DM813">
            <v>0</v>
          </cell>
          <cell r="DN813">
            <v>0</v>
          </cell>
          <cell r="DO813">
            <v>0</v>
          </cell>
          <cell r="DP813">
            <v>0</v>
          </cell>
          <cell r="DQ813">
            <v>0</v>
          </cell>
          <cell r="DR813">
            <v>0</v>
          </cell>
          <cell r="DS813">
            <v>0</v>
          </cell>
          <cell r="DT813">
            <v>0</v>
          </cell>
          <cell r="DU813">
            <v>0</v>
          </cell>
          <cell r="DV813">
            <v>0</v>
          </cell>
          <cell r="DW813">
            <v>0</v>
          </cell>
          <cell r="DX813">
            <v>0</v>
          </cell>
          <cell r="DY813">
            <v>0</v>
          </cell>
          <cell r="DZ813">
            <v>0</v>
          </cell>
          <cell r="EA813">
            <v>0</v>
          </cell>
          <cell r="EB813">
            <v>0</v>
          </cell>
          <cell r="EC813">
            <v>0</v>
          </cell>
          <cell r="ED813">
            <v>0</v>
          </cell>
        </row>
        <row r="814"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O814">
            <v>0</v>
          </cell>
          <cell r="AP814">
            <v>0</v>
          </cell>
          <cell r="AQ814">
            <v>0</v>
          </cell>
          <cell r="AR814">
            <v>0</v>
          </cell>
          <cell r="AS814">
            <v>0</v>
          </cell>
          <cell r="AT814">
            <v>0</v>
          </cell>
          <cell r="AU814">
            <v>0</v>
          </cell>
          <cell r="AV814">
            <v>0</v>
          </cell>
          <cell r="AW814">
            <v>0</v>
          </cell>
          <cell r="AX814">
            <v>0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0</v>
          </cell>
          <cell r="BD814">
            <v>0</v>
          </cell>
          <cell r="BE814">
            <v>0</v>
          </cell>
          <cell r="BF814">
            <v>0</v>
          </cell>
          <cell r="BG814">
            <v>0</v>
          </cell>
          <cell r="BH814">
            <v>0</v>
          </cell>
          <cell r="BI814">
            <v>0</v>
          </cell>
          <cell r="BJ814">
            <v>0</v>
          </cell>
          <cell r="BK814">
            <v>0</v>
          </cell>
          <cell r="BL814">
            <v>0</v>
          </cell>
          <cell r="BM814">
            <v>0</v>
          </cell>
          <cell r="BN814">
            <v>0</v>
          </cell>
          <cell r="BO814">
            <v>0</v>
          </cell>
          <cell r="BP814">
            <v>0</v>
          </cell>
          <cell r="BQ814">
            <v>0</v>
          </cell>
          <cell r="BR814">
            <v>0</v>
          </cell>
          <cell r="BS814">
            <v>0</v>
          </cell>
          <cell r="BT814">
            <v>0</v>
          </cell>
          <cell r="BU814">
            <v>0</v>
          </cell>
          <cell r="BV814">
            <v>0</v>
          </cell>
          <cell r="BW814">
            <v>0</v>
          </cell>
          <cell r="BX814">
            <v>0</v>
          </cell>
          <cell r="BY814">
            <v>0</v>
          </cell>
          <cell r="BZ814">
            <v>0</v>
          </cell>
          <cell r="CA814">
            <v>0</v>
          </cell>
          <cell r="CB814">
            <v>0</v>
          </cell>
          <cell r="CC814">
            <v>0</v>
          </cell>
          <cell r="CD814">
            <v>0</v>
          </cell>
          <cell r="CE814">
            <v>0</v>
          </cell>
          <cell r="CF814">
            <v>0</v>
          </cell>
          <cell r="CG814">
            <v>0</v>
          </cell>
          <cell r="CH814">
            <v>0</v>
          </cell>
          <cell r="CI814">
            <v>0</v>
          </cell>
          <cell r="CJ814">
            <v>0</v>
          </cell>
          <cell r="CK814">
            <v>0</v>
          </cell>
          <cell r="CL814">
            <v>0</v>
          </cell>
          <cell r="CM814">
            <v>0</v>
          </cell>
          <cell r="CN814">
            <v>0</v>
          </cell>
          <cell r="CO814">
            <v>0</v>
          </cell>
          <cell r="CP814">
            <v>0</v>
          </cell>
          <cell r="CQ814">
            <v>0</v>
          </cell>
          <cell r="CR814">
            <v>0</v>
          </cell>
          <cell r="CS814">
            <v>0</v>
          </cell>
          <cell r="CT814">
            <v>0</v>
          </cell>
          <cell r="CU814">
            <v>0</v>
          </cell>
          <cell r="CV814">
            <v>0</v>
          </cell>
          <cell r="CW814">
            <v>0</v>
          </cell>
          <cell r="CX814">
            <v>0</v>
          </cell>
          <cell r="CY814">
            <v>0</v>
          </cell>
          <cell r="CZ814">
            <v>0</v>
          </cell>
          <cell r="DA814">
            <v>0</v>
          </cell>
          <cell r="DB814">
            <v>0</v>
          </cell>
          <cell r="DC814">
            <v>0</v>
          </cell>
          <cell r="DD814">
            <v>0</v>
          </cell>
          <cell r="DE814">
            <v>0</v>
          </cell>
          <cell r="DF814">
            <v>0</v>
          </cell>
          <cell r="DG814">
            <v>0</v>
          </cell>
          <cell r="DH814">
            <v>0</v>
          </cell>
          <cell r="DI814">
            <v>0</v>
          </cell>
          <cell r="DJ814">
            <v>0</v>
          </cell>
          <cell r="DK814">
            <v>0</v>
          </cell>
          <cell r="DL814">
            <v>0</v>
          </cell>
          <cell r="DM814">
            <v>0</v>
          </cell>
          <cell r="DN814">
            <v>0</v>
          </cell>
          <cell r="DO814">
            <v>0</v>
          </cell>
          <cell r="DP814">
            <v>0</v>
          </cell>
          <cell r="DQ814">
            <v>0</v>
          </cell>
          <cell r="DR814">
            <v>0</v>
          </cell>
          <cell r="DS814">
            <v>0</v>
          </cell>
          <cell r="DT814">
            <v>0</v>
          </cell>
          <cell r="DU814">
            <v>0</v>
          </cell>
          <cell r="DV814">
            <v>0</v>
          </cell>
          <cell r="DW814">
            <v>0</v>
          </cell>
          <cell r="DX814">
            <v>0</v>
          </cell>
          <cell r="DY814">
            <v>0</v>
          </cell>
          <cell r="DZ814">
            <v>0</v>
          </cell>
          <cell r="EA814">
            <v>0</v>
          </cell>
          <cell r="EB814">
            <v>0</v>
          </cell>
          <cell r="EC814">
            <v>0</v>
          </cell>
          <cell r="ED814">
            <v>0</v>
          </cell>
        </row>
        <row r="815"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O815">
            <v>0</v>
          </cell>
          <cell r="AP815">
            <v>0</v>
          </cell>
          <cell r="AQ815">
            <v>0</v>
          </cell>
          <cell r="AR815">
            <v>0</v>
          </cell>
          <cell r="AS815">
            <v>0</v>
          </cell>
          <cell r="AT815">
            <v>0</v>
          </cell>
          <cell r="AU815">
            <v>0</v>
          </cell>
          <cell r="AV815">
            <v>0</v>
          </cell>
          <cell r="AW815">
            <v>0</v>
          </cell>
          <cell r="AX815">
            <v>0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0</v>
          </cell>
          <cell r="BD815">
            <v>0</v>
          </cell>
          <cell r="BE815">
            <v>0</v>
          </cell>
          <cell r="BF815">
            <v>0</v>
          </cell>
          <cell r="BG815">
            <v>0</v>
          </cell>
          <cell r="BH815">
            <v>0</v>
          </cell>
          <cell r="BI815">
            <v>0</v>
          </cell>
          <cell r="BJ815">
            <v>0</v>
          </cell>
          <cell r="BK815">
            <v>0</v>
          </cell>
          <cell r="BL815">
            <v>0</v>
          </cell>
          <cell r="BM815">
            <v>0</v>
          </cell>
          <cell r="BN815">
            <v>0</v>
          </cell>
          <cell r="BO815">
            <v>0</v>
          </cell>
          <cell r="BP815">
            <v>0</v>
          </cell>
          <cell r="BQ815">
            <v>0</v>
          </cell>
          <cell r="BR815">
            <v>0</v>
          </cell>
          <cell r="BS815">
            <v>0</v>
          </cell>
          <cell r="BT815">
            <v>0</v>
          </cell>
          <cell r="BU815">
            <v>0</v>
          </cell>
          <cell r="BV815">
            <v>0</v>
          </cell>
          <cell r="BW815">
            <v>0</v>
          </cell>
          <cell r="BX815">
            <v>0</v>
          </cell>
          <cell r="BY815">
            <v>0</v>
          </cell>
          <cell r="BZ815">
            <v>0</v>
          </cell>
          <cell r="CA815">
            <v>0</v>
          </cell>
          <cell r="CB815">
            <v>0</v>
          </cell>
          <cell r="CC815">
            <v>0</v>
          </cell>
          <cell r="CD815">
            <v>0</v>
          </cell>
          <cell r="CE815">
            <v>0</v>
          </cell>
          <cell r="CF815">
            <v>0</v>
          </cell>
          <cell r="CG815">
            <v>0</v>
          </cell>
          <cell r="CH815">
            <v>0</v>
          </cell>
          <cell r="CI815">
            <v>0</v>
          </cell>
          <cell r="CJ815">
            <v>0</v>
          </cell>
          <cell r="CK815">
            <v>0</v>
          </cell>
          <cell r="CL815">
            <v>0</v>
          </cell>
          <cell r="CM815">
            <v>0</v>
          </cell>
          <cell r="CN815">
            <v>0</v>
          </cell>
          <cell r="CO815">
            <v>0</v>
          </cell>
          <cell r="CP815">
            <v>0</v>
          </cell>
          <cell r="CQ815">
            <v>0</v>
          </cell>
          <cell r="CR815">
            <v>0</v>
          </cell>
          <cell r="CS815">
            <v>0</v>
          </cell>
          <cell r="CT815">
            <v>0</v>
          </cell>
          <cell r="CU815">
            <v>0</v>
          </cell>
          <cell r="CV815">
            <v>0</v>
          </cell>
          <cell r="CW815">
            <v>0</v>
          </cell>
          <cell r="CX815">
            <v>0</v>
          </cell>
          <cell r="CY815">
            <v>0</v>
          </cell>
          <cell r="CZ815">
            <v>0</v>
          </cell>
          <cell r="DA815">
            <v>0</v>
          </cell>
          <cell r="DB815">
            <v>0</v>
          </cell>
          <cell r="DC815">
            <v>0</v>
          </cell>
          <cell r="DD815">
            <v>0</v>
          </cell>
          <cell r="DE815">
            <v>0</v>
          </cell>
          <cell r="DF815">
            <v>0</v>
          </cell>
          <cell r="DG815">
            <v>0</v>
          </cell>
          <cell r="DH815">
            <v>0</v>
          </cell>
          <cell r="DI815">
            <v>0</v>
          </cell>
          <cell r="DJ815">
            <v>0</v>
          </cell>
          <cell r="DK815">
            <v>0</v>
          </cell>
          <cell r="DL815">
            <v>0</v>
          </cell>
          <cell r="DM815">
            <v>0</v>
          </cell>
          <cell r="DN815">
            <v>0</v>
          </cell>
          <cell r="DO815">
            <v>0</v>
          </cell>
          <cell r="DP815">
            <v>0</v>
          </cell>
          <cell r="DQ815">
            <v>0</v>
          </cell>
          <cell r="DR815">
            <v>0</v>
          </cell>
          <cell r="DS815">
            <v>0</v>
          </cell>
          <cell r="DT815">
            <v>0</v>
          </cell>
          <cell r="DU815">
            <v>0</v>
          </cell>
          <cell r="DV815">
            <v>0</v>
          </cell>
          <cell r="DW815">
            <v>0</v>
          </cell>
          <cell r="DX815">
            <v>0</v>
          </cell>
          <cell r="DY815">
            <v>0</v>
          </cell>
          <cell r="DZ815">
            <v>0</v>
          </cell>
          <cell r="EA815">
            <v>0</v>
          </cell>
          <cell r="EB815">
            <v>0</v>
          </cell>
          <cell r="EC815">
            <v>0</v>
          </cell>
          <cell r="ED815">
            <v>0</v>
          </cell>
        </row>
        <row r="816"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0</v>
          </cell>
          <cell r="AS816">
            <v>0</v>
          </cell>
          <cell r="AT816">
            <v>0</v>
          </cell>
          <cell r="AU816">
            <v>0</v>
          </cell>
          <cell r="AV816">
            <v>0</v>
          </cell>
          <cell r="AW816">
            <v>0</v>
          </cell>
          <cell r="AX816">
            <v>0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0</v>
          </cell>
          <cell r="BD816">
            <v>0</v>
          </cell>
          <cell r="BE816">
            <v>0</v>
          </cell>
          <cell r="BF816">
            <v>0</v>
          </cell>
          <cell r="BG816">
            <v>0</v>
          </cell>
          <cell r="BH816">
            <v>0</v>
          </cell>
          <cell r="BI816">
            <v>0</v>
          </cell>
          <cell r="BJ816">
            <v>0</v>
          </cell>
          <cell r="BK816">
            <v>0</v>
          </cell>
          <cell r="BL816">
            <v>0</v>
          </cell>
          <cell r="BM816">
            <v>0</v>
          </cell>
          <cell r="BN816">
            <v>0</v>
          </cell>
          <cell r="BO816">
            <v>0</v>
          </cell>
          <cell r="BP816">
            <v>0</v>
          </cell>
          <cell r="BQ816">
            <v>0</v>
          </cell>
          <cell r="BR816">
            <v>0</v>
          </cell>
          <cell r="BS816">
            <v>0</v>
          </cell>
          <cell r="BT816">
            <v>0</v>
          </cell>
          <cell r="BU816">
            <v>0</v>
          </cell>
          <cell r="BV816">
            <v>0</v>
          </cell>
          <cell r="BW816">
            <v>0</v>
          </cell>
          <cell r="BX816">
            <v>0</v>
          </cell>
          <cell r="BY816">
            <v>0</v>
          </cell>
          <cell r="BZ816">
            <v>0</v>
          </cell>
          <cell r="CA816">
            <v>0</v>
          </cell>
          <cell r="CB816">
            <v>0</v>
          </cell>
          <cell r="CC816">
            <v>0</v>
          </cell>
          <cell r="CD816">
            <v>0</v>
          </cell>
          <cell r="CE816">
            <v>0</v>
          </cell>
          <cell r="CF816">
            <v>0</v>
          </cell>
          <cell r="CG816">
            <v>0</v>
          </cell>
          <cell r="CH816">
            <v>0</v>
          </cell>
          <cell r="CI816">
            <v>0</v>
          </cell>
          <cell r="CJ816">
            <v>0</v>
          </cell>
          <cell r="CK816">
            <v>0</v>
          </cell>
          <cell r="CL816">
            <v>0</v>
          </cell>
          <cell r="CM816">
            <v>0</v>
          </cell>
          <cell r="CN816">
            <v>0</v>
          </cell>
          <cell r="CO816">
            <v>0</v>
          </cell>
          <cell r="CP816">
            <v>0</v>
          </cell>
          <cell r="CQ816">
            <v>0</v>
          </cell>
          <cell r="CR816">
            <v>0</v>
          </cell>
          <cell r="CS816">
            <v>0</v>
          </cell>
          <cell r="CT816">
            <v>0</v>
          </cell>
          <cell r="CU816">
            <v>0</v>
          </cell>
          <cell r="CV816">
            <v>0</v>
          </cell>
          <cell r="CW816">
            <v>0</v>
          </cell>
          <cell r="CX816">
            <v>0</v>
          </cell>
          <cell r="CY816">
            <v>0</v>
          </cell>
          <cell r="CZ816">
            <v>0</v>
          </cell>
          <cell r="DA816">
            <v>0</v>
          </cell>
          <cell r="DB816">
            <v>0</v>
          </cell>
          <cell r="DC816">
            <v>0</v>
          </cell>
          <cell r="DD816">
            <v>0</v>
          </cell>
          <cell r="DE816">
            <v>0</v>
          </cell>
          <cell r="DF816">
            <v>0</v>
          </cell>
          <cell r="DG816">
            <v>0</v>
          </cell>
          <cell r="DH816">
            <v>0</v>
          </cell>
          <cell r="DI816">
            <v>0</v>
          </cell>
          <cell r="DJ816">
            <v>0</v>
          </cell>
          <cell r="DK816">
            <v>0</v>
          </cell>
          <cell r="DL816">
            <v>0</v>
          </cell>
          <cell r="DM816">
            <v>0</v>
          </cell>
          <cell r="DN816">
            <v>0</v>
          </cell>
          <cell r="DO816">
            <v>0</v>
          </cell>
          <cell r="DP816">
            <v>0</v>
          </cell>
          <cell r="DQ816">
            <v>0</v>
          </cell>
          <cell r="DR816">
            <v>0</v>
          </cell>
          <cell r="DS816">
            <v>0</v>
          </cell>
          <cell r="DT816">
            <v>0</v>
          </cell>
          <cell r="DU816">
            <v>0</v>
          </cell>
          <cell r="DV816">
            <v>0</v>
          </cell>
          <cell r="DW816">
            <v>0</v>
          </cell>
          <cell r="DX816">
            <v>0</v>
          </cell>
          <cell r="DY816">
            <v>0</v>
          </cell>
          <cell r="DZ816">
            <v>0</v>
          </cell>
          <cell r="EA816">
            <v>0</v>
          </cell>
          <cell r="EB816">
            <v>0</v>
          </cell>
          <cell r="EC816">
            <v>0</v>
          </cell>
          <cell r="ED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O817">
            <v>0</v>
          </cell>
          <cell r="AP817">
            <v>0</v>
          </cell>
          <cell r="AQ817">
            <v>0</v>
          </cell>
          <cell r="AR817">
            <v>0</v>
          </cell>
          <cell r="AS817">
            <v>0</v>
          </cell>
          <cell r="AT817">
            <v>0</v>
          </cell>
          <cell r="AU817">
            <v>0</v>
          </cell>
          <cell r="AV817">
            <v>0</v>
          </cell>
          <cell r="AW817">
            <v>0</v>
          </cell>
          <cell r="AX817">
            <v>0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0</v>
          </cell>
          <cell r="BD817">
            <v>0</v>
          </cell>
          <cell r="BE817">
            <v>0</v>
          </cell>
          <cell r="BF817">
            <v>0</v>
          </cell>
          <cell r="BG817">
            <v>0</v>
          </cell>
          <cell r="BH817">
            <v>0</v>
          </cell>
          <cell r="BI817">
            <v>0</v>
          </cell>
          <cell r="BJ817">
            <v>0</v>
          </cell>
          <cell r="BK817">
            <v>0</v>
          </cell>
          <cell r="BL817">
            <v>0</v>
          </cell>
          <cell r="BM817">
            <v>0</v>
          </cell>
          <cell r="BN817">
            <v>0</v>
          </cell>
          <cell r="BO817">
            <v>0</v>
          </cell>
          <cell r="BP817">
            <v>0</v>
          </cell>
          <cell r="BQ817">
            <v>0</v>
          </cell>
          <cell r="BR817">
            <v>0</v>
          </cell>
          <cell r="BS817">
            <v>0</v>
          </cell>
          <cell r="BT817">
            <v>0</v>
          </cell>
          <cell r="BU817">
            <v>0</v>
          </cell>
          <cell r="BV817">
            <v>0</v>
          </cell>
          <cell r="BW817">
            <v>0</v>
          </cell>
          <cell r="BX817">
            <v>0</v>
          </cell>
          <cell r="BY817">
            <v>0</v>
          </cell>
          <cell r="BZ817">
            <v>0</v>
          </cell>
          <cell r="CA817">
            <v>0</v>
          </cell>
          <cell r="CB817">
            <v>0</v>
          </cell>
          <cell r="CC817">
            <v>0</v>
          </cell>
          <cell r="CD817">
            <v>0</v>
          </cell>
          <cell r="CE817">
            <v>0</v>
          </cell>
          <cell r="CF817">
            <v>0</v>
          </cell>
          <cell r="CG817">
            <v>0</v>
          </cell>
          <cell r="CH817">
            <v>0</v>
          </cell>
          <cell r="CI817">
            <v>0</v>
          </cell>
          <cell r="CJ817">
            <v>0</v>
          </cell>
          <cell r="CK817">
            <v>0</v>
          </cell>
          <cell r="CL817">
            <v>0</v>
          </cell>
          <cell r="CM817">
            <v>0</v>
          </cell>
          <cell r="CN817">
            <v>0</v>
          </cell>
          <cell r="CO817">
            <v>0</v>
          </cell>
          <cell r="CP817">
            <v>0</v>
          </cell>
          <cell r="CQ817">
            <v>0</v>
          </cell>
          <cell r="CR817">
            <v>0</v>
          </cell>
          <cell r="CS817">
            <v>0</v>
          </cell>
          <cell r="CT817">
            <v>0</v>
          </cell>
          <cell r="CU817">
            <v>0</v>
          </cell>
          <cell r="CV817">
            <v>0</v>
          </cell>
          <cell r="CW817">
            <v>0</v>
          </cell>
          <cell r="CX817">
            <v>0</v>
          </cell>
          <cell r="CY817">
            <v>0</v>
          </cell>
          <cell r="CZ817">
            <v>0</v>
          </cell>
          <cell r="DA817">
            <v>0</v>
          </cell>
          <cell r="DB817">
            <v>0</v>
          </cell>
          <cell r="DC817">
            <v>0</v>
          </cell>
          <cell r="DD817">
            <v>0</v>
          </cell>
          <cell r="DE817">
            <v>0</v>
          </cell>
          <cell r="DF817">
            <v>0</v>
          </cell>
          <cell r="DG817">
            <v>0</v>
          </cell>
          <cell r="DH817">
            <v>0</v>
          </cell>
          <cell r="DI817">
            <v>0</v>
          </cell>
          <cell r="DJ817">
            <v>0</v>
          </cell>
          <cell r="DK817">
            <v>0</v>
          </cell>
          <cell r="DL817">
            <v>0</v>
          </cell>
          <cell r="DM817">
            <v>0</v>
          </cell>
          <cell r="DN817">
            <v>0</v>
          </cell>
          <cell r="DO817">
            <v>0</v>
          </cell>
          <cell r="DP817">
            <v>0</v>
          </cell>
          <cell r="DQ817">
            <v>0</v>
          </cell>
          <cell r="DR817">
            <v>0</v>
          </cell>
          <cell r="DS817">
            <v>0</v>
          </cell>
          <cell r="DT817">
            <v>0</v>
          </cell>
          <cell r="DU817">
            <v>0</v>
          </cell>
          <cell r="DV817">
            <v>0</v>
          </cell>
          <cell r="DW817">
            <v>0</v>
          </cell>
          <cell r="DX817">
            <v>0</v>
          </cell>
          <cell r="DY817">
            <v>0</v>
          </cell>
          <cell r="DZ817">
            <v>0</v>
          </cell>
          <cell r="EA817">
            <v>0</v>
          </cell>
          <cell r="EB817">
            <v>0</v>
          </cell>
          <cell r="EC817">
            <v>0</v>
          </cell>
          <cell r="ED817">
            <v>0</v>
          </cell>
        </row>
        <row r="818"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O818">
            <v>0</v>
          </cell>
          <cell r="AP818">
            <v>0</v>
          </cell>
          <cell r="AQ818">
            <v>0</v>
          </cell>
          <cell r="AR818">
            <v>0</v>
          </cell>
          <cell r="AS818">
            <v>0</v>
          </cell>
          <cell r="AT818">
            <v>0</v>
          </cell>
          <cell r="AU818">
            <v>0</v>
          </cell>
          <cell r="AV818">
            <v>0</v>
          </cell>
          <cell r="AW818">
            <v>0</v>
          </cell>
          <cell r="AX818">
            <v>0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0</v>
          </cell>
          <cell r="BD818">
            <v>0</v>
          </cell>
          <cell r="BE818">
            <v>0</v>
          </cell>
          <cell r="BF818">
            <v>0</v>
          </cell>
          <cell r="BG818">
            <v>0</v>
          </cell>
          <cell r="BH818">
            <v>0</v>
          </cell>
          <cell r="BI818">
            <v>0</v>
          </cell>
          <cell r="BJ818">
            <v>0</v>
          </cell>
          <cell r="BK818">
            <v>0</v>
          </cell>
          <cell r="BL818">
            <v>0</v>
          </cell>
          <cell r="BM818">
            <v>0</v>
          </cell>
          <cell r="BN818">
            <v>0</v>
          </cell>
          <cell r="BO818">
            <v>0</v>
          </cell>
          <cell r="BP818">
            <v>0</v>
          </cell>
          <cell r="BQ818">
            <v>0</v>
          </cell>
          <cell r="BR818">
            <v>0</v>
          </cell>
          <cell r="BS818">
            <v>0</v>
          </cell>
          <cell r="BT818">
            <v>0</v>
          </cell>
          <cell r="BU818">
            <v>0</v>
          </cell>
          <cell r="BV818">
            <v>0</v>
          </cell>
          <cell r="BW818">
            <v>0</v>
          </cell>
          <cell r="BX818">
            <v>0</v>
          </cell>
          <cell r="BY818">
            <v>0</v>
          </cell>
          <cell r="BZ818">
            <v>0</v>
          </cell>
          <cell r="CA818">
            <v>0</v>
          </cell>
          <cell r="CB818">
            <v>0</v>
          </cell>
          <cell r="CC818">
            <v>0</v>
          </cell>
          <cell r="CD818">
            <v>0</v>
          </cell>
          <cell r="CE818">
            <v>0</v>
          </cell>
          <cell r="CF818">
            <v>0</v>
          </cell>
          <cell r="CG818">
            <v>0</v>
          </cell>
          <cell r="CH818">
            <v>0</v>
          </cell>
          <cell r="CI818">
            <v>0</v>
          </cell>
          <cell r="CJ818">
            <v>0</v>
          </cell>
          <cell r="CK818">
            <v>0</v>
          </cell>
          <cell r="CL818">
            <v>0</v>
          </cell>
          <cell r="CM818">
            <v>0</v>
          </cell>
          <cell r="CN818">
            <v>0</v>
          </cell>
          <cell r="CO818">
            <v>0</v>
          </cell>
          <cell r="CP818">
            <v>0</v>
          </cell>
          <cell r="CQ818">
            <v>0</v>
          </cell>
          <cell r="CR818">
            <v>0</v>
          </cell>
          <cell r="CS818">
            <v>0</v>
          </cell>
          <cell r="CT818">
            <v>0</v>
          </cell>
          <cell r="CU818">
            <v>0</v>
          </cell>
          <cell r="CV818">
            <v>0</v>
          </cell>
          <cell r="CW818">
            <v>0</v>
          </cell>
          <cell r="CX818">
            <v>0</v>
          </cell>
          <cell r="CY818">
            <v>0</v>
          </cell>
          <cell r="CZ818">
            <v>0</v>
          </cell>
          <cell r="DA818">
            <v>0</v>
          </cell>
          <cell r="DB818">
            <v>0</v>
          </cell>
          <cell r="DC818">
            <v>0</v>
          </cell>
          <cell r="DD818">
            <v>0</v>
          </cell>
          <cell r="DE818">
            <v>0</v>
          </cell>
          <cell r="DF818">
            <v>0</v>
          </cell>
          <cell r="DG818">
            <v>0</v>
          </cell>
          <cell r="DH818">
            <v>0</v>
          </cell>
          <cell r="DI818">
            <v>0</v>
          </cell>
          <cell r="DJ818">
            <v>0</v>
          </cell>
          <cell r="DK818">
            <v>0</v>
          </cell>
          <cell r="DL818">
            <v>0</v>
          </cell>
          <cell r="DM818">
            <v>0</v>
          </cell>
          <cell r="DN818">
            <v>0</v>
          </cell>
          <cell r="DO818">
            <v>0</v>
          </cell>
          <cell r="DP818">
            <v>0</v>
          </cell>
          <cell r="DQ818">
            <v>0</v>
          </cell>
          <cell r="DR818">
            <v>0</v>
          </cell>
          <cell r="DS818">
            <v>0</v>
          </cell>
          <cell r="DT818">
            <v>0</v>
          </cell>
          <cell r="DU818">
            <v>0</v>
          </cell>
          <cell r="DV818">
            <v>0</v>
          </cell>
          <cell r="DW818">
            <v>0</v>
          </cell>
          <cell r="DX818">
            <v>0</v>
          </cell>
          <cell r="DY818">
            <v>0</v>
          </cell>
          <cell r="DZ818">
            <v>0</v>
          </cell>
          <cell r="EA818">
            <v>0</v>
          </cell>
          <cell r="EB818">
            <v>0</v>
          </cell>
          <cell r="EC818">
            <v>0</v>
          </cell>
          <cell r="ED818">
            <v>0</v>
          </cell>
        </row>
        <row r="819"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O819">
            <v>0</v>
          </cell>
          <cell r="AP819">
            <v>0</v>
          </cell>
          <cell r="AQ819">
            <v>0</v>
          </cell>
          <cell r="AR819">
            <v>0</v>
          </cell>
          <cell r="AS819">
            <v>0</v>
          </cell>
          <cell r="AT819">
            <v>0</v>
          </cell>
          <cell r="AU819">
            <v>0</v>
          </cell>
          <cell r="AV819">
            <v>0</v>
          </cell>
          <cell r="AW819">
            <v>0</v>
          </cell>
          <cell r="AX819">
            <v>0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0</v>
          </cell>
          <cell r="BD819">
            <v>0</v>
          </cell>
          <cell r="BE819">
            <v>0</v>
          </cell>
          <cell r="BF819">
            <v>0</v>
          </cell>
          <cell r="BG819">
            <v>0</v>
          </cell>
          <cell r="BH819">
            <v>0</v>
          </cell>
          <cell r="BI819">
            <v>0</v>
          </cell>
          <cell r="BJ819">
            <v>0</v>
          </cell>
          <cell r="BK819">
            <v>0</v>
          </cell>
          <cell r="BL819">
            <v>0</v>
          </cell>
          <cell r="BM819">
            <v>0</v>
          </cell>
          <cell r="BN819">
            <v>0</v>
          </cell>
          <cell r="BO819">
            <v>0</v>
          </cell>
          <cell r="BP819">
            <v>0</v>
          </cell>
          <cell r="BQ819">
            <v>0</v>
          </cell>
          <cell r="BR819">
            <v>0</v>
          </cell>
          <cell r="BS819">
            <v>0</v>
          </cell>
          <cell r="BT819">
            <v>0</v>
          </cell>
          <cell r="BU819">
            <v>0</v>
          </cell>
          <cell r="BV819">
            <v>0</v>
          </cell>
          <cell r="BW819">
            <v>0</v>
          </cell>
          <cell r="BX819">
            <v>0</v>
          </cell>
          <cell r="BY819">
            <v>0</v>
          </cell>
          <cell r="BZ819">
            <v>0</v>
          </cell>
          <cell r="CA819">
            <v>0</v>
          </cell>
          <cell r="CB819">
            <v>0</v>
          </cell>
          <cell r="CC819">
            <v>0</v>
          </cell>
          <cell r="CD819">
            <v>0</v>
          </cell>
          <cell r="CE819">
            <v>0</v>
          </cell>
          <cell r="CF819">
            <v>0</v>
          </cell>
          <cell r="CG819">
            <v>0</v>
          </cell>
          <cell r="CH819">
            <v>0</v>
          </cell>
          <cell r="CI819">
            <v>0</v>
          </cell>
          <cell r="CJ819">
            <v>0</v>
          </cell>
          <cell r="CK819">
            <v>0</v>
          </cell>
          <cell r="CL819">
            <v>0</v>
          </cell>
          <cell r="CM819">
            <v>0</v>
          </cell>
          <cell r="CN819">
            <v>0</v>
          </cell>
          <cell r="CO819">
            <v>0</v>
          </cell>
          <cell r="CP819">
            <v>0</v>
          </cell>
          <cell r="CQ819">
            <v>0</v>
          </cell>
          <cell r="CR819">
            <v>0</v>
          </cell>
          <cell r="CS819">
            <v>0</v>
          </cell>
          <cell r="CT819">
            <v>0</v>
          </cell>
          <cell r="CU819">
            <v>0</v>
          </cell>
          <cell r="CV819">
            <v>0</v>
          </cell>
          <cell r="CW819">
            <v>0</v>
          </cell>
          <cell r="CX819">
            <v>0</v>
          </cell>
          <cell r="CY819">
            <v>0</v>
          </cell>
          <cell r="CZ819">
            <v>0</v>
          </cell>
          <cell r="DA819">
            <v>0</v>
          </cell>
          <cell r="DB819">
            <v>0</v>
          </cell>
          <cell r="DC819">
            <v>0</v>
          </cell>
          <cell r="DD819">
            <v>0</v>
          </cell>
          <cell r="DE819">
            <v>0</v>
          </cell>
          <cell r="DF819">
            <v>0</v>
          </cell>
          <cell r="DG819">
            <v>0</v>
          </cell>
          <cell r="DH819">
            <v>0</v>
          </cell>
          <cell r="DI819">
            <v>0</v>
          </cell>
          <cell r="DJ819">
            <v>0</v>
          </cell>
          <cell r="DK819">
            <v>0</v>
          </cell>
          <cell r="DL819">
            <v>0</v>
          </cell>
          <cell r="DM819">
            <v>0</v>
          </cell>
          <cell r="DN819">
            <v>0</v>
          </cell>
          <cell r="DO819">
            <v>0</v>
          </cell>
          <cell r="DP819">
            <v>0</v>
          </cell>
          <cell r="DQ819">
            <v>0</v>
          </cell>
          <cell r="DR819">
            <v>0</v>
          </cell>
          <cell r="DS819">
            <v>0</v>
          </cell>
          <cell r="DT819">
            <v>0</v>
          </cell>
          <cell r="DU819">
            <v>0</v>
          </cell>
          <cell r="DV819">
            <v>0</v>
          </cell>
          <cell r="DW819">
            <v>0</v>
          </cell>
          <cell r="DX819">
            <v>0</v>
          </cell>
          <cell r="DY819">
            <v>0</v>
          </cell>
          <cell r="DZ819">
            <v>0</v>
          </cell>
          <cell r="EA819">
            <v>0</v>
          </cell>
          <cell r="EB819">
            <v>0</v>
          </cell>
          <cell r="EC819">
            <v>0</v>
          </cell>
          <cell r="ED819">
            <v>0</v>
          </cell>
        </row>
        <row r="820"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O820">
            <v>0</v>
          </cell>
          <cell r="AP820">
            <v>0</v>
          </cell>
          <cell r="AQ820">
            <v>0</v>
          </cell>
          <cell r="AR820">
            <v>0</v>
          </cell>
          <cell r="AS820">
            <v>0</v>
          </cell>
          <cell r="AT820">
            <v>0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0</v>
          </cell>
          <cell r="BD820">
            <v>0</v>
          </cell>
          <cell r="BE820">
            <v>0</v>
          </cell>
          <cell r="BF820">
            <v>0</v>
          </cell>
          <cell r="BG820">
            <v>0</v>
          </cell>
          <cell r="BH820">
            <v>0</v>
          </cell>
          <cell r="BI820">
            <v>0</v>
          </cell>
          <cell r="BJ820">
            <v>0</v>
          </cell>
          <cell r="BK820">
            <v>0</v>
          </cell>
          <cell r="BL820">
            <v>0</v>
          </cell>
          <cell r="BM820">
            <v>0</v>
          </cell>
          <cell r="BN820">
            <v>0</v>
          </cell>
          <cell r="BO820">
            <v>0</v>
          </cell>
          <cell r="BP820">
            <v>0</v>
          </cell>
          <cell r="BQ820">
            <v>0</v>
          </cell>
          <cell r="BR820">
            <v>0</v>
          </cell>
          <cell r="BS820">
            <v>0</v>
          </cell>
          <cell r="BT820">
            <v>0</v>
          </cell>
          <cell r="BU820">
            <v>0</v>
          </cell>
          <cell r="BV820">
            <v>0</v>
          </cell>
          <cell r="BW820">
            <v>0</v>
          </cell>
          <cell r="BX820">
            <v>0</v>
          </cell>
          <cell r="BY820">
            <v>0</v>
          </cell>
          <cell r="BZ820">
            <v>0</v>
          </cell>
          <cell r="CA820">
            <v>0</v>
          </cell>
          <cell r="CB820">
            <v>0</v>
          </cell>
          <cell r="CC820">
            <v>0</v>
          </cell>
          <cell r="CD820">
            <v>0</v>
          </cell>
          <cell r="CE820">
            <v>0</v>
          </cell>
          <cell r="CF820">
            <v>0</v>
          </cell>
          <cell r="CG820">
            <v>0</v>
          </cell>
          <cell r="CH820">
            <v>0</v>
          </cell>
          <cell r="CI820">
            <v>0</v>
          </cell>
          <cell r="CJ820">
            <v>0</v>
          </cell>
          <cell r="CK820">
            <v>0</v>
          </cell>
          <cell r="CL820">
            <v>0</v>
          </cell>
          <cell r="CM820">
            <v>0</v>
          </cell>
          <cell r="CN820">
            <v>0</v>
          </cell>
          <cell r="CO820">
            <v>0</v>
          </cell>
          <cell r="CP820">
            <v>0</v>
          </cell>
          <cell r="CQ820">
            <v>0</v>
          </cell>
          <cell r="CR820">
            <v>0</v>
          </cell>
          <cell r="CS820">
            <v>0</v>
          </cell>
          <cell r="CT820">
            <v>0</v>
          </cell>
          <cell r="CU820">
            <v>0</v>
          </cell>
          <cell r="CV820">
            <v>0</v>
          </cell>
          <cell r="CW820">
            <v>0</v>
          </cell>
          <cell r="CX820">
            <v>0</v>
          </cell>
          <cell r="CY820">
            <v>0</v>
          </cell>
          <cell r="CZ820">
            <v>0</v>
          </cell>
          <cell r="DA820">
            <v>0</v>
          </cell>
          <cell r="DB820">
            <v>0</v>
          </cell>
          <cell r="DC820">
            <v>0</v>
          </cell>
          <cell r="DD820">
            <v>0</v>
          </cell>
          <cell r="DE820">
            <v>0</v>
          </cell>
          <cell r="DF820">
            <v>0</v>
          </cell>
          <cell r="DG820">
            <v>0</v>
          </cell>
          <cell r="DH820">
            <v>0</v>
          </cell>
          <cell r="DI820">
            <v>0</v>
          </cell>
          <cell r="DJ820">
            <v>0</v>
          </cell>
          <cell r="DK820">
            <v>0</v>
          </cell>
          <cell r="DL820">
            <v>0</v>
          </cell>
          <cell r="DM820">
            <v>0</v>
          </cell>
          <cell r="DN820">
            <v>0</v>
          </cell>
          <cell r="DO820">
            <v>0</v>
          </cell>
          <cell r="DP820">
            <v>0</v>
          </cell>
          <cell r="DQ820">
            <v>0</v>
          </cell>
          <cell r="DR820">
            <v>0</v>
          </cell>
          <cell r="DS820">
            <v>0</v>
          </cell>
          <cell r="DT820">
            <v>0</v>
          </cell>
          <cell r="DU820">
            <v>0</v>
          </cell>
          <cell r="DV820">
            <v>0</v>
          </cell>
          <cell r="DW820">
            <v>0</v>
          </cell>
          <cell r="DX820">
            <v>0</v>
          </cell>
          <cell r="DY820">
            <v>0</v>
          </cell>
          <cell r="DZ820">
            <v>0</v>
          </cell>
          <cell r="EA820">
            <v>0</v>
          </cell>
          <cell r="EB820">
            <v>0</v>
          </cell>
          <cell r="EC820">
            <v>0</v>
          </cell>
          <cell r="ED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0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O821">
            <v>0</v>
          </cell>
          <cell r="AP821">
            <v>0</v>
          </cell>
          <cell r="AQ821">
            <v>0</v>
          </cell>
          <cell r="AR821">
            <v>0</v>
          </cell>
          <cell r="AS821">
            <v>0</v>
          </cell>
          <cell r="AT821">
            <v>0</v>
          </cell>
          <cell r="AU821">
            <v>0</v>
          </cell>
          <cell r="AV821">
            <v>0</v>
          </cell>
          <cell r="AW821">
            <v>0</v>
          </cell>
          <cell r="AX821">
            <v>0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0</v>
          </cell>
          <cell r="BD821">
            <v>0</v>
          </cell>
          <cell r="BE821">
            <v>0</v>
          </cell>
          <cell r="BF821">
            <v>0</v>
          </cell>
          <cell r="BG821">
            <v>0</v>
          </cell>
          <cell r="BH821">
            <v>0</v>
          </cell>
          <cell r="BI821">
            <v>0</v>
          </cell>
          <cell r="BJ821">
            <v>0</v>
          </cell>
          <cell r="BK821">
            <v>0</v>
          </cell>
          <cell r="BL821">
            <v>0</v>
          </cell>
          <cell r="BM821">
            <v>0</v>
          </cell>
          <cell r="BN821">
            <v>0</v>
          </cell>
          <cell r="BO821">
            <v>0</v>
          </cell>
          <cell r="BP821">
            <v>0</v>
          </cell>
          <cell r="BQ821">
            <v>0</v>
          </cell>
          <cell r="BR821">
            <v>0</v>
          </cell>
          <cell r="BS821">
            <v>0</v>
          </cell>
          <cell r="BT821">
            <v>0</v>
          </cell>
          <cell r="BU821">
            <v>0</v>
          </cell>
          <cell r="BV821">
            <v>0</v>
          </cell>
          <cell r="BW821">
            <v>0</v>
          </cell>
          <cell r="BX821">
            <v>0</v>
          </cell>
          <cell r="BY821">
            <v>0</v>
          </cell>
          <cell r="BZ821">
            <v>0</v>
          </cell>
          <cell r="CA821">
            <v>0</v>
          </cell>
          <cell r="CB821">
            <v>0</v>
          </cell>
          <cell r="CC821">
            <v>0</v>
          </cell>
          <cell r="CD821">
            <v>0</v>
          </cell>
          <cell r="CE821">
            <v>0</v>
          </cell>
          <cell r="CF821">
            <v>0</v>
          </cell>
          <cell r="CG821">
            <v>0</v>
          </cell>
          <cell r="CH821">
            <v>0</v>
          </cell>
          <cell r="CI821">
            <v>0</v>
          </cell>
          <cell r="CJ821">
            <v>0</v>
          </cell>
          <cell r="CK821">
            <v>0</v>
          </cell>
          <cell r="CL821">
            <v>0</v>
          </cell>
          <cell r="CM821">
            <v>0</v>
          </cell>
          <cell r="CN821">
            <v>0</v>
          </cell>
          <cell r="CO821">
            <v>0</v>
          </cell>
          <cell r="CP821">
            <v>0</v>
          </cell>
          <cell r="CQ821">
            <v>0</v>
          </cell>
          <cell r="CR821">
            <v>0</v>
          </cell>
          <cell r="CS821">
            <v>0</v>
          </cell>
          <cell r="CT821">
            <v>0</v>
          </cell>
          <cell r="CU821">
            <v>0</v>
          </cell>
          <cell r="CV821">
            <v>0</v>
          </cell>
          <cell r="CW821">
            <v>0</v>
          </cell>
          <cell r="CX821">
            <v>0</v>
          </cell>
          <cell r="CY821">
            <v>0</v>
          </cell>
          <cell r="CZ821">
            <v>0</v>
          </cell>
          <cell r="DA821">
            <v>0</v>
          </cell>
          <cell r="DB821">
            <v>0</v>
          </cell>
          <cell r="DC821">
            <v>0</v>
          </cell>
          <cell r="DD821">
            <v>0</v>
          </cell>
          <cell r="DE821">
            <v>0</v>
          </cell>
          <cell r="DF821">
            <v>0</v>
          </cell>
          <cell r="DG821">
            <v>0</v>
          </cell>
          <cell r="DH821">
            <v>0</v>
          </cell>
          <cell r="DI821">
            <v>0</v>
          </cell>
          <cell r="DJ821">
            <v>0</v>
          </cell>
          <cell r="DK821">
            <v>0</v>
          </cell>
          <cell r="DL821">
            <v>0</v>
          </cell>
          <cell r="DM821">
            <v>0</v>
          </cell>
          <cell r="DN821">
            <v>0</v>
          </cell>
          <cell r="DO821">
            <v>0</v>
          </cell>
          <cell r="DP821">
            <v>0</v>
          </cell>
          <cell r="DQ821">
            <v>0</v>
          </cell>
          <cell r="DR821">
            <v>0</v>
          </cell>
          <cell r="DS821">
            <v>0</v>
          </cell>
          <cell r="DT821">
            <v>0</v>
          </cell>
          <cell r="DU821">
            <v>0</v>
          </cell>
          <cell r="DV821">
            <v>0</v>
          </cell>
          <cell r="DW821">
            <v>0</v>
          </cell>
          <cell r="DX821">
            <v>0</v>
          </cell>
          <cell r="DY821">
            <v>0</v>
          </cell>
          <cell r="DZ821">
            <v>0</v>
          </cell>
          <cell r="EA821">
            <v>0</v>
          </cell>
          <cell r="EB821">
            <v>0</v>
          </cell>
          <cell r="EC821">
            <v>0</v>
          </cell>
          <cell r="ED821">
            <v>0</v>
          </cell>
        </row>
        <row r="822"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O822">
            <v>0</v>
          </cell>
          <cell r="AP822">
            <v>0</v>
          </cell>
          <cell r="AQ822">
            <v>0</v>
          </cell>
          <cell r="AR822">
            <v>0</v>
          </cell>
          <cell r="AS822">
            <v>0</v>
          </cell>
          <cell r="AT822">
            <v>0</v>
          </cell>
          <cell r="AU822">
            <v>0</v>
          </cell>
          <cell r="AV822">
            <v>0</v>
          </cell>
          <cell r="AW822">
            <v>0</v>
          </cell>
          <cell r="AX822">
            <v>0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0</v>
          </cell>
          <cell r="BD822">
            <v>0</v>
          </cell>
          <cell r="BE822">
            <v>0</v>
          </cell>
          <cell r="BF822">
            <v>0</v>
          </cell>
          <cell r="BG822">
            <v>0</v>
          </cell>
          <cell r="BH822">
            <v>0</v>
          </cell>
          <cell r="BI822">
            <v>0</v>
          </cell>
          <cell r="BJ822">
            <v>0</v>
          </cell>
          <cell r="BK822">
            <v>0</v>
          </cell>
          <cell r="BL822">
            <v>0</v>
          </cell>
          <cell r="BM822">
            <v>0</v>
          </cell>
          <cell r="BN822">
            <v>0</v>
          </cell>
          <cell r="BO822">
            <v>0</v>
          </cell>
          <cell r="BP822">
            <v>0</v>
          </cell>
          <cell r="BQ822">
            <v>0</v>
          </cell>
          <cell r="BR822">
            <v>0</v>
          </cell>
          <cell r="BS822">
            <v>0</v>
          </cell>
          <cell r="BT822">
            <v>0</v>
          </cell>
          <cell r="BU822">
            <v>0</v>
          </cell>
          <cell r="BV822">
            <v>0</v>
          </cell>
          <cell r="BW822">
            <v>0</v>
          </cell>
          <cell r="BX822">
            <v>0</v>
          </cell>
          <cell r="BY822">
            <v>0</v>
          </cell>
          <cell r="BZ822">
            <v>0</v>
          </cell>
          <cell r="CA822">
            <v>0</v>
          </cell>
          <cell r="CB822">
            <v>0</v>
          </cell>
          <cell r="CC822">
            <v>0</v>
          </cell>
          <cell r="CD822">
            <v>0</v>
          </cell>
          <cell r="CE822">
            <v>0</v>
          </cell>
          <cell r="CF822">
            <v>0</v>
          </cell>
          <cell r="CG822">
            <v>0</v>
          </cell>
          <cell r="CH822">
            <v>0</v>
          </cell>
          <cell r="CI822">
            <v>0</v>
          </cell>
          <cell r="CJ822">
            <v>0</v>
          </cell>
          <cell r="CK822">
            <v>0</v>
          </cell>
          <cell r="CL822">
            <v>0</v>
          </cell>
          <cell r="CM822">
            <v>0</v>
          </cell>
          <cell r="CN822">
            <v>0</v>
          </cell>
          <cell r="CO822">
            <v>0</v>
          </cell>
          <cell r="CP822">
            <v>0</v>
          </cell>
          <cell r="CQ822">
            <v>0</v>
          </cell>
          <cell r="CR822">
            <v>0</v>
          </cell>
          <cell r="CS822">
            <v>0</v>
          </cell>
          <cell r="CT822">
            <v>0</v>
          </cell>
          <cell r="CU822">
            <v>0</v>
          </cell>
          <cell r="CV822">
            <v>0</v>
          </cell>
          <cell r="CW822">
            <v>0</v>
          </cell>
          <cell r="CX822">
            <v>0</v>
          </cell>
          <cell r="CY822">
            <v>0</v>
          </cell>
          <cell r="CZ822">
            <v>0</v>
          </cell>
          <cell r="DA822">
            <v>0</v>
          </cell>
          <cell r="DB822">
            <v>0</v>
          </cell>
          <cell r="DC822">
            <v>0</v>
          </cell>
          <cell r="DD822">
            <v>0</v>
          </cell>
          <cell r="DE822">
            <v>0</v>
          </cell>
          <cell r="DF822">
            <v>0</v>
          </cell>
          <cell r="DG822">
            <v>0</v>
          </cell>
          <cell r="DH822">
            <v>0</v>
          </cell>
          <cell r="DI822">
            <v>0</v>
          </cell>
          <cell r="DJ822">
            <v>0</v>
          </cell>
          <cell r="DK822">
            <v>0</v>
          </cell>
          <cell r="DL822">
            <v>0</v>
          </cell>
          <cell r="DM822">
            <v>0</v>
          </cell>
          <cell r="DN822">
            <v>0</v>
          </cell>
          <cell r="DO822">
            <v>0</v>
          </cell>
          <cell r="DP822">
            <v>0</v>
          </cell>
          <cell r="DQ822">
            <v>0</v>
          </cell>
          <cell r="DR822">
            <v>0</v>
          </cell>
          <cell r="DS822">
            <v>0</v>
          </cell>
          <cell r="DT822">
            <v>0</v>
          </cell>
          <cell r="DU822">
            <v>0</v>
          </cell>
          <cell r="DV822">
            <v>0</v>
          </cell>
          <cell r="DW822">
            <v>0</v>
          </cell>
          <cell r="DX822">
            <v>0</v>
          </cell>
          <cell r="DY822">
            <v>0</v>
          </cell>
          <cell r="DZ822">
            <v>0</v>
          </cell>
          <cell r="EA822">
            <v>0</v>
          </cell>
          <cell r="EB822">
            <v>0</v>
          </cell>
          <cell r="EC822">
            <v>0</v>
          </cell>
          <cell r="ED822">
            <v>0</v>
          </cell>
        </row>
        <row r="823"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O823">
            <v>0</v>
          </cell>
          <cell r="AP823">
            <v>0</v>
          </cell>
          <cell r="AQ823">
            <v>0</v>
          </cell>
          <cell r="AR823">
            <v>0</v>
          </cell>
          <cell r="AS823">
            <v>0</v>
          </cell>
          <cell r="AT823">
            <v>0</v>
          </cell>
          <cell r="AU823">
            <v>0</v>
          </cell>
          <cell r="AV823">
            <v>0</v>
          </cell>
          <cell r="AW823">
            <v>0</v>
          </cell>
          <cell r="AX823">
            <v>0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0</v>
          </cell>
          <cell r="BD823">
            <v>0</v>
          </cell>
          <cell r="BE823">
            <v>0</v>
          </cell>
          <cell r="BF823">
            <v>0</v>
          </cell>
          <cell r="BG823">
            <v>0</v>
          </cell>
          <cell r="BH823">
            <v>0</v>
          </cell>
          <cell r="BI823">
            <v>0</v>
          </cell>
          <cell r="BJ823">
            <v>0</v>
          </cell>
          <cell r="BK823">
            <v>0</v>
          </cell>
          <cell r="BL823">
            <v>0</v>
          </cell>
          <cell r="BM823">
            <v>0</v>
          </cell>
          <cell r="BN823">
            <v>0</v>
          </cell>
          <cell r="BO823">
            <v>0</v>
          </cell>
          <cell r="BP823">
            <v>0</v>
          </cell>
          <cell r="BQ823">
            <v>0</v>
          </cell>
          <cell r="BR823">
            <v>0</v>
          </cell>
          <cell r="BS823">
            <v>0</v>
          </cell>
          <cell r="BT823">
            <v>0</v>
          </cell>
          <cell r="BU823">
            <v>0</v>
          </cell>
          <cell r="BV823">
            <v>0</v>
          </cell>
          <cell r="BW823">
            <v>0</v>
          </cell>
          <cell r="BX823">
            <v>0</v>
          </cell>
          <cell r="BY823">
            <v>0</v>
          </cell>
          <cell r="BZ823">
            <v>0</v>
          </cell>
          <cell r="CA823">
            <v>0</v>
          </cell>
          <cell r="CB823">
            <v>0</v>
          </cell>
          <cell r="CC823">
            <v>0</v>
          </cell>
          <cell r="CD823">
            <v>0</v>
          </cell>
          <cell r="CE823">
            <v>0</v>
          </cell>
          <cell r="CF823">
            <v>0</v>
          </cell>
          <cell r="CG823">
            <v>0</v>
          </cell>
          <cell r="CH823">
            <v>0</v>
          </cell>
          <cell r="CI823">
            <v>0</v>
          </cell>
          <cell r="CJ823">
            <v>0</v>
          </cell>
          <cell r="CK823">
            <v>0</v>
          </cell>
          <cell r="CL823">
            <v>0</v>
          </cell>
          <cell r="CM823">
            <v>0</v>
          </cell>
          <cell r="CN823">
            <v>0</v>
          </cell>
          <cell r="CO823">
            <v>0</v>
          </cell>
          <cell r="CP823">
            <v>0</v>
          </cell>
          <cell r="CQ823">
            <v>0</v>
          </cell>
          <cell r="CR823">
            <v>0</v>
          </cell>
          <cell r="CS823">
            <v>0</v>
          </cell>
          <cell r="CT823">
            <v>0</v>
          </cell>
          <cell r="CU823">
            <v>0</v>
          </cell>
          <cell r="CV823">
            <v>0</v>
          </cell>
          <cell r="CW823">
            <v>0</v>
          </cell>
          <cell r="CX823">
            <v>0</v>
          </cell>
          <cell r="CY823">
            <v>0</v>
          </cell>
          <cell r="CZ823">
            <v>0</v>
          </cell>
          <cell r="DA823">
            <v>0</v>
          </cell>
          <cell r="DB823">
            <v>0</v>
          </cell>
          <cell r="DC823">
            <v>0</v>
          </cell>
          <cell r="DD823">
            <v>0</v>
          </cell>
          <cell r="DE823">
            <v>0</v>
          </cell>
          <cell r="DF823">
            <v>0</v>
          </cell>
          <cell r="DG823">
            <v>0</v>
          </cell>
          <cell r="DH823">
            <v>0</v>
          </cell>
          <cell r="DI823">
            <v>0</v>
          </cell>
          <cell r="DJ823">
            <v>0</v>
          </cell>
          <cell r="DK823">
            <v>0</v>
          </cell>
          <cell r="DL823">
            <v>0</v>
          </cell>
          <cell r="DM823">
            <v>0</v>
          </cell>
          <cell r="DN823">
            <v>0</v>
          </cell>
          <cell r="DO823">
            <v>0</v>
          </cell>
          <cell r="DP823">
            <v>0</v>
          </cell>
          <cell r="DQ823">
            <v>0</v>
          </cell>
          <cell r="DR823">
            <v>0</v>
          </cell>
          <cell r="DS823">
            <v>0</v>
          </cell>
          <cell r="DT823">
            <v>0</v>
          </cell>
          <cell r="DU823">
            <v>0</v>
          </cell>
          <cell r="DV823">
            <v>0</v>
          </cell>
          <cell r="DW823">
            <v>0</v>
          </cell>
          <cell r="DX823">
            <v>0</v>
          </cell>
          <cell r="DY823">
            <v>0</v>
          </cell>
          <cell r="DZ823">
            <v>0</v>
          </cell>
          <cell r="EA823">
            <v>0</v>
          </cell>
          <cell r="EB823">
            <v>0</v>
          </cell>
          <cell r="EC823">
            <v>0</v>
          </cell>
          <cell r="ED823">
            <v>0</v>
          </cell>
        </row>
        <row r="825">
          <cell r="A825" t="str">
            <v>Peak Capacity (Nameplate)</v>
          </cell>
        </row>
        <row r="826"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P826">
            <v>0</v>
          </cell>
          <cell r="AQ826">
            <v>0</v>
          </cell>
          <cell r="AR826">
            <v>0</v>
          </cell>
          <cell r="AS826">
            <v>0</v>
          </cell>
          <cell r="AT826">
            <v>0</v>
          </cell>
          <cell r="AU826">
            <v>0</v>
          </cell>
          <cell r="AV826">
            <v>0</v>
          </cell>
          <cell r="AW826">
            <v>0</v>
          </cell>
          <cell r="AX826">
            <v>0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0</v>
          </cell>
          <cell r="BD826">
            <v>0</v>
          </cell>
          <cell r="BE826">
            <v>0</v>
          </cell>
          <cell r="BF826">
            <v>0</v>
          </cell>
          <cell r="BG826">
            <v>0</v>
          </cell>
          <cell r="BH826">
            <v>0</v>
          </cell>
          <cell r="BI826">
            <v>0</v>
          </cell>
          <cell r="BJ826">
            <v>0</v>
          </cell>
          <cell r="BK826">
            <v>0</v>
          </cell>
          <cell r="BL826">
            <v>0</v>
          </cell>
          <cell r="BM826">
            <v>0</v>
          </cell>
          <cell r="BN826">
            <v>0</v>
          </cell>
          <cell r="BO826">
            <v>0</v>
          </cell>
          <cell r="BP826">
            <v>0</v>
          </cell>
          <cell r="BQ826">
            <v>0</v>
          </cell>
          <cell r="BR826">
            <v>0</v>
          </cell>
          <cell r="BS826">
            <v>0</v>
          </cell>
          <cell r="BT826">
            <v>0</v>
          </cell>
          <cell r="BU826">
            <v>0</v>
          </cell>
          <cell r="BV826">
            <v>0</v>
          </cell>
          <cell r="BW826">
            <v>0</v>
          </cell>
          <cell r="BX826">
            <v>0</v>
          </cell>
          <cell r="BY826">
            <v>0</v>
          </cell>
          <cell r="BZ826">
            <v>0</v>
          </cell>
          <cell r="CA826">
            <v>0</v>
          </cell>
          <cell r="CB826">
            <v>0</v>
          </cell>
          <cell r="CC826">
            <v>0</v>
          </cell>
          <cell r="CD826">
            <v>0</v>
          </cell>
          <cell r="CE826">
            <v>0</v>
          </cell>
          <cell r="CF826">
            <v>0</v>
          </cell>
          <cell r="CG826">
            <v>0</v>
          </cell>
          <cell r="CH826">
            <v>0</v>
          </cell>
          <cell r="CI826">
            <v>0</v>
          </cell>
          <cell r="CJ826">
            <v>0</v>
          </cell>
          <cell r="CK826">
            <v>0</v>
          </cell>
          <cell r="CL826">
            <v>0</v>
          </cell>
          <cell r="CM826">
            <v>0</v>
          </cell>
          <cell r="CN826">
            <v>0</v>
          </cell>
          <cell r="CO826">
            <v>0</v>
          </cell>
          <cell r="CP826">
            <v>0</v>
          </cell>
          <cell r="CQ826">
            <v>0</v>
          </cell>
          <cell r="CR826">
            <v>0</v>
          </cell>
          <cell r="CS826">
            <v>0</v>
          </cell>
          <cell r="CT826">
            <v>0</v>
          </cell>
          <cell r="CU826">
            <v>0</v>
          </cell>
          <cell r="CV826">
            <v>0</v>
          </cell>
          <cell r="CW826">
            <v>0</v>
          </cell>
          <cell r="CX826">
            <v>0</v>
          </cell>
          <cell r="CY826">
            <v>0</v>
          </cell>
          <cell r="CZ826">
            <v>0</v>
          </cell>
          <cell r="DA826">
            <v>0</v>
          </cell>
          <cell r="DB826">
            <v>0</v>
          </cell>
          <cell r="DC826">
            <v>0</v>
          </cell>
          <cell r="DD826">
            <v>0</v>
          </cell>
          <cell r="DE826">
            <v>0</v>
          </cell>
          <cell r="DF826">
            <v>0</v>
          </cell>
          <cell r="DG826">
            <v>0</v>
          </cell>
          <cell r="DH826">
            <v>0</v>
          </cell>
          <cell r="DI826">
            <v>0</v>
          </cell>
          <cell r="DJ826">
            <v>0</v>
          </cell>
          <cell r="DK826">
            <v>0</v>
          </cell>
          <cell r="DL826">
            <v>0</v>
          </cell>
          <cell r="DM826">
            <v>0</v>
          </cell>
          <cell r="DN826">
            <v>0</v>
          </cell>
          <cell r="DO826">
            <v>0</v>
          </cell>
          <cell r="DP826">
            <v>0</v>
          </cell>
          <cell r="DQ826">
            <v>0</v>
          </cell>
          <cell r="DR826">
            <v>0</v>
          </cell>
          <cell r="DS826">
            <v>0</v>
          </cell>
          <cell r="DT826">
            <v>0</v>
          </cell>
          <cell r="DU826">
            <v>0</v>
          </cell>
          <cell r="DV826">
            <v>0</v>
          </cell>
          <cell r="DW826">
            <v>0</v>
          </cell>
          <cell r="DX826">
            <v>0</v>
          </cell>
          <cell r="DY826">
            <v>0</v>
          </cell>
          <cell r="DZ826">
            <v>0</v>
          </cell>
          <cell r="EA826">
            <v>0</v>
          </cell>
          <cell r="EB826">
            <v>0</v>
          </cell>
          <cell r="EC826">
            <v>0</v>
          </cell>
          <cell r="ED826">
            <v>0</v>
          </cell>
        </row>
        <row r="828"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O828">
            <v>0</v>
          </cell>
          <cell r="AP828">
            <v>0</v>
          </cell>
          <cell r="AQ828">
            <v>0</v>
          </cell>
          <cell r="AR828">
            <v>0</v>
          </cell>
          <cell r="AS828">
            <v>0</v>
          </cell>
          <cell r="AT828">
            <v>0</v>
          </cell>
          <cell r="AU828">
            <v>0</v>
          </cell>
          <cell r="AV828">
            <v>0</v>
          </cell>
          <cell r="AW828">
            <v>0</v>
          </cell>
          <cell r="AX828">
            <v>0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0</v>
          </cell>
          <cell r="BD828">
            <v>0</v>
          </cell>
          <cell r="BE828">
            <v>0</v>
          </cell>
          <cell r="BF828">
            <v>0</v>
          </cell>
          <cell r="BG828">
            <v>0</v>
          </cell>
          <cell r="BH828">
            <v>0</v>
          </cell>
          <cell r="BI828">
            <v>0</v>
          </cell>
          <cell r="BJ828">
            <v>0</v>
          </cell>
          <cell r="BK828">
            <v>0</v>
          </cell>
          <cell r="BL828">
            <v>0</v>
          </cell>
          <cell r="BM828">
            <v>0</v>
          </cell>
          <cell r="BN828">
            <v>0</v>
          </cell>
          <cell r="BO828">
            <v>0</v>
          </cell>
          <cell r="BP828">
            <v>0</v>
          </cell>
          <cell r="BQ828">
            <v>0</v>
          </cell>
          <cell r="BR828">
            <v>0</v>
          </cell>
          <cell r="BS828">
            <v>0</v>
          </cell>
          <cell r="BT828">
            <v>0</v>
          </cell>
          <cell r="BU828">
            <v>0</v>
          </cell>
          <cell r="BV828">
            <v>0</v>
          </cell>
          <cell r="BW828">
            <v>0</v>
          </cell>
          <cell r="BX828">
            <v>0</v>
          </cell>
          <cell r="BY828">
            <v>0</v>
          </cell>
          <cell r="BZ828">
            <v>0</v>
          </cell>
          <cell r="CA828">
            <v>0</v>
          </cell>
          <cell r="CB828">
            <v>0</v>
          </cell>
          <cell r="CC828">
            <v>0</v>
          </cell>
          <cell r="CD828">
            <v>0</v>
          </cell>
          <cell r="CE828">
            <v>0</v>
          </cell>
          <cell r="CF828">
            <v>0</v>
          </cell>
          <cell r="CG828">
            <v>0</v>
          </cell>
          <cell r="CH828">
            <v>0</v>
          </cell>
          <cell r="CI828">
            <v>0</v>
          </cell>
          <cell r="CJ828">
            <v>0</v>
          </cell>
          <cell r="CK828">
            <v>0</v>
          </cell>
          <cell r="CL828">
            <v>0</v>
          </cell>
          <cell r="CM828">
            <v>0</v>
          </cell>
          <cell r="CN828">
            <v>0</v>
          </cell>
          <cell r="CO828">
            <v>0</v>
          </cell>
          <cell r="CP828">
            <v>0</v>
          </cell>
          <cell r="CQ828">
            <v>0</v>
          </cell>
          <cell r="CR828">
            <v>0</v>
          </cell>
          <cell r="CS828">
            <v>0</v>
          </cell>
          <cell r="CT828">
            <v>0</v>
          </cell>
          <cell r="CU828">
            <v>0</v>
          </cell>
          <cell r="CV828">
            <v>0</v>
          </cell>
          <cell r="CW828">
            <v>0</v>
          </cell>
          <cell r="CX828">
            <v>0</v>
          </cell>
          <cell r="CY828">
            <v>0</v>
          </cell>
          <cell r="CZ828">
            <v>0</v>
          </cell>
          <cell r="DA828">
            <v>0</v>
          </cell>
          <cell r="DB828">
            <v>0</v>
          </cell>
          <cell r="DC828">
            <v>0</v>
          </cell>
          <cell r="DD828">
            <v>0</v>
          </cell>
          <cell r="DE828">
            <v>0</v>
          </cell>
          <cell r="DF828">
            <v>0</v>
          </cell>
          <cell r="DG828">
            <v>0</v>
          </cell>
          <cell r="DH828">
            <v>0</v>
          </cell>
          <cell r="DI828">
            <v>0</v>
          </cell>
          <cell r="DJ828">
            <v>0</v>
          </cell>
          <cell r="DK828">
            <v>0</v>
          </cell>
          <cell r="DL828">
            <v>0</v>
          </cell>
          <cell r="DM828">
            <v>0</v>
          </cell>
          <cell r="DN828">
            <v>0</v>
          </cell>
          <cell r="DO828">
            <v>0</v>
          </cell>
          <cell r="DP828">
            <v>0</v>
          </cell>
          <cell r="DQ828">
            <v>0</v>
          </cell>
          <cell r="DR828">
            <v>0</v>
          </cell>
          <cell r="DS828">
            <v>0</v>
          </cell>
          <cell r="DT828">
            <v>0</v>
          </cell>
          <cell r="DU828">
            <v>0</v>
          </cell>
          <cell r="DV828">
            <v>0</v>
          </cell>
          <cell r="DW828">
            <v>0</v>
          </cell>
          <cell r="DX828">
            <v>0</v>
          </cell>
          <cell r="DY828">
            <v>0</v>
          </cell>
          <cell r="DZ828">
            <v>0</v>
          </cell>
          <cell r="EA828">
            <v>0</v>
          </cell>
          <cell r="EB828">
            <v>0</v>
          </cell>
          <cell r="EC828">
            <v>0</v>
          </cell>
          <cell r="ED828">
            <v>0</v>
          </cell>
        </row>
        <row r="829"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0</v>
          </cell>
          <cell r="AX829">
            <v>0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0</v>
          </cell>
          <cell r="BD829">
            <v>0</v>
          </cell>
          <cell r="BE829">
            <v>0</v>
          </cell>
          <cell r="BF829">
            <v>0</v>
          </cell>
          <cell r="BG829">
            <v>0</v>
          </cell>
          <cell r="BH829">
            <v>0</v>
          </cell>
          <cell r="BI829">
            <v>0</v>
          </cell>
          <cell r="BJ829">
            <v>0</v>
          </cell>
          <cell r="BK829">
            <v>0</v>
          </cell>
          <cell r="BL829">
            <v>0</v>
          </cell>
          <cell r="BM829">
            <v>0</v>
          </cell>
          <cell r="BN829">
            <v>0</v>
          </cell>
          <cell r="BO829">
            <v>0</v>
          </cell>
          <cell r="BP829">
            <v>0</v>
          </cell>
          <cell r="BQ829">
            <v>0</v>
          </cell>
          <cell r="BR829">
            <v>0</v>
          </cell>
          <cell r="BS829">
            <v>0</v>
          </cell>
          <cell r="BT829">
            <v>0</v>
          </cell>
          <cell r="BU829">
            <v>0</v>
          </cell>
          <cell r="BV829">
            <v>0</v>
          </cell>
          <cell r="BW829">
            <v>0</v>
          </cell>
          <cell r="BX829">
            <v>0</v>
          </cell>
          <cell r="BY829">
            <v>0</v>
          </cell>
          <cell r="BZ829">
            <v>0</v>
          </cell>
          <cell r="CA829">
            <v>0</v>
          </cell>
          <cell r="CB829">
            <v>0</v>
          </cell>
          <cell r="CC829">
            <v>0</v>
          </cell>
          <cell r="CD829">
            <v>0</v>
          </cell>
          <cell r="CE829">
            <v>0</v>
          </cell>
          <cell r="CF829">
            <v>0</v>
          </cell>
          <cell r="CG829">
            <v>0</v>
          </cell>
          <cell r="CH829">
            <v>0</v>
          </cell>
          <cell r="CI829">
            <v>0</v>
          </cell>
          <cell r="CJ829">
            <v>0</v>
          </cell>
          <cell r="CK829">
            <v>0</v>
          </cell>
          <cell r="CL829">
            <v>0</v>
          </cell>
          <cell r="CM829">
            <v>0</v>
          </cell>
          <cell r="CN829">
            <v>0</v>
          </cell>
          <cell r="CO829">
            <v>0</v>
          </cell>
          <cell r="CP829">
            <v>0</v>
          </cell>
          <cell r="CQ829">
            <v>0</v>
          </cell>
          <cell r="CR829">
            <v>0</v>
          </cell>
          <cell r="CS829">
            <v>0</v>
          </cell>
          <cell r="CT829">
            <v>0</v>
          </cell>
          <cell r="CU829">
            <v>0</v>
          </cell>
          <cell r="CV829">
            <v>0</v>
          </cell>
          <cell r="CW829">
            <v>0</v>
          </cell>
          <cell r="CX829">
            <v>0</v>
          </cell>
          <cell r="CY829">
            <v>0</v>
          </cell>
          <cell r="CZ829">
            <v>0</v>
          </cell>
          <cell r="DA829">
            <v>0</v>
          </cell>
          <cell r="DB829">
            <v>0</v>
          </cell>
          <cell r="DC829">
            <v>0</v>
          </cell>
          <cell r="DD829">
            <v>0</v>
          </cell>
          <cell r="DE829">
            <v>0</v>
          </cell>
          <cell r="DF829">
            <v>0</v>
          </cell>
          <cell r="DG829">
            <v>0</v>
          </cell>
          <cell r="DH829">
            <v>0</v>
          </cell>
          <cell r="DI829">
            <v>0</v>
          </cell>
          <cell r="DJ829">
            <v>0</v>
          </cell>
          <cell r="DK829">
            <v>0</v>
          </cell>
          <cell r="DL829">
            <v>0</v>
          </cell>
          <cell r="DM829">
            <v>0</v>
          </cell>
          <cell r="DN829">
            <v>0</v>
          </cell>
          <cell r="DO829">
            <v>0</v>
          </cell>
          <cell r="DP829">
            <v>0</v>
          </cell>
          <cell r="DQ829">
            <v>0</v>
          </cell>
          <cell r="DR829">
            <v>0</v>
          </cell>
          <cell r="DS829">
            <v>0</v>
          </cell>
          <cell r="DT829">
            <v>0</v>
          </cell>
          <cell r="DU829">
            <v>0</v>
          </cell>
          <cell r="DV829">
            <v>0</v>
          </cell>
          <cell r="DW829">
            <v>0</v>
          </cell>
          <cell r="DX829">
            <v>0</v>
          </cell>
          <cell r="DY829">
            <v>0</v>
          </cell>
          <cell r="DZ829">
            <v>0</v>
          </cell>
          <cell r="EA829">
            <v>0</v>
          </cell>
          <cell r="EB829">
            <v>0</v>
          </cell>
          <cell r="EC829">
            <v>0</v>
          </cell>
          <cell r="ED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O830">
            <v>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0</v>
          </cell>
          <cell r="AV830">
            <v>0</v>
          </cell>
          <cell r="AW830">
            <v>0</v>
          </cell>
          <cell r="AX830">
            <v>0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0</v>
          </cell>
          <cell r="BD830">
            <v>0</v>
          </cell>
          <cell r="BE830">
            <v>0</v>
          </cell>
          <cell r="BF830">
            <v>0</v>
          </cell>
          <cell r="BG830">
            <v>0</v>
          </cell>
          <cell r="BH830">
            <v>0</v>
          </cell>
          <cell r="BI830">
            <v>0</v>
          </cell>
          <cell r="BJ830">
            <v>0</v>
          </cell>
          <cell r="BK830">
            <v>0</v>
          </cell>
          <cell r="BL830">
            <v>0</v>
          </cell>
          <cell r="BM830">
            <v>0</v>
          </cell>
          <cell r="BN830">
            <v>0</v>
          </cell>
          <cell r="BO830">
            <v>0</v>
          </cell>
          <cell r="BP830">
            <v>0</v>
          </cell>
          <cell r="BQ830">
            <v>0</v>
          </cell>
          <cell r="BR830">
            <v>0</v>
          </cell>
          <cell r="BS830">
            <v>0</v>
          </cell>
          <cell r="BT830">
            <v>0</v>
          </cell>
          <cell r="BU830">
            <v>0</v>
          </cell>
          <cell r="BV830">
            <v>0</v>
          </cell>
          <cell r="BW830">
            <v>0</v>
          </cell>
          <cell r="BX830">
            <v>0</v>
          </cell>
          <cell r="BY830">
            <v>0</v>
          </cell>
          <cell r="BZ830">
            <v>0</v>
          </cell>
          <cell r="CA830">
            <v>0</v>
          </cell>
          <cell r="CB830">
            <v>0</v>
          </cell>
          <cell r="CC830">
            <v>0</v>
          </cell>
          <cell r="CD830">
            <v>0</v>
          </cell>
          <cell r="CE830">
            <v>0</v>
          </cell>
          <cell r="CF830">
            <v>0</v>
          </cell>
          <cell r="CG830">
            <v>0</v>
          </cell>
          <cell r="CH830">
            <v>0</v>
          </cell>
          <cell r="CI830">
            <v>0</v>
          </cell>
          <cell r="CJ830">
            <v>0</v>
          </cell>
          <cell r="CK830">
            <v>0</v>
          </cell>
          <cell r="CL830">
            <v>0</v>
          </cell>
          <cell r="CM830">
            <v>0</v>
          </cell>
          <cell r="CN830">
            <v>0</v>
          </cell>
          <cell r="CO830">
            <v>0</v>
          </cell>
          <cell r="CP830">
            <v>0</v>
          </cell>
          <cell r="CQ830">
            <v>0</v>
          </cell>
          <cell r="CR830">
            <v>0</v>
          </cell>
          <cell r="CS830">
            <v>0</v>
          </cell>
          <cell r="CT830">
            <v>0</v>
          </cell>
          <cell r="CU830">
            <v>0</v>
          </cell>
          <cell r="CV830">
            <v>0</v>
          </cell>
          <cell r="CW830">
            <v>0</v>
          </cell>
          <cell r="CX830">
            <v>0</v>
          </cell>
          <cell r="CY830">
            <v>0</v>
          </cell>
          <cell r="CZ830">
            <v>0</v>
          </cell>
          <cell r="DA830">
            <v>0</v>
          </cell>
          <cell r="DB830">
            <v>0</v>
          </cell>
          <cell r="DC830">
            <v>0</v>
          </cell>
          <cell r="DD830">
            <v>0</v>
          </cell>
          <cell r="DE830">
            <v>0</v>
          </cell>
          <cell r="DF830">
            <v>0</v>
          </cell>
          <cell r="DG830">
            <v>0</v>
          </cell>
          <cell r="DH830">
            <v>0</v>
          </cell>
          <cell r="DI830">
            <v>0</v>
          </cell>
          <cell r="DJ830">
            <v>0</v>
          </cell>
          <cell r="DK830">
            <v>0</v>
          </cell>
          <cell r="DL830">
            <v>0</v>
          </cell>
          <cell r="DM830">
            <v>0</v>
          </cell>
          <cell r="DN830">
            <v>0</v>
          </cell>
          <cell r="DO830">
            <v>0</v>
          </cell>
          <cell r="DP830">
            <v>0</v>
          </cell>
          <cell r="DQ830">
            <v>0</v>
          </cell>
          <cell r="DR830">
            <v>0</v>
          </cell>
          <cell r="DS830">
            <v>0</v>
          </cell>
          <cell r="DT830">
            <v>0</v>
          </cell>
          <cell r="DU830">
            <v>0</v>
          </cell>
          <cell r="DV830">
            <v>0</v>
          </cell>
          <cell r="DW830">
            <v>0</v>
          </cell>
          <cell r="DX830">
            <v>0</v>
          </cell>
          <cell r="DY830">
            <v>0</v>
          </cell>
          <cell r="DZ830">
            <v>0</v>
          </cell>
          <cell r="EA830">
            <v>0</v>
          </cell>
          <cell r="EB830">
            <v>0</v>
          </cell>
          <cell r="EC830">
            <v>0</v>
          </cell>
          <cell r="ED830">
            <v>0</v>
          </cell>
        </row>
        <row r="831"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0</v>
          </cell>
          <cell r="AT831">
            <v>0</v>
          </cell>
          <cell r="AU831">
            <v>0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0</v>
          </cell>
          <cell r="BD831">
            <v>0</v>
          </cell>
          <cell r="BE831">
            <v>0</v>
          </cell>
          <cell r="BF831">
            <v>0</v>
          </cell>
          <cell r="BG831">
            <v>0</v>
          </cell>
          <cell r="BH831">
            <v>0</v>
          </cell>
          <cell r="BI831">
            <v>0</v>
          </cell>
          <cell r="BJ831">
            <v>0</v>
          </cell>
          <cell r="BK831">
            <v>0</v>
          </cell>
          <cell r="BL831">
            <v>0</v>
          </cell>
          <cell r="BM831">
            <v>0</v>
          </cell>
          <cell r="BN831">
            <v>0</v>
          </cell>
          <cell r="BO831">
            <v>0</v>
          </cell>
          <cell r="BP831">
            <v>0</v>
          </cell>
          <cell r="BQ831">
            <v>0</v>
          </cell>
          <cell r="BR831">
            <v>0</v>
          </cell>
          <cell r="BS831">
            <v>0</v>
          </cell>
          <cell r="BT831">
            <v>0</v>
          </cell>
          <cell r="BU831">
            <v>0</v>
          </cell>
          <cell r="BV831">
            <v>0</v>
          </cell>
          <cell r="BW831">
            <v>0</v>
          </cell>
          <cell r="BX831">
            <v>0</v>
          </cell>
          <cell r="BY831">
            <v>0</v>
          </cell>
          <cell r="BZ831">
            <v>0</v>
          </cell>
          <cell r="CA831">
            <v>0</v>
          </cell>
          <cell r="CB831">
            <v>0</v>
          </cell>
          <cell r="CC831">
            <v>0</v>
          </cell>
          <cell r="CD831">
            <v>0</v>
          </cell>
          <cell r="CE831">
            <v>0</v>
          </cell>
          <cell r="CF831">
            <v>0</v>
          </cell>
          <cell r="CG831">
            <v>0</v>
          </cell>
          <cell r="CH831">
            <v>0</v>
          </cell>
          <cell r="CI831">
            <v>0</v>
          </cell>
          <cell r="CJ831">
            <v>0</v>
          </cell>
          <cell r="CK831">
            <v>0</v>
          </cell>
          <cell r="CL831">
            <v>0</v>
          </cell>
          <cell r="CM831">
            <v>0</v>
          </cell>
          <cell r="CN831">
            <v>0</v>
          </cell>
          <cell r="CO831">
            <v>0</v>
          </cell>
          <cell r="CP831">
            <v>0</v>
          </cell>
          <cell r="CQ831">
            <v>0</v>
          </cell>
          <cell r="CR831">
            <v>0</v>
          </cell>
          <cell r="CS831">
            <v>0</v>
          </cell>
          <cell r="CT831">
            <v>0</v>
          </cell>
          <cell r="CU831">
            <v>0</v>
          </cell>
          <cell r="CV831">
            <v>0</v>
          </cell>
          <cell r="CW831">
            <v>0</v>
          </cell>
          <cell r="CX831">
            <v>0</v>
          </cell>
          <cell r="CY831">
            <v>0</v>
          </cell>
          <cell r="CZ831">
            <v>0</v>
          </cell>
          <cell r="DA831">
            <v>0</v>
          </cell>
          <cell r="DB831">
            <v>0</v>
          </cell>
          <cell r="DC831">
            <v>0</v>
          </cell>
          <cell r="DD831">
            <v>0</v>
          </cell>
          <cell r="DE831">
            <v>0</v>
          </cell>
          <cell r="DF831">
            <v>0</v>
          </cell>
          <cell r="DG831">
            <v>0</v>
          </cell>
          <cell r="DH831">
            <v>0</v>
          </cell>
          <cell r="DI831">
            <v>0</v>
          </cell>
          <cell r="DJ831">
            <v>0</v>
          </cell>
          <cell r="DK831">
            <v>0</v>
          </cell>
          <cell r="DL831">
            <v>0</v>
          </cell>
          <cell r="DM831">
            <v>0</v>
          </cell>
          <cell r="DN831">
            <v>0</v>
          </cell>
          <cell r="DO831">
            <v>0</v>
          </cell>
          <cell r="DP831">
            <v>0</v>
          </cell>
          <cell r="DQ831">
            <v>0</v>
          </cell>
          <cell r="DR831">
            <v>0</v>
          </cell>
          <cell r="DS831">
            <v>0</v>
          </cell>
          <cell r="DT831">
            <v>0</v>
          </cell>
          <cell r="DU831">
            <v>0</v>
          </cell>
          <cell r="DV831">
            <v>0</v>
          </cell>
          <cell r="DW831">
            <v>0</v>
          </cell>
          <cell r="DX831">
            <v>0</v>
          </cell>
          <cell r="DY831">
            <v>0</v>
          </cell>
          <cell r="DZ831">
            <v>0</v>
          </cell>
          <cell r="EA831">
            <v>0</v>
          </cell>
          <cell r="EB831">
            <v>0</v>
          </cell>
          <cell r="EC831">
            <v>0</v>
          </cell>
          <cell r="ED831">
            <v>0</v>
          </cell>
        </row>
        <row r="832"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0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0</v>
          </cell>
          <cell r="BD832">
            <v>0</v>
          </cell>
          <cell r="BE832">
            <v>0</v>
          </cell>
          <cell r="BF832">
            <v>0</v>
          </cell>
          <cell r="BG832">
            <v>0</v>
          </cell>
          <cell r="BH832">
            <v>0</v>
          </cell>
          <cell r="BI832">
            <v>0</v>
          </cell>
          <cell r="BJ832">
            <v>0</v>
          </cell>
          <cell r="BK832">
            <v>0</v>
          </cell>
          <cell r="BL832">
            <v>0</v>
          </cell>
          <cell r="BM832">
            <v>0</v>
          </cell>
          <cell r="BN832">
            <v>0</v>
          </cell>
          <cell r="BO832">
            <v>0</v>
          </cell>
          <cell r="BP832">
            <v>0</v>
          </cell>
          <cell r="BQ832">
            <v>0</v>
          </cell>
          <cell r="BR832">
            <v>0</v>
          </cell>
          <cell r="BS832">
            <v>0</v>
          </cell>
          <cell r="BT832">
            <v>0</v>
          </cell>
          <cell r="BU832">
            <v>0</v>
          </cell>
          <cell r="BV832">
            <v>0</v>
          </cell>
          <cell r="BW832">
            <v>0</v>
          </cell>
          <cell r="BX832">
            <v>0</v>
          </cell>
          <cell r="BY832">
            <v>0</v>
          </cell>
          <cell r="BZ832">
            <v>0</v>
          </cell>
          <cell r="CA832">
            <v>0</v>
          </cell>
          <cell r="CB832">
            <v>0</v>
          </cell>
          <cell r="CC832">
            <v>0</v>
          </cell>
          <cell r="CD832">
            <v>0</v>
          </cell>
          <cell r="CE832">
            <v>0</v>
          </cell>
          <cell r="CF832">
            <v>0</v>
          </cell>
          <cell r="CG832">
            <v>0</v>
          </cell>
          <cell r="CH832">
            <v>0</v>
          </cell>
          <cell r="CI832">
            <v>0</v>
          </cell>
          <cell r="CJ832">
            <v>0</v>
          </cell>
          <cell r="CK832">
            <v>0</v>
          </cell>
          <cell r="CL832">
            <v>0</v>
          </cell>
          <cell r="CM832">
            <v>0</v>
          </cell>
          <cell r="CN832">
            <v>0</v>
          </cell>
          <cell r="CO832">
            <v>0</v>
          </cell>
          <cell r="CP832">
            <v>0</v>
          </cell>
          <cell r="CQ832">
            <v>0</v>
          </cell>
          <cell r="CR832">
            <v>0</v>
          </cell>
          <cell r="CS832">
            <v>0</v>
          </cell>
          <cell r="CT832">
            <v>0</v>
          </cell>
          <cell r="CU832">
            <v>0</v>
          </cell>
          <cell r="CV832">
            <v>0</v>
          </cell>
          <cell r="CW832">
            <v>0</v>
          </cell>
          <cell r="CX832">
            <v>0</v>
          </cell>
          <cell r="CY832">
            <v>0</v>
          </cell>
          <cell r="CZ832">
            <v>0</v>
          </cell>
          <cell r="DA832">
            <v>0</v>
          </cell>
          <cell r="DB832">
            <v>0</v>
          </cell>
          <cell r="DC832">
            <v>0</v>
          </cell>
          <cell r="DD832">
            <v>0</v>
          </cell>
          <cell r="DE832">
            <v>0</v>
          </cell>
          <cell r="DF832">
            <v>0</v>
          </cell>
          <cell r="DG832">
            <v>0</v>
          </cell>
          <cell r="DH832">
            <v>0</v>
          </cell>
          <cell r="DI832">
            <v>0</v>
          </cell>
          <cell r="DJ832">
            <v>0</v>
          </cell>
          <cell r="DK832">
            <v>0</v>
          </cell>
          <cell r="DL832">
            <v>0</v>
          </cell>
          <cell r="DM832">
            <v>0</v>
          </cell>
          <cell r="DN832">
            <v>0</v>
          </cell>
          <cell r="DO832">
            <v>0</v>
          </cell>
          <cell r="DP832">
            <v>0</v>
          </cell>
          <cell r="DQ832">
            <v>0</v>
          </cell>
          <cell r="DR832">
            <v>0</v>
          </cell>
          <cell r="DS832">
            <v>0</v>
          </cell>
          <cell r="DT832">
            <v>0</v>
          </cell>
          <cell r="DU832">
            <v>0</v>
          </cell>
          <cell r="DV832">
            <v>0</v>
          </cell>
          <cell r="DW832">
            <v>0</v>
          </cell>
          <cell r="DX832">
            <v>0</v>
          </cell>
          <cell r="DY832">
            <v>0</v>
          </cell>
          <cell r="DZ832">
            <v>0</v>
          </cell>
          <cell r="EA832">
            <v>0</v>
          </cell>
          <cell r="EB832">
            <v>0</v>
          </cell>
          <cell r="EC832">
            <v>0</v>
          </cell>
          <cell r="ED832">
            <v>0</v>
          </cell>
        </row>
        <row r="833"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0</v>
          </cell>
          <cell r="BD833">
            <v>0</v>
          </cell>
          <cell r="BE833">
            <v>0</v>
          </cell>
          <cell r="BF833">
            <v>0</v>
          </cell>
          <cell r="BG833">
            <v>0</v>
          </cell>
          <cell r="BH833">
            <v>0</v>
          </cell>
          <cell r="BI833">
            <v>0</v>
          </cell>
          <cell r="BJ833">
            <v>0</v>
          </cell>
          <cell r="BK833">
            <v>0</v>
          </cell>
          <cell r="BL833">
            <v>0</v>
          </cell>
          <cell r="BM833">
            <v>0</v>
          </cell>
          <cell r="BN833">
            <v>0</v>
          </cell>
          <cell r="BO833">
            <v>0</v>
          </cell>
          <cell r="BP833">
            <v>0</v>
          </cell>
          <cell r="BQ833">
            <v>0</v>
          </cell>
          <cell r="BR833">
            <v>0</v>
          </cell>
          <cell r="BS833">
            <v>0</v>
          </cell>
          <cell r="BT833">
            <v>0</v>
          </cell>
          <cell r="BU833">
            <v>0</v>
          </cell>
          <cell r="BV833">
            <v>0</v>
          </cell>
          <cell r="BW833">
            <v>0</v>
          </cell>
          <cell r="BX833">
            <v>0</v>
          </cell>
          <cell r="BY833">
            <v>0</v>
          </cell>
          <cell r="BZ833">
            <v>0</v>
          </cell>
          <cell r="CA833">
            <v>0</v>
          </cell>
          <cell r="CB833">
            <v>0</v>
          </cell>
          <cell r="CC833">
            <v>0</v>
          </cell>
          <cell r="CD833">
            <v>0</v>
          </cell>
          <cell r="CE833">
            <v>0</v>
          </cell>
          <cell r="CF833">
            <v>0</v>
          </cell>
          <cell r="CG833">
            <v>0</v>
          </cell>
          <cell r="CH833">
            <v>0</v>
          </cell>
          <cell r="CI833">
            <v>0</v>
          </cell>
          <cell r="CJ833">
            <v>0</v>
          </cell>
          <cell r="CK833">
            <v>0</v>
          </cell>
          <cell r="CL833">
            <v>0</v>
          </cell>
          <cell r="CM833">
            <v>0</v>
          </cell>
          <cell r="CN833">
            <v>0</v>
          </cell>
          <cell r="CO833">
            <v>0</v>
          </cell>
          <cell r="CP833">
            <v>0</v>
          </cell>
          <cell r="CQ833">
            <v>0</v>
          </cell>
          <cell r="CR833">
            <v>0</v>
          </cell>
          <cell r="CS833">
            <v>0</v>
          </cell>
          <cell r="CT833">
            <v>0</v>
          </cell>
          <cell r="CU833">
            <v>0</v>
          </cell>
          <cell r="CV833">
            <v>0</v>
          </cell>
          <cell r="CW833">
            <v>0</v>
          </cell>
          <cell r="CX833">
            <v>0</v>
          </cell>
          <cell r="CY833">
            <v>0</v>
          </cell>
          <cell r="CZ833">
            <v>0</v>
          </cell>
          <cell r="DA833">
            <v>0</v>
          </cell>
          <cell r="DB833">
            <v>0</v>
          </cell>
          <cell r="DC833">
            <v>0</v>
          </cell>
          <cell r="DD833">
            <v>0</v>
          </cell>
          <cell r="DE833">
            <v>0</v>
          </cell>
          <cell r="DF833">
            <v>0</v>
          </cell>
          <cell r="DG833">
            <v>0</v>
          </cell>
          <cell r="DH833">
            <v>0</v>
          </cell>
          <cell r="DI833">
            <v>0</v>
          </cell>
          <cell r="DJ833">
            <v>0</v>
          </cell>
          <cell r="DK833">
            <v>0</v>
          </cell>
          <cell r="DL833">
            <v>0</v>
          </cell>
          <cell r="DM833">
            <v>0</v>
          </cell>
          <cell r="DN833">
            <v>0</v>
          </cell>
          <cell r="DO833">
            <v>0</v>
          </cell>
          <cell r="DP833">
            <v>0</v>
          </cell>
          <cell r="DQ833">
            <v>0</v>
          </cell>
          <cell r="DR833">
            <v>0</v>
          </cell>
          <cell r="DS833">
            <v>0</v>
          </cell>
          <cell r="DT833">
            <v>0</v>
          </cell>
          <cell r="DU833">
            <v>0</v>
          </cell>
          <cell r="DV833">
            <v>0</v>
          </cell>
          <cell r="DW833">
            <v>0</v>
          </cell>
          <cell r="DX833">
            <v>0</v>
          </cell>
          <cell r="DY833">
            <v>0</v>
          </cell>
          <cell r="DZ833">
            <v>0</v>
          </cell>
          <cell r="EA833">
            <v>0</v>
          </cell>
          <cell r="EB833">
            <v>0</v>
          </cell>
          <cell r="EC833">
            <v>0</v>
          </cell>
          <cell r="ED833">
            <v>0</v>
          </cell>
        </row>
        <row r="834"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0</v>
          </cell>
          <cell r="BD834">
            <v>0</v>
          </cell>
          <cell r="BE834">
            <v>0</v>
          </cell>
          <cell r="BF834">
            <v>0</v>
          </cell>
          <cell r="BG834">
            <v>0</v>
          </cell>
          <cell r="BH834">
            <v>0</v>
          </cell>
          <cell r="BI834">
            <v>0</v>
          </cell>
          <cell r="BJ834">
            <v>0</v>
          </cell>
          <cell r="BK834">
            <v>0</v>
          </cell>
          <cell r="BL834">
            <v>0</v>
          </cell>
          <cell r="BM834">
            <v>0</v>
          </cell>
          <cell r="BN834">
            <v>0</v>
          </cell>
          <cell r="BO834">
            <v>0</v>
          </cell>
          <cell r="BP834">
            <v>0</v>
          </cell>
          <cell r="BQ834">
            <v>0</v>
          </cell>
          <cell r="BR834">
            <v>0</v>
          </cell>
          <cell r="BS834">
            <v>0</v>
          </cell>
          <cell r="BT834">
            <v>0</v>
          </cell>
          <cell r="BU834">
            <v>0</v>
          </cell>
          <cell r="BV834">
            <v>0</v>
          </cell>
          <cell r="BW834">
            <v>0</v>
          </cell>
          <cell r="BX834">
            <v>0</v>
          </cell>
          <cell r="BY834">
            <v>0</v>
          </cell>
          <cell r="BZ834">
            <v>0</v>
          </cell>
          <cell r="CA834">
            <v>0</v>
          </cell>
          <cell r="CB834">
            <v>0</v>
          </cell>
          <cell r="CC834">
            <v>0</v>
          </cell>
          <cell r="CD834">
            <v>0</v>
          </cell>
          <cell r="CE834">
            <v>0</v>
          </cell>
          <cell r="CF834">
            <v>0</v>
          </cell>
          <cell r="CG834">
            <v>0</v>
          </cell>
          <cell r="CH834">
            <v>0</v>
          </cell>
          <cell r="CI834">
            <v>0</v>
          </cell>
          <cell r="CJ834">
            <v>0</v>
          </cell>
          <cell r="CK834">
            <v>0</v>
          </cell>
          <cell r="CL834">
            <v>0</v>
          </cell>
          <cell r="CM834">
            <v>0</v>
          </cell>
          <cell r="CN834">
            <v>0</v>
          </cell>
          <cell r="CO834">
            <v>0</v>
          </cell>
          <cell r="CP834">
            <v>0</v>
          </cell>
          <cell r="CQ834">
            <v>0</v>
          </cell>
          <cell r="CR834">
            <v>0</v>
          </cell>
          <cell r="CS834">
            <v>0</v>
          </cell>
          <cell r="CT834">
            <v>0</v>
          </cell>
          <cell r="CU834">
            <v>0</v>
          </cell>
          <cell r="CV834">
            <v>0</v>
          </cell>
          <cell r="CW834">
            <v>0</v>
          </cell>
          <cell r="CX834">
            <v>0</v>
          </cell>
          <cell r="CY834">
            <v>0</v>
          </cell>
          <cell r="CZ834">
            <v>0</v>
          </cell>
          <cell r="DA834">
            <v>0</v>
          </cell>
          <cell r="DB834">
            <v>0</v>
          </cell>
          <cell r="DC834">
            <v>0</v>
          </cell>
          <cell r="DD834">
            <v>0</v>
          </cell>
          <cell r="DE834">
            <v>0</v>
          </cell>
          <cell r="DF834">
            <v>0</v>
          </cell>
          <cell r="DG834">
            <v>0</v>
          </cell>
          <cell r="DH834">
            <v>0</v>
          </cell>
          <cell r="DI834">
            <v>0</v>
          </cell>
          <cell r="DJ834">
            <v>0</v>
          </cell>
          <cell r="DK834">
            <v>0</v>
          </cell>
          <cell r="DL834">
            <v>0</v>
          </cell>
          <cell r="DM834">
            <v>0</v>
          </cell>
          <cell r="DN834">
            <v>0</v>
          </cell>
          <cell r="DO834">
            <v>0</v>
          </cell>
          <cell r="DP834">
            <v>0</v>
          </cell>
          <cell r="DQ834">
            <v>0</v>
          </cell>
          <cell r="DR834">
            <v>0</v>
          </cell>
          <cell r="DS834">
            <v>0</v>
          </cell>
          <cell r="DT834">
            <v>0</v>
          </cell>
          <cell r="DU834">
            <v>0</v>
          </cell>
          <cell r="DV834">
            <v>0</v>
          </cell>
          <cell r="DW834">
            <v>0</v>
          </cell>
          <cell r="DX834">
            <v>0</v>
          </cell>
          <cell r="DY834">
            <v>0</v>
          </cell>
          <cell r="DZ834">
            <v>0</v>
          </cell>
          <cell r="EA834">
            <v>0</v>
          </cell>
          <cell r="EB834">
            <v>0</v>
          </cell>
          <cell r="EC834">
            <v>0</v>
          </cell>
          <cell r="ED834">
            <v>0</v>
          </cell>
        </row>
        <row r="835"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0</v>
          </cell>
          <cell r="BD835">
            <v>0</v>
          </cell>
          <cell r="BE835">
            <v>0</v>
          </cell>
          <cell r="BF835">
            <v>0</v>
          </cell>
          <cell r="BG835">
            <v>0</v>
          </cell>
          <cell r="BH835">
            <v>0</v>
          </cell>
          <cell r="BI835">
            <v>0</v>
          </cell>
          <cell r="BJ835">
            <v>0</v>
          </cell>
          <cell r="BK835">
            <v>0</v>
          </cell>
          <cell r="BL835">
            <v>0</v>
          </cell>
          <cell r="BM835">
            <v>0</v>
          </cell>
          <cell r="BN835">
            <v>0</v>
          </cell>
          <cell r="BO835">
            <v>0</v>
          </cell>
          <cell r="BP835">
            <v>0</v>
          </cell>
          <cell r="BQ835">
            <v>0</v>
          </cell>
          <cell r="BR835">
            <v>0</v>
          </cell>
          <cell r="BS835">
            <v>0</v>
          </cell>
          <cell r="BT835">
            <v>0</v>
          </cell>
          <cell r="BU835">
            <v>0</v>
          </cell>
          <cell r="BV835">
            <v>0</v>
          </cell>
          <cell r="BW835">
            <v>0</v>
          </cell>
          <cell r="BX835">
            <v>0</v>
          </cell>
          <cell r="BY835">
            <v>0</v>
          </cell>
          <cell r="BZ835">
            <v>0</v>
          </cell>
          <cell r="CA835">
            <v>0</v>
          </cell>
          <cell r="CB835">
            <v>0</v>
          </cell>
          <cell r="CC835">
            <v>0</v>
          </cell>
          <cell r="CD835">
            <v>0</v>
          </cell>
          <cell r="CE835">
            <v>0</v>
          </cell>
          <cell r="CF835">
            <v>0</v>
          </cell>
          <cell r="CG835">
            <v>0</v>
          </cell>
          <cell r="CH835">
            <v>0</v>
          </cell>
          <cell r="CI835">
            <v>0</v>
          </cell>
          <cell r="CJ835">
            <v>0</v>
          </cell>
          <cell r="CK835">
            <v>0</v>
          </cell>
          <cell r="CL835">
            <v>0</v>
          </cell>
          <cell r="CM835">
            <v>0</v>
          </cell>
          <cell r="CN835">
            <v>0</v>
          </cell>
          <cell r="CO835">
            <v>0</v>
          </cell>
          <cell r="CP835">
            <v>0</v>
          </cell>
          <cell r="CQ835">
            <v>0</v>
          </cell>
          <cell r="CR835">
            <v>0</v>
          </cell>
          <cell r="CS835">
            <v>0</v>
          </cell>
          <cell r="CT835">
            <v>0</v>
          </cell>
          <cell r="CU835">
            <v>0</v>
          </cell>
          <cell r="CV835">
            <v>0</v>
          </cell>
          <cell r="CW835">
            <v>0</v>
          </cell>
          <cell r="CX835">
            <v>0</v>
          </cell>
          <cell r="CY835">
            <v>0</v>
          </cell>
          <cell r="CZ835">
            <v>0</v>
          </cell>
          <cell r="DA835">
            <v>0</v>
          </cell>
          <cell r="DB835">
            <v>0</v>
          </cell>
          <cell r="DC835">
            <v>0</v>
          </cell>
          <cell r="DD835">
            <v>0</v>
          </cell>
          <cell r="DE835">
            <v>0</v>
          </cell>
          <cell r="DF835">
            <v>0</v>
          </cell>
          <cell r="DG835">
            <v>0</v>
          </cell>
          <cell r="DH835">
            <v>0</v>
          </cell>
          <cell r="DI835">
            <v>0</v>
          </cell>
          <cell r="DJ835">
            <v>0</v>
          </cell>
          <cell r="DK835">
            <v>0</v>
          </cell>
          <cell r="DL835">
            <v>0</v>
          </cell>
          <cell r="DM835">
            <v>0</v>
          </cell>
          <cell r="DN835">
            <v>0</v>
          </cell>
          <cell r="DO835">
            <v>0</v>
          </cell>
          <cell r="DP835">
            <v>0</v>
          </cell>
          <cell r="DQ835">
            <v>0</v>
          </cell>
          <cell r="DR835">
            <v>0</v>
          </cell>
          <cell r="DS835">
            <v>0</v>
          </cell>
          <cell r="DT835">
            <v>0</v>
          </cell>
          <cell r="DU835">
            <v>0</v>
          </cell>
          <cell r="DV835">
            <v>0</v>
          </cell>
          <cell r="DW835">
            <v>0</v>
          </cell>
          <cell r="DX835">
            <v>0</v>
          </cell>
          <cell r="DY835">
            <v>0</v>
          </cell>
          <cell r="DZ835">
            <v>0</v>
          </cell>
          <cell r="EA835">
            <v>0</v>
          </cell>
          <cell r="EB835">
            <v>0</v>
          </cell>
          <cell r="EC835">
            <v>0</v>
          </cell>
          <cell r="ED835">
            <v>0</v>
          </cell>
        </row>
        <row r="836"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0</v>
          </cell>
          <cell r="BD836">
            <v>0</v>
          </cell>
          <cell r="BE836">
            <v>0</v>
          </cell>
          <cell r="BF836">
            <v>0</v>
          </cell>
          <cell r="BG836">
            <v>0</v>
          </cell>
          <cell r="BH836">
            <v>0</v>
          </cell>
          <cell r="BI836">
            <v>0</v>
          </cell>
          <cell r="BJ836">
            <v>0</v>
          </cell>
          <cell r="BK836">
            <v>0</v>
          </cell>
          <cell r="BL836">
            <v>0</v>
          </cell>
          <cell r="BM836">
            <v>0</v>
          </cell>
          <cell r="BN836">
            <v>0</v>
          </cell>
          <cell r="BO836">
            <v>0</v>
          </cell>
          <cell r="BP836">
            <v>0</v>
          </cell>
          <cell r="BQ836">
            <v>0</v>
          </cell>
          <cell r="BR836">
            <v>0</v>
          </cell>
          <cell r="BS836">
            <v>0</v>
          </cell>
          <cell r="BT836">
            <v>0</v>
          </cell>
          <cell r="BU836">
            <v>0</v>
          </cell>
          <cell r="BV836">
            <v>0</v>
          </cell>
          <cell r="BW836">
            <v>0</v>
          </cell>
          <cell r="BX836">
            <v>0</v>
          </cell>
          <cell r="BY836">
            <v>0</v>
          </cell>
          <cell r="BZ836">
            <v>0</v>
          </cell>
          <cell r="CA836">
            <v>0</v>
          </cell>
          <cell r="CB836">
            <v>0</v>
          </cell>
          <cell r="CC836">
            <v>0</v>
          </cell>
          <cell r="CD836">
            <v>0</v>
          </cell>
          <cell r="CE836">
            <v>0</v>
          </cell>
          <cell r="CF836">
            <v>0</v>
          </cell>
          <cell r="CG836">
            <v>0</v>
          </cell>
          <cell r="CH836">
            <v>0</v>
          </cell>
          <cell r="CI836">
            <v>0</v>
          </cell>
          <cell r="CJ836">
            <v>0</v>
          </cell>
          <cell r="CK836">
            <v>0</v>
          </cell>
          <cell r="CL836">
            <v>0</v>
          </cell>
          <cell r="CM836">
            <v>0</v>
          </cell>
          <cell r="CN836">
            <v>0</v>
          </cell>
          <cell r="CO836">
            <v>0</v>
          </cell>
          <cell r="CP836">
            <v>0</v>
          </cell>
          <cell r="CQ836">
            <v>0</v>
          </cell>
          <cell r="CR836">
            <v>0</v>
          </cell>
          <cell r="CS836">
            <v>0</v>
          </cell>
          <cell r="CT836">
            <v>0</v>
          </cell>
          <cell r="CU836">
            <v>0</v>
          </cell>
          <cell r="CV836">
            <v>0</v>
          </cell>
          <cell r="CW836">
            <v>0</v>
          </cell>
          <cell r="CX836">
            <v>0</v>
          </cell>
          <cell r="CY836">
            <v>0</v>
          </cell>
          <cell r="CZ836">
            <v>0</v>
          </cell>
          <cell r="DA836">
            <v>0</v>
          </cell>
          <cell r="DB836">
            <v>0</v>
          </cell>
          <cell r="DC836">
            <v>0</v>
          </cell>
          <cell r="DD836">
            <v>0</v>
          </cell>
          <cell r="DE836">
            <v>0</v>
          </cell>
          <cell r="DF836">
            <v>0</v>
          </cell>
          <cell r="DG836">
            <v>0</v>
          </cell>
          <cell r="DH836">
            <v>0</v>
          </cell>
          <cell r="DI836">
            <v>0</v>
          </cell>
          <cell r="DJ836">
            <v>0</v>
          </cell>
          <cell r="DK836">
            <v>0</v>
          </cell>
          <cell r="DL836">
            <v>0</v>
          </cell>
          <cell r="DM836">
            <v>0</v>
          </cell>
          <cell r="DN836">
            <v>0</v>
          </cell>
          <cell r="DO836">
            <v>0</v>
          </cell>
          <cell r="DP836">
            <v>0</v>
          </cell>
          <cell r="DQ836">
            <v>0</v>
          </cell>
          <cell r="DR836">
            <v>0</v>
          </cell>
          <cell r="DS836">
            <v>0</v>
          </cell>
          <cell r="DT836">
            <v>0</v>
          </cell>
          <cell r="DU836">
            <v>0</v>
          </cell>
          <cell r="DV836">
            <v>0</v>
          </cell>
          <cell r="DW836">
            <v>0</v>
          </cell>
          <cell r="DX836">
            <v>0</v>
          </cell>
          <cell r="DY836">
            <v>0</v>
          </cell>
          <cell r="DZ836">
            <v>0</v>
          </cell>
          <cell r="EA836">
            <v>0</v>
          </cell>
          <cell r="EB836">
            <v>0</v>
          </cell>
          <cell r="EC836">
            <v>0</v>
          </cell>
          <cell r="ED836">
            <v>0</v>
          </cell>
        </row>
        <row r="837"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0</v>
          </cell>
          <cell r="BD837">
            <v>0</v>
          </cell>
          <cell r="BE837">
            <v>0</v>
          </cell>
          <cell r="BF837">
            <v>0</v>
          </cell>
          <cell r="BG837">
            <v>0</v>
          </cell>
          <cell r="BH837">
            <v>0</v>
          </cell>
          <cell r="BI837">
            <v>0</v>
          </cell>
          <cell r="BJ837">
            <v>0</v>
          </cell>
          <cell r="BK837">
            <v>0</v>
          </cell>
          <cell r="BL837">
            <v>0</v>
          </cell>
          <cell r="BM837">
            <v>0</v>
          </cell>
          <cell r="BN837">
            <v>0</v>
          </cell>
          <cell r="BO837">
            <v>0</v>
          </cell>
          <cell r="BP837">
            <v>0</v>
          </cell>
          <cell r="BQ837">
            <v>0</v>
          </cell>
          <cell r="BR837">
            <v>0</v>
          </cell>
          <cell r="BS837">
            <v>0</v>
          </cell>
          <cell r="BT837">
            <v>0</v>
          </cell>
          <cell r="BU837">
            <v>0</v>
          </cell>
          <cell r="BV837">
            <v>0</v>
          </cell>
          <cell r="BW837">
            <v>0</v>
          </cell>
          <cell r="BX837">
            <v>0</v>
          </cell>
          <cell r="BY837">
            <v>0</v>
          </cell>
          <cell r="BZ837">
            <v>0</v>
          </cell>
          <cell r="CA837">
            <v>0</v>
          </cell>
          <cell r="CB837">
            <v>0</v>
          </cell>
          <cell r="CC837">
            <v>0</v>
          </cell>
          <cell r="CD837">
            <v>0</v>
          </cell>
          <cell r="CE837">
            <v>0</v>
          </cell>
          <cell r="CF837">
            <v>0</v>
          </cell>
          <cell r="CG837">
            <v>0</v>
          </cell>
          <cell r="CH837">
            <v>0</v>
          </cell>
          <cell r="CI837">
            <v>0</v>
          </cell>
          <cell r="CJ837">
            <v>0</v>
          </cell>
          <cell r="CK837">
            <v>0</v>
          </cell>
          <cell r="CL837">
            <v>0</v>
          </cell>
          <cell r="CM837">
            <v>0</v>
          </cell>
          <cell r="CN837">
            <v>0</v>
          </cell>
          <cell r="CO837">
            <v>0</v>
          </cell>
          <cell r="CP837">
            <v>0</v>
          </cell>
          <cell r="CQ837">
            <v>0</v>
          </cell>
          <cell r="CR837">
            <v>0</v>
          </cell>
          <cell r="CS837">
            <v>0</v>
          </cell>
          <cell r="CT837">
            <v>0</v>
          </cell>
          <cell r="CU837">
            <v>0</v>
          </cell>
          <cell r="CV837">
            <v>0</v>
          </cell>
          <cell r="CW837">
            <v>0</v>
          </cell>
          <cell r="CX837">
            <v>0</v>
          </cell>
          <cell r="CY837">
            <v>0</v>
          </cell>
          <cell r="CZ837">
            <v>0</v>
          </cell>
          <cell r="DA837">
            <v>0</v>
          </cell>
          <cell r="DB837">
            <v>0</v>
          </cell>
          <cell r="DC837">
            <v>0</v>
          </cell>
          <cell r="DD837">
            <v>0</v>
          </cell>
          <cell r="DE837">
            <v>0</v>
          </cell>
          <cell r="DF837">
            <v>0</v>
          </cell>
          <cell r="DG837">
            <v>0</v>
          </cell>
          <cell r="DH837">
            <v>0</v>
          </cell>
          <cell r="DI837">
            <v>0</v>
          </cell>
          <cell r="DJ837">
            <v>0</v>
          </cell>
          <cell r="DK837">
            <v>0</v>
          </cell>
          <cell r="DL837">
            <v>0</v>
          </cell>
          <cell r="DM837">
            <v>0</v>
          </cell>
          <cell r="DN837">
            <v>0</v>
          </cell>
          <cell r="DO837">
            <v>0</v>
          </cell>
          <cell r="DP837">
            <v>0</v>
          </cell>
          <cell r="DQ837">
            <v>0</v>
          </cell>
          <cell r="DR837">
            <v>0</v>
          </cell>
          <cell r="DS837">
            <v>0</v>
          </cell>
          <cell r="DT837">
            <v>0</v>
          </cell>
          <cell r="DU837">
            <v>0</v>
          </cell>
          <cell r="DV837">
            <v>0</v>
          </cell>
          <cell r="DW837">
            <v>0</v>
          </cell>
          <cell r="DX837">
            <v>0</v>
          </cell>
          <cell r="DY837">
            <v>0</v>
          </cell>
          <cell r="DZ837">
            <v>0</v>
          </cell>
          <cell r="EA837">
            <v>0</v>
          </cell>
          <cell r="EB837">
            <v>0</v>
          </cell>
          <cell r="EC837">
            <v>0</v>
          </cell>
          <cell r="ED837">
            <v>0</v>
          </cell>
        </row>
        <row r="839"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0</v>
          </cell>
          <cell r="BD839">
            <v>0</v>
          </cell>
          <cell r="BE839">
            <v>0</v>
          </cell>
          <cell r="BF839">
            <v>0</v>
          </cell>
          <cell r="BG839">
            <v>0</v>
          </cell>
          <cell r="BH839">
            <v>0</v>
          </cell>
          <cell r="BI839">
            <v>0</v>
          </cell>
          <cell r="BJ839">
            <v>0</v>
          </cell>
          <cell r="BK839">
            <v>0</v>
          </cell>
          <cell r="BL839">
            <v>0</v>
          </cell>
          <cell r="BM839">
            <v>0</v>
          </cell>
          <cell r="BN839">
            <v>0</v>
          </cell>
          <cell r="BO839">
            <v>0</v>
          </cell>
          <cell r="BP839">
            <v>0</v>
          </cell>
          <cell r="BQ839">
            <v>0</v>
          </cell>
          <cell r="BR839">
            <v>0</v>
          </cell>
          <cell r="BS839">
            <v>0</v>
          </cell>
          <cell r="BT839">
            <v>0</v>
          </cell>
          <cell r="BU839">
            <v>0</v>
          </cell>
          <cell r="BV839">
            <v>0</v>
          </cell>
          <cell r="BW839">
            <v>0</v>
          </cell>
          <cell r="BX839">
            <v>0</v>
          </cell>
          <cell r="BY839">
            <v>0</v>
          </cell>
          <cell r="BZ839">
            <v>0</v>
          </cell>
          <cell r="CA839">
            <v>0</v>
          </cell>
          <cell r="CB839">
            <v>0</v>
          </cell>
          <cell r="CC839">
            <v>0</v>
          </cell>
          <cell r="CD839">
            <v>0</v>
          </cell>
          <cell r="CE839">
            <v>0</v>
          </cell>
          <cell r="CF839">
            <v>0</v>
          </cell>
          <cell r="CG839">
            <v>0</v>
          </cell>
          <cell r="CH839">
            <v>0</v>
          </cell>
          <cell r="CI839">
            <v>0</v>
          </cell>
          <cell r="CJ839">
            <v>0</v>
          </cell>
          <cell r="CK839">
            <v>0</v>
          </cell>
          <cell r="CL839">
            <v>0</v>
          </cell>
          <cell r="CM839">
            <v>0</v>
          </cell>
          <cell r="CN839">
            <v>0</v>
          </cell>
          <cell r="CO839">
            <v>0</v>
          </cell>
          <cell r="CP839">
            <v>0</v>
          </cell>
          <cell r="CQ839">
            <v>0</v>
          </cell>
          <cell r="CR839">
            <v>0</v>
          </cell>
          <cell r="CS839">
            <v>0</v>
          </cell>
          <cell r="CT839">
            <v>0</v>
          </cell>
          <cell r="CU839">
            <v>0</v>
          </cell>
          <cell r="CV839">
            <v>0</v>
          </cell>
          <cell r="CW839">
            <v>0</v>
          </cell>
          <cell r="CX839">
            <v>0</v>
          </cell>
          <cell r="CY839">
            <v>0</v>
          </cell>
          <cell r="CZ839">
            <v>0</v>
          </cell>
          <cell r="DA839">
            <v>0</v>
          </cell>
          <cell r="DB839">
            <v>0</v>
          </cell>
          <cell r="DC839">
            <v>0</v>
          </cell>
          <cell r="DD839">
            <v>0</v>
          </cell>
          <cell r="DE839">
            <v>0</v>
          </cell>
          <cell r="DF839">
            <v>0</v>
          </cell>
          <cell r="DG839">
            <v>0</v>
          </cell>
          <cell r="DH839">
            <v>0</v>
          </cell>
          <cell r="DI839">
            <v>0</v>
          </cell>
          <cell r="DJ839">
            <v>0</v>
          </cell>
          <cell r="DK839">
            <v>0</v>
          </cell>
          <cell r="DL839">
            <v>0</v>
          </cell>
          <cell r="DM839">
            <v>0</v>
          </cell>
          <cell r="DN839">
            <v>0</v>
          </cell>
          <cell r="DO839">
            <v>0</v>
          </cell>
          <cell r="DP839">
            <v>0</v>
          </cell>
          <cell r="DQ839">
            <v>0</v>
          </cell>
          <cell r="DR839">
            <v>0</v>
          </cell>
          <cell r="DS839">
            <v>0</v>
          </cell>
          <cell r="DT839">
            <v>0</v>
          </cell>
          <cell r="DU839">
            <v>0</v>
          </cell>
          <cell r="DV839">
            <v>0</v>
          </cell>
          <cell r="DW839">
            <v>0</v>
          </cell>
          <cell r="DX839">
            <v>0</v>
          </cell>
          <cell r="DY839">
            <v>0</v>
          </cell>
          <cell r="DZ839">
            <v>0</v>
          </cell>
          <cell r="EA839">
            <v>0</v>
          </cell>
          <cell r="EB839">
            <v>0</v>
          </cell>
          <cell r="EC839">
            <v>0</v>
          </cell>
          <cell r="ED839">
            <v>0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0</v>
          </cell>
          <cell r="BD840">
            <v>0</v>
          </cell>
          <cell r="BE840">
            <v>0</v>
          </cell>
          <cell r="BF840">
            <v>0</v>
          </cell>
          <cell r="BG840">
            <v>0</v>
          </cell>
          <cell r="BH840">
            <v>0</v>
          </cell>
          <cell r="BI840">
            <v>0</v>
          </cell>
          <cell r="BJ840">
            <v>0</v>
          </cell>
          <cell r="BK840">
            <v>0</v>
          </cell>
          <cell r="BL840">
            <v>0</v>
          </cell>
          <cell r="BM840">
            <v>0</v>
          </cell>
          <cell r="BN840">
            <v>0</v>
          </cell>
          <cell r="BO840">
            <v>0</v>
          </cell>
          <cell r="BP840">
            <v>0</v>
          </cell>
          <cell r="BQ840">
            <v>0</v>
          </cell>
          <cell r="BR840">
            <v>0</v>
          </cell>
          <cell r="BS840">
            <v>0</v>
          </cell>
          <cell r="BT840">
            <v>0</v>
          </cell>
          <cell r="BU840">
            <v>0</v>
          </cell>
          <cell r="BV840">
            <v>0</v>
          </cell>
          <cell r="BW840">
            <v>0</v>
          </cell>
          <cell r="BX840">
            <v>0</v>
          </cell>
          <cell r="BY840">
            <v>0</v>
          </cell>
          <cell r="BZ840">
            <v>0</v>
          </cell>
          <cell r="CA840">
            <v>0</v>
          </cell>
          <cell r="CB840">
            <v>0</v>
          </cell>
          <cell r="CC840">
            <v>0</v>
          </cell>
          <cell r="CD840">
            <v>0</v>
          </cell>
          <cell r="CE840">
            <v>0</v>
          </cell>
          <cell r="CF840">
            <v>0</v>
          </cell>
          <cell r="CG840">
            <v>0</v>
          </cell>
          <cell r="CH840">
            <v>0</v>
          </cell>
          <cell r="CI840">
            <v>0</v>
          </cell>
          <cell r="CJ840">
            <v>0</v>
          </cell>
          <cell r="CK840">
            <v>0</v>
          </cell>
          <cell r="CL840">
            <v>0</v>
          </cell>
          <cell r="CM840">
            <v>0</v>
          </cell>
          <cell r="CN840">
            <v>0</v>
          </cell>
          <cell r="CO840">
            <v>0</v>
          </cell>
          <cell r="CP840">
            <v>0</v>
          </cell>
          <cell r="CQ840">
            <v>0</v>
          </cell>
          <cell r="CR840">
            <v>0</v>
          </cell>
          <cell r="CS840">
            <v>0</v>
          </cell>
          <cell r="CT840">
            <v>0</v>
          </cell>
          <cell r="CU840">
            <v>0</v>
          </cell>
          <cell r="CV840">
            <v>0</v>
          </cell>
          <cell r="CW840">
            <v>0</v>
          </cell>
          <cell r="CX840">
            <v>0</v>
          </cell>
          <cell r="CY840">
            <v>0</v>
          </cell>
          <cell r="CZ840">
            <v>0</v>
          </cell>
          <cell r="DA840">
            <v>0</v>
          </cell>
          <cell r="DB840">
            <v>0</v>
          </cell>
          <cell r="DC840">
            <v>0</v>
          </cell>
          <cell r="DD840">
            <v>0</v>
          </cell>
          <cell r="DE840">
            <v>0</v>
          </cell>
          <cell r="DF840">
            <v>0</v>
          </cell>
          <cell r="DG840">
            <v>0</v>
          </cell>
          <cell r="DH840">
            <v>0</v>
          </cell>
          <cell r="DI840">
            <v>0</v>
          </cell>
          <cell r="DJ840">
            <v>0</v>
          </cell>
          <cell r="DK840">
            <v>0</v>
          </cell>
          <cell r="DL840">
            <v>0</v>
          </cell>
          <cell r="DM840">
            <v>0</v>
          </cell>
          <cell r="DN840">
            <v>0</v>
          </cell>
          <cell r="DO840">
            <v>0</v>
          </cell>
          <cell r="DP840">
            <v>0</v>
          </cell>
          <cell r="DQ840">
            <v>0</v>
          </cell>
          <cell r="DR840">
            <v>0</v>
          </cell>
          <cell r="DS840">
            <v>0</v>
          </cell>
          <cell r="DT840">
            <v>0</v>
          </cell>
          <cell r="DU840">
            <v>0</v>
          </cell>
          <cell r="DV840">
            <v>0</v>
          </cell>
          <cell r="DW840">
            <v>0</v>
          </cell>
          <cell r="DX840">
            <v>0</v>
          </cell>
          <cell r="DY840">
            <v>0</v>
          </cell>
          <cell r="DZ840">
            <v>0</v>
          </cell>
          <cell r="EA840">
            <v>0</v>
          </cell>
          <cell r="EB840">
            <v>0</v>
          </cell>
          <cell r="EC840">
            <v>0</v>
          </cell>
          <cell r="ED840">
            <v>0</v>
          </cell>
        </row>
        <row r="841"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0</v>
          </cell>
          <cell r="BD841">
            <v>0</v>
          </cell>
          <cell r="BE841">
            <v>0</v>
          </cell>
          <cell r="BF841">
            <v>0</v>
          </cell>
          <cell r="BG841">
            <v>0</v>
          </cell>
          <cell r="BH841">
            <v>0</v>
          </cell>
          <cell r="BI841">
            <v>0</v>
          </cell>
          <cell r="BJ841">
            <v>0</v>
          </cell>
          <cell r="BK841">
            <v>0</v>
          </cell>
          <cell r="BL841">
            <v>0</v>
          </cell>
          <cell r="BM841">
            <v>0</v>
          </cell>
          <cell r="BN841">
            <v>0</v>
          </cell>
          <cell r="BO841">
            <v>0</v>
          </cell>
          <cell r="BP841">
            <v>0</v>
          </cell>
          <cell r="BQ841">
            <v>0</v>
          </cell>
          <cell r="BR841">
            <v>0</v>
          </cell>
          <cell r="BS841">
            <v>0</v>
          </cell>
          <cell r="BT841">
            <v>0</v>
          </cell>
          <cell r="BU841">
            <v>0</v>
          </cell>
          <cell r="BV841">
            <v>0</v>
          </cell>
          <cell r="BW841">
            <v>0</v>
          </cell>
          <cell r="BX841">
            <v>0</v>
          </cell>
          <cell r="BY841">
            <v>0</v>
          </cell>
          <cell r="BZ841">
            <v>0</v>
          </cell>
          <cell r="CA841">
            <v>0</v>
          </cell>
          <cell r="CB841">
            <v>0</v>
          </cell>
          <cell r="CC841">
            <v>0</v>
          </cell>
          <cell r="CD841">
            <v>0</v>
          </cell>
          <cell r="CE841">
            <v>0</v>
          </cell>
          <cell r="CF841">
            <v>0</v>
          </cell>
          <cell r="CG841">
            <v>0</v>
          </cell>
          <cell r="CH841">
            <v>0</v>
          </cell>
          <cell r="CI841">
            <v>0</v>
          </cell>
          <cell r="CJ841">
            <v>0</v>
          </cell>
          <cell r="CK841">
            <v>0</v>
          </cell>
          <cell r="CL841">
            <v>0</v>
          </cell>
          <cell r="CM841">
            <v>0</v>
          </cell>
          <cell r="CN841">
            <v>0</v>
          </cell>
          <cell r="CO841">
            <v>0</v>
          </cell>
          <cell r="CP841">
            <v>0</v>
          </cell>
          <cell r="CQ841">
            <v>0</v>
          </cell>
          <cell r="CR841">
            <v>0</v>
          </cell>
          <cell r="CS841">
            <v>0</v>
          </cell>
          <cell r="CT841">
            <v>0</v>
          </cell>
          <cell r="CU841">
            <v>0</v>
          </cell>
          <cell r="CV841">
            <v>0</v>
          </cell>
          <cell r="CW841">
            <v>0</v>
          </cell>
          <cell r="CX841">
            <v>0</v>
          </cell>
          <cell r="CY841">
            <v>0</v>
          </cell>
          <cell r="CZ841">
            <v>0</v>
          </cell>
          <cell r="DA841">
            <v>0</v>
          </cell>
          <cell r="DB841">
            <v>0</v>
          </cell>
          <cell r="DC841">
            <v>0</v>
          </cell>
          <cell r="DD841">
            <v>0</v>
          </cell>
          <cell r="DE841">
            <v>0</v>
          </cell>
          <cell r="DF841">
            <v>0</v>
          </cell>
          <cell r="DG841">
            <v>0</v>
          </cell>
          <cell r="DH841">
            <v>0</v>
          </cell>
          <cell r="DI841">
            <v>0</v>
          </cell>
          <cell r="DJ841">
            <v>0</v>
          </cell>
          <cell r="DK841">
            <v>0</v>
          </cell>
          <cell r="DL841">
            <v>0</v>
          </cell>
          <cell r="DM841">
            <v>0</v>
          </cell>
          <cell r="DN841">
            <v>0</v>
          </cell>
          <cell r="DO841">
            <v>0</v>
          </cell>
          <cell r="DP841">
            <v>0</v>
          </cell>
          <cell r="DQ841">
            <v>0</v>
          </cell>
          <cell r="DR841">
            <v>0</v>
          </cell>
          <cell r="DS841">
            <v>0</v>
          </cell>
          <cell r="DT841">
            <v>0</v>
          </cell>
          <cell r="DU841">
            <v>0</v>
          </cell>
          <cell r="DV841">
            <v>0</v>
          </cell>
          <cell r="DW841">
            <v>0</v>
          </cell>
          <cell r="DX841">
            <v>0</v>
          </cell>
          <cell r="DY841">
            <v>0</v>
          </cell>
          <cell r="DZ841">
            <v>0</v>
          </cell>
          <cell r="EA841">
            <v>0</v>
          </cell>
          <cell r="EB841">
            <v>0</v>
          </cell>
          <cell r="EC841">
            <v>0</v>
          </cell>
          <cell r="ED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0</v>
          </cell>
          <cell r="BD842">
            <v>0</v>
          </cell>
          <cell r="BE842">
            <v>0</v>
          </cell>
          <cell r="BF842">
            <v>0</v>
          </cell>
          <cell r="BG842">
            <v>0</v>
          </cell>
          <cell r="BH842">
            <v>0</v>
          </cell>
          <cell r="BI842">
            <v>0</v>
          </cell>
          <cell r="BJ842">
            <v>0</v>
          </cell>
          <cell r="BK842">
            <v>0</v>
          </cell>
          <cell r="BL842">
            <v>0</v>
          </cell>
          <cell r="BM842">
            <v>0</v>
          </cell>
          <cell r="BN842">
            <v>0</v>
          </cell>
          <cell r="BO842">
            <v>0</v>
          </cell>
          <cell r="BP842">
            <v>0</v>
          </cell>
          <cell r="BQ842">
            <v>0</v>
          </cell>
          <cell r="BR842">
            <v>0</v>
          </cell>
          <cell r="BS842">
            <v>0</v>
          </cell>
          <cell r="BT842">
            <v>0</v>
          </cell>
          <cell r="BU842">
            <v>0</v>
          </cell>
          <cell r="BV842">
            <v>0</v>
          </cell>
          <cell r="BW842">
            <v>0</v>
          </cell>
          <cell r="BX842">
            <v>0</v>
          </cell>
          <cell r="BY842">
            <v>0</v>
          </cell>
          <cell r="BZ842">
            <v>0</v>
          </cell>
          <cell r="CA842">
            <v>0</v>
          </cell>
          <cell r="CB842">
            <v>0</v>
          </cell>
          <cell r="CC842">
            <v>0</v>
          </cell>
          <cell r="CD842">
            <v>0</v>
          </cell>
          <cell r="CE842">
            <v>0</v>
          </cell>
          <cell r="CF842">
            <v>0</v>
          </cell>
          <cell r="CG842">
            <v>0</v>
          </cell>
          <cell r="CH842">
            <v>0</v>
          </cell>
          <cell r="CI842">
            <v>0</v>
          </cell>
          <cell r="CJ842">
            <v>0</v>
          </cell>
          <cell r="CK842">
            <v>0</v>
          </cell>
          <cell r="CL842">
            <v>0</v>
          </cell>
          <cell r="CM842">
            <v>0</v>
          </cell>
          <cell r="CN842">
            <v>0</v>
          </cell>
          <cell r="CO842">
            <v>0</v>
          </cell>
          <cell r="CP842">
            <v>0</v>
          </cell>
          <cell r="CQ842">
            <v>0</v>
          </cell>
          <cell r="CR842">
            <v>0</v>
          </cell>
          <cell r="CS842">
            <v>0</v>
          </cell>
          <cell r="CT842">
            <v>0</v>
          </cell>
          <cell r="CU842">
            <v>0</v>
          </cell>
          <cell r="CV842">
            <v>0</v>
          </cell>
          <cell r="CW842">
            <v>0</v>
          </cell>
          <cell r="CX842">
            <v>0</v>
          </cell>
          <cell r="CY842">
            <v>0</v>
          </cell>
          <cell r="CZ842">
            <v>0</v>
          </cell>
          <cell r="DA842">
            <v>0</v>
          </cell>
          <cell r="DB842">
            <v>0</v>
          </cell>
          <cell r="DC842">
            <v>0</v>
          </cell>
          <cell r="DD842">
            <v>0</v>
          </cell>
          <cell r="DE842">
            <v>0</v>
          </cell>
          <cell r="DF842">
            <v>0</v>
          </cell>
          <cell r="DG842">
            <v>0</v>
          </cell>
          <cell r="DH842">
            <v>0</v>
          </cell>
          <cell r="DI842">
            <v>0</v>
          </cell>
          <cell r="DJ842">
            <v>0</v>
          </cell>
          <cell r="DK842">
            <v>0</v>
          </cell>
          <cell r="DL842">
            <v>0</v>
          </cell>
          <cell r="DM842">
            <v>0</v>
          </cell>
          <cell r="DN842">
            <v>0</v>
          </cell>
          <cell r="DO842">
            <v>0</v>
          </cell>
          <cell r="DP842">
            <v>0</v>
          </cell>
          <cell r="DQ842">
            <v>0</v>
          </cell>
          <cell r="DR842">
            <v>0</v>
          </cell>
          <cell r="DS842">
            <v>0</v>
          </cell>
          <cell r="DT842">
            <v>0</v>
          </cell>
          <cell r="DU842">
            <v>0</v>
          </cell>
          <cell r="DV842">
            <v>0</v>
          </cell>
          <cell r="DW842">
            <v>0</v>
          </cell>
          <cell r="DX842">
            <v>0</v>
          </cell>
          <cell r="DY842">
            <v>0</v>
          </cell>
          <cell r="DZ842">
            <v>0</v>
          </cell>
          <cell r="EA842">
            <v>0</v>
          </cell>
          <cell r="EB842">
            <v>0</v>
          </cell>
          <cell r="EC842">
            <v>0</v>
          </cell>
          <cell r="ED842">
            <v>0</v>
          </cell>
        </row>
        <row r="843"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0</v>
          </cell>
          <cell r="BD843">
            <v>0</v>
          </cell>
          <cell r="BE843">
            <v>0</v>
          </cell>
          <cell r="BF843">
            <v>0</v>
          </cell>
          <cell r="BG843">
            <v>0</v>
          </cell>
          <cell r="BH843">
            <v>0</v>
          </cell>
          <cell r="BI843">
            <v>0</v>
          </cell>
          <cell r="BJ843">
            <v>0</v>
          </cell>
          <cell r="BK843">
            <v>0</v>
          </cell>
          <cell r="BL843">
            <v>0</v>
          </cell>
          <cell r="BM843">
            <v>0</v>
          </cell>
          <cell r="BN843">
            <v>0</v>
          </cell>
          <cell r="BO843">
            <v>0</v>
          </cell>
          <cell r="BP843">
            <v>0</v>
          </cell>
          <cell r="BQ843">
            <v>0</v>
          </cell>
          <cell r="BR843">
            <v>0</v>
          </cell>
          <cell r="BS843">
            <v>0</v>
          </cell>
          <cell r="BT843">
            <v>0</v>
          </cell>
          <cell r="BU843">
            <v>0</v>
          </cell>
          <cell r="BV843">
            <v>0</v>
          </cell>
          <cell r="BW843">
            <v>0</v>
          </cell>
          <cell r="BX843">
            <v>0</v>
          </cell>
          <cell r="BY843">
            <v>0</v>
          </cell>
          <cell r="BZ843">
            <v>0</v>
          </cell>
          <cell r="CA843">
            <v>0</v>
          </cell>
          <cell r="CB843">
            <v>0</v>
          </cell>
          <cell r="CC843">
            <v>0</v>
          </cell>
          <cell r="CD843">
            <v>0</v>
          </cell>
          <cell r="CE843">
            <v>0</v>
          </cell>
          <cell r="CF843">
            <v>0</v>
          </cell>
          <cell r="CG843">
            <v>0</v>
          </cell>
          <cell r="CH843">
            <v>0</v>
          </cell>
          <cell r="CI843">
            <v>0</v>
          </cell>
          <cell r="CJ843">
            <v>0</v>
          </cell>
          <cell r="CK843">
            <v>0</v>
          </cell>
          <cell r="CL843">
            <v>0</v>
          </cell>
          <cell r="CM843">
            <v>0</v>
          </cell>
          <cell r="CN843">
            <v>0</v>
          </cell>
          <cell r="CO843">
            <v>0</v>
          </cell>
          <cell r="CP843">
            <v>0</v>
          </cell>
          <cell r="CQ843">
            <v>0</v>
          </cell>
          <cell r="CR843">
            <v>0</v>
          </cell>
          <cell r="CS843">
            <v>0</v>
          </cell>
          <cell r="CT843">
            <v>0</v>
          </cell>
          <cell r="CU843">
            <v>0</v>
          </cell>
          <cell r="CV843">
            <v>0</v>
          </cell>
          <cell r="CW843">
            <v>0</v>
          </cell>
          <cell r="CX843">
            <v>0</v>
          </cell>
          <cell r="CY843">
            <v>0</v>
          </cell>
          <cell r="CZ843">
            <v>0</v>
          </cell>
          <cell r="DA843">
            <v>0</v>
          </cell>
          <cell r="DB843">
            <v>0</v>
          </cell>
          <cell r="DC843">
            <v>0</v>
          </cell>
          <cell r="DD843">
            <v>0</v>
          </cell>
          <cell r="DE843">
            <v>0</v>
          </cell>
          <cell r="DF843">
            <v>0</v>
          </cell>
          <cell r="DG843">
            <v>0</v>
          </cell>
          <cell r="DH843">
            <v>0</v>
          </cell>
          <cell r="DI843">
            <v>0</v>
          </cell>
          <cell r="DJ843">
            <v>0</v>
          </cell>
          <cell r="DK843">
            <v>0</v>
          </cell>
          <cell r="DL843">
            <v>0</v>
          </cell>
          <cell r="DM843">
            <v>0</v>
          </cell>
          <cell r="DN843">
            <v>0</v>
          </cell>
          <cell r="DO843">
            <v>0</v>
          </cell>
          <cell r="DP843">
            <v>0</v>
          </cell>
          <cell r="DQ843">
            <v>0</v>
          </cell>
          <cell r="DR843">
            <v>0</v>
          </cell>
          <cell r="DS843">
            <v>0</v>
          </cell>
          <cell r="DT843">
            <v>0</v>
          </cell>
          <cell r="DU843">
            <v>0</v>
          </cell>
          <cell r="DV843">
            <v>0</v>
          </cell>
          <cell r="DW843">
            <v>0</v>
          </cell>
          <cell r="DX843">
            <v>0</v>
          </cell>
          <cell r="DY843">
            <v>0</v>
          </cell>
          <cell r="DZ843">
            <v>0</v>
          </cell>
          <cell r="EA843">
            <v>0</v>
          </cell>
          <cell r="EB843">
            <v>0</v>
          </cell>
          <cell r="EC843">
            <v>0</v>
          </cell>
          <cell r="ED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0</v>
          </cell>
          <cell r="BD844">
            <v>0</v>
          </cell>
          <cell r="BE844">
            <v>0</v>
          </cell>
          <cell r="BF844">
            <v>0</v>
          </cell>
          <cell r="BG844">
            <v>0</v>
          </cell>
          <cell r="BH844">
            <v>0</v>
          </cell>
          <cell r="BI844">
            <v>0</v>
          </cell>
          <cell r="BJ844">
            <v>0</v>
          </cell>
          <cell r="BK844">
            <v>0</v>
          </cell>
          <cell r="BL844">
            <v>0</v>
          </cell>
          <cell r="BM844">
            <v>0</v>
          </cell>
          <cell r="BN844">
            <v>0</v>
          </cell>
          <cell r="BO844">
            <v>0</v>
          </cell>
          <cell r="BP844">
            <v>0</v>
          </cell>
          <cell r="BQ844">
            <v>0</v>
          </cell>
          <cell r="BR844">
            <v>0</v>
          </cell>
          <cell r="BS844">
            <v>0</v>
          </cell>
          <cell r="BT844">
            <v>0</v>
          </cell>
          <cell r="BU844">
            <v>0</v>
          </cell>
          <cell r="BV844">
            <v>0</v>
          </cell>
          <cell r="BW844">
            <v>0</v>
          </cell>
          <cell r="BX844">
            <v>0</v>
          </cell>
          <cell r="BY844">
            <v>0</v>
          </cell>
          <cell r="BZ844">
            <v>0</v>
          </cell>
          <cell r="CA844">
            <v>0</v>
          </cell>
          <cell r="CB844">
            <v>0</v>
          </cell>
          <cell r="CC844">
            <v>0</v>
          </cell>
          <cell r="CD844">
            <v>0</v>
          </cell>
          <cell r="CE844">
            <v>0</v>
          </cell>
          <cell r="CF844">
            <v>0</v>
          </cell>
          <cell r="CG844">
            <v>0</v>
          </cell>
          <cell r="CH844">
            <v>0</v>
          </cell>
          <cell r="CI844">
            <v>0</v>
          </cell>
          <cell r="CJ844">
            <v>0</v>
          </cell>
          <cell r="CK844">
            <v>0</v>
          </cell>
          <cell r="CL844">
            <v>0</v>
          </cell>
          <cell r="CM844">
            <v>0</v>
          </cell>
          <cell r="CN844">
            <v>0</v>
          </cell>
          <cell r="CO844">
            <v>0</v>
          </cell>
          <cell r="CP844">
            <v>0</v>
          </cell>
          <cell r="CQ844">
            <v>0</v>
          </cell>
          <cell r="CR844">
            <v>0</v>
          </cell>
          <cell r="CS844">
            <v>0</v>
          </cell>
          <cell r="CT844">
            <v>0</v>
          </cell>
          <cell r="CU844">
            <v>0</v>
          </cell>
          <cell r="CV844">
            <v>0</v>
          </cell>
          <cell r="CW844">
            <v>0</v>
          </cell>
          <cell r="CX844">
            <v>0</v>
          </cell>
          <cell r="CY844">
            <v>0</v>
          </cell>
          <cell r="CZ844">
            <v>0</v>
          </cell>
          <cell r="DA844">
            <v>0</v>
          </cell>
          <cell r="DB844">
            <v>0</v>
          </cell>
          <cell r="DC844">
            <v>0</v>
          </cell>
          <cell r="DD844">
            <v>0</v>
          </cell>
          <cell r="DE844">
            <v>0</v>
          </cell>
          <cell r="DF844">
            <v>0</v>
          </cell>
          <cell r="DG844">
            <v>0</v>
          </cell>
          <cell r="DH844">
            <v>0</v>
          </cell>
          <cell r="DI844">
            <v>0</v>
          </cell>
          <cell r="DJ844">
            <v>0</v>
          </cell>
          <cell r="DK844">
            <v>0</v>
          </cell>
          <cell r="DL844">
            <v>0</v>
          </cell>
          <cell r="DM844">
            <v>0</v>
          </cell>
          <cell r="DN844">
            <v>0</v>
          </cell>
          <cell r="DO844">
            <v>0</v>
          </cell>
          <cell r="DP844">
            <v>0</v>
          </cell>
          <cell r="DQ844">
            <v>0</v>
          </cell>
          <cell r="DR844">
            <v>0</v>
          </cell>
          <cell r="DS844">
            <v>0</v>
          </cell>
          <cell r="DT844">
            <v>0</v>
          </cell>
          <cell r="DU844">
            <v>0</v>
          </cell>
          <cell r="DV844">
            <v>0</v>
          </cell>
          <cell r="DW844">
            <v>0</v>
          </cell>
          <cell r="DX844">
            <v>0</v>
          </cell>
          <cell r="DY844">
            <v>0</v>
          </cell>
          <cell r="DZ844">
            <v>0</v>
          </cell>
          <cell r="EA844">
            <v>0</v>
          </cell>
          <cell r="EB844">
            <v>0</v>
          </cell>
          <cell r="EC844">
            <v>0</v>
          </cell>
          <cell r="ED844">
            <v>0</v>
          </cell>
        </row>
        <row r="845"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0</v>
          </cell>
          <cell r="BD845">
            <v>0</v>
          </cell>
          <cell r="BE845">
            <v>0</v>
          </cell>
          <cell r="BF845">
            <v>0</v>
          </cell>
          <cell r="BG845">
            <v>0</v>
          </cell>
          <cell r="BH845">
            <v>0</v>
          </cell>
          <cell r="BI845">
            <v>0</v>
          </cell>
          <cell r="BJ845">
            <v>0</v>
          </cell>
          <cell r="BK845">
            <v>0</v>
          </cell>
          <cell r="BL845">
            <v>0</v>
          </cell>
          <cell r="BM845">
            <v>0</v>
          </cell>
          <cell r="BN845">
            <v>0</v>
          </cell>
          <cell r="BO845">
            <v>0</v>
          </cell>
          <cell r="BP845">
            <v>0</v>
          </cell>
          <cell r="BQ845">
            <v>0</v>
          </cell>
          <cell r="BR845">
            <v>0</v>
          </cell>
          <cell r="BS845">
            <v>0</v>
          </cell>
          <cell r="BT845">
            <v>0</v>
          </cell>
          <cell r="BU845">
            <v>0</v>
          </cell>
          <cell r="BV845">
            <v>0</v>
          </cell>
          <cell r="BW845">
            <v>0</v>
          </cell>
          <cell r="BX845">
            <v>0</v>
          </cell>
          <cell r="BY845">
            <v>0</v>
          </cell>
          <cell r="BZ845">
            <v>0</v>
          </cell>
          <cell r="CA845">
            <v>0</v>
          </cell>
          <cell r="CB845">
            <v>0</v>
          </cell>
          <cell r="CC845">
            <v>0</v>
          </cell>
          <cell r="CD845">
            <v>0</v>
          </cell>
          <cell r="CE845">
            <v>0</v>
          </cell>
          <cell r="CF845">
            <v>0</v>
          </cell>
          <cell r="CG845">
            <v>0</v>
          </cell>
          <cell r="CH845">
            <v>0</v>
          </cell>
          <cell r="CI845">
            <v>0</v>
          </cell>
          <cell r="CJ845">
            <v>0</v>
          </cell>
          <cell r="CK845">
            <v>0</v>
          </cell>
          <cell r="CL845">
            <v>0</v>
          </cell>
          <cell r="CM845">
            <v>0</v>
          </cell>
          <cell r="CN845">
            <v>0</v>
          </cell>
          <cell r="CO845">
            <v>0</v>
          </cell>
          <cell r="CP845">
            <v>0</v>
          </cell>
          <cell r="CQ845">
            <v>0</v>
          </cell>
          <cell r="CR845">
            <v>0</v>
          </cell>
          <cell r="CS845">
            <v>0</v>
          </cell>
          <cell r="CT845">
            <v>0</v>
          </cell>
          <cell r="CU845">
            <v>0</v>
          </cell>
          <cell r="CV845">
            <v>0</v>
          </cell>
          <cell r="CW845">
            <v>0</v>
          </cell>
          <cell r="CX845">
            <v>0</v>
          </cell>
          <cell r="CY845">
            <v>0</v>
          </cell>
          <cell r="CZ845">
            <v>0</v>
          </cell>
          <cell r="DA845">
            <v>0</v>
          </cell>
          <cell r="DB845">
            <v>0</v>
          </cell>
          <cell r="DC845">
            <v>0</v>
          </cell>
          <cell r="DD845">
            <v>0</v>
          </cell>
          <cell r="DE845">
            <v>0</v>
          </cell>
          <cell r="DF845">
            <v>0</v>
          </cell>
          <cell r="DG845">
            <v>0</v>
          </cell>
          <cell r="DH845">
            <v>0</v>
          </cell>
          <cell r="DI845">
            <v>0</v>
          </cell>
          <cell r="DJ845">
            <v>0</v>
          </cell>
          <cell r="DK845">
            <v>0</v>
          </cell>
          <cell r="DL845">
            <v>0</v>
          </cell>
          <cell r="DM845">
            <v>0</v>
          </cell>
          <cell r="DN845">
            <v>0</v>
          </cell>
          <cell r="DO845">
            <v>0</v>
          </cell>
          <cell r="DP845">
            <v>0</v>
          </cell>
          <cell r="DQ845">
            <v>0</v>
          </cell>
          <cell r="DR845">
            <v>0</v>
          </cell>
          <cell r="DS845">
            <v>0</v>
          </cell>
          <cell r="DT845">
            <v>0</v>
          </cell>
          <cell r="DU845">
            <v>0</v>
          </cell>
          <cell r="DV845">
            <v>0</v>
          </cell>
          <cell r="DW845">
            <v>0</v>
          </cell>
          <cell r="DX845">
            <v>0</v>
          </cell>
          <cell r="DY845">
            <v>0</v>
          </cell>
          <cell r="DZ845">
            <v>0</v>
          </cell>
          <cell r="EA845">
            <v>0</v>
          </cell>
          <cell r="EB845">
            <v>0</v>
          </cell>
          <cell r="EC845">
            <v>0</v>
          </cell>
          <cell r="ED845">
            <v>0</v>
          </cell>
        </row>
        <row r="846"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0</v>
          </cell>
          <cell r="BD846">
            <v>0</v>
          </cell>
          <cell r="BE846">
            <v>0</v>
          </cell>
          <cell r="BF846">
            <v>0</v>
          </cell>
          <cell r="BG846">
            <v>0</v>
          </cell>
          <cell r="BH846">
            <v>0</v>
          </cell>
          <cell r="BI846">
            <v>0</v>
          </cell>
          <cell r="BJ846">
            <v>0</v>
          </cell>
          <cell r="BK846">
            <v>0</v>
          </cell>
          <cell r="BL846">
            <v>0</v>
          </cell>
          <cell r="BM846">
            <v>0</v>
          </cell>
          <cell r="BN846">
            <v>0</v>
          </cell>
          <cell r="BO846">
            <v>0</v>
          </cell>
          <cell r="BP846">
            <v>0</v>
          </cell>
          <cell r="BQ846">
            <v>0</v>
          </cell>
          <cell r="BR846">
            <v>0</v>
          </cell>
          <cell r="BS846">
            <v>0</v>
          </cell>
          <cell r="BT846">
            <v>0</v>
          </cell>
          <cell r="BU846">
            <v>0</v>
          </cell>
          <cell r="BV846">
            <v>0</v>
          </cell>
          <cell r="BW846">
            <v>0</v>
          </cell>
          <cell r="BX846">
            <v>0</v>
          </cell>
          <cell r="BY846">
            <v>0</v>
          </cell>
          <cell r="BZ846">
            <v>0</v>
          </cell>
          <cell r="CA846">
            <v>0</v>
          </cell>
          <cell r="CB846">
            <v>0</v>
          </cell>
          <cell r="CC846">
            <v>0</v>
          </cell>
          <cell r="CD846">
            <v>0</v>
          </cell>
          <cell r="CE846">
            <v>0</v>
          </cell>
          <cell r="CF846">
            <v>0</v>
          </cell>
          <cell r="CG846">
            <v>0</v>
          </cell>
          <cell r="CH846">
            <v>0</v>
          </cell>
          <cell r="CI846">
            <v>0</v>
          </cell>
          <cell r="CJ846">
            <v>0</v>
          </cell>
          <cell r="CK846">
            <v>0</v>
          </cell>
          <cell r="CL846">
            <v>0</v>
          </cell>
          <cell r="CM846">
            <v>0</v>
          </cell>
          <cell r="CN846">
            <v>0</v>
          </cell>
          <cell r="CO846">
            <v>0</v>
          </cell>
          <cell r="CP846">
            <v>0</v>
          </cell>
          <cell r="CQ846">
            <v>0</v>
          </cell>
          <cell r="CR846">
            <v>0</v>
          </cell>
          <cell r="CS846">
            <v>0</v>
          </cell>
          <cell r="CT846">
            <v>0</v>
          </cell>
          <cell r="CU846">
            <v>0</v>
          </cell>
          <cell r="CV846">
            <v>0</v>
          </cell>
          <cell r="CW846">
            <v>0</v>
          </cell>
          <cell r="CX846">
            <v>0</v>
          </cell>
          <cell r="CY846">
            <v>0</v>
          </cell>
          <cell r="CZ846">
            <v>0</v>
          </cell>
          <cell r="DA846">
            <v>0</v>
          </cell>
          <cell r="DB846">
            <v>0</v>
          </cell>
          <cell r="DC846">
            <v>0</v>
          </cell>
          <cell r="DD846">
            <v>0</v>
          </cell>
          <cell r="DE846">
            <v>0</v>
          </cell>
          <cell r="DF846">
            <v>0</v>
          </cell>
          <cell r="DG846">
            <v>0</v>
          </cell>
          <cell r="DH846">
            <v>0</v>
          </cell>
          <cell r="DI846">
            <v>0</v>
          </cell>
          <cell r="DJ846">
            <v>0</v>
          </cell>
          <cell r="DK846">
            <v>0</v>
          </cell>
          <cell r="DL846">
            <v>0</v>
          </cell>
          <cell r="DM846">
            <v>0</v>
          </cell>
          <cell r="DN846">
            <v>0</v>
          </cell>
          <cell r="DO846">
            <v>0</v>
          </cell>
          <cell r="DP846">
            <v>0</v>
          </cell>
          <cell r="DQ846">
            <v>0</v>
          </cell>
          <cell r="DR846">
            <v>0</v>
          </cell>
          <cell r="DS846">
            <v>0</v>
          </cell>
          <cell r="DT846">
            <v>0</v>
          </cell>
          <cell r="DU846">
            <v>0</v>
          </cell>
          <cell r="DV846">
            <v>0</v>
          </cell>
          <cell r="DW846">
            <v>0</v>
          </cell>
          <cell r="DX846">
            <v>0</v>
          </cell>
          <cell r="DY846">
            <v>0</v>
          </cell>
          <cell r="DZ846">
            <v>0</v>
          </cell>
          <cell r="EA846">
            <v>0</v>
          </cell>
          <cell r="EB846">
            <v>0</v>
          </cell>
          <cell r="EC846">
            <v>0</v>
          </cell>
          <cell r="ED846">
            <v>0</v>
          </cell>
        </row>
        <row r="847"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0</v>
          </cell>
          <cell r="BD847">
            <v>0</v>
          </cell>
          <cell r="BE847">
            <v>0</v>
          </cell>
          <cell r="BF847">
            <v>0</v>
          </cell>
          <cell r="BG847">
            <v>0</v>
          </cell>
          <cell r="BH847">
            <v>0</v>
          </cell>
          <cell r="BI847">
            <v>0</v>
          </cell>
          <cell r="BJ847">
            <v>0</v>
          </cell>
          <cell r="BK847">
            <v>0</v>
          </cell>
          <cell r="BL847">
            <v>0</v>
          </cell>
          <cell r="BM847">
            <v>0</v>
          </cell>
          <cell r="BN847">
            <v>0</v>
          </cell>
          <cell r="BO847">
            <v>0</v>
          </cell>
          <cell r="BP847">
            <v>0</v>
          </cell>
          <cell r="BQ847">
            <v>0</v>
          </cell>
          <cell r="BR847">
            <v>0</v>
          </cell>
          <cell r="BS847">
            <v>0</v>
          </cell>
          <cell r="BT847">
            <v>0</v>
          </cell>
          <cell r="BU847">
            <v>0</v>
          </cell>
          <cell r="BV847">
            <v>0</v>
          </cell>
          <cell r="BW847">
            <v>0</v>
          </cell>
          <cell r="BX847">
            <v>0</v>
          </cell>
          <cell r="BY847">
            <v>0</v>
          </cell>
          <cell r="BZ847">
            <v>0</v>
          </cell>
          <cell r="CA847">
            <v>0</v>
          </cell>
          <cell r="CB847">
            <v>0</v>
          </cell>
          <cell r="CC847">
            <v>0</v>
          </cell>
          <cell r="CD847">
            <v>0</v>
          </cell>
          <cell r="CE847">
            <v>0</v>
          </cell>
          <cell r="CF847">
            <v>0</v>
          </cell>
          <cell r="CG847">
            <v>0</v>
          </cell>
          <cell r="CH847">
            <v>0</v>
          </cell>
          <cell r="CI847">
            <v>0</v>
          </cell>
          <cell r="CJ847">
            <v>0</v>
          </cell>
          <cell r="CK847">
            <v>0</v>
          </cell>
          <cell r="CL847">
            <v>0</v>
          </cell>
          <cell r="CM847">
            <v>0</v>
          </cell>
          <cell r="CN847">
            <v>0</v>
          </cell>
          <cell r="CO847">
            <v>0</v>
          </cell>
          <cell r="CP847">
            <v>0</v>
          </cell>
          <cell r="CQ847">
            <v>0</v>
          </cell>
          <cell r="CR847">
            <v>0</v>
          </cell>
          <cell r="CS847">
            <v>0</v>
          </cell>
          <cell r="CT847">
            <v>0</v>
          </cell>
          <cell r="CU847">
            <v>0</v>
          </cell>
          <cell r="CV847">
            <v>0</v>
          </cell>
          <cell r="CW847">
            <v>0</v>
          </cell>
          <cell r="CX847">
            <v>0</v>
          </cell>
          <cell r="CY847">
            <v>0</v>
          </cell>
          <cell r="CZ847">
            <v>0</v>
          </cell>
          <cell r="DA847">
            <v>0</v>
          </cell>
          <cell r="DB847">
            <v>0</v>
          </cell>
          <cell r="DC847">
            <v>0</v>
          </cell>
          <cell r="DD847">
            <v>0</v>
          </cell>
          <cell r="DE847">
            <v>0</v>
          </cell>
          <cell r="DF847">
            <v>0</v>
          </cell>
          <cell r="DG847">
            <v>0</v>
          </cell>
          <cell r="DH847">
            <v>0</v>
          </cell>
          <cell r="DI847">
            <v>0</v>
          </cell>
          <cell r="DJ847">
            <v>0</v>
          </cell>
          <cell r="DK847">
            <v>0</v>
          </cell>
          <cell r="DL847">
            <v>0</v>
          </cell>
          <cell r="DM847">
            <v>0</v>
          </cell>
          <cell r="DN847">
            <v>0</v>
          </cell>
          <cell r="DO847">
            <v>0</v>
          </cell>
          <cell r="DP847">
            <v>0</v>
          </cell>
          <cell r="DQ847">
            <v>0</v>
          </cell>
          <cell r="DR847">
            <v>0</v>
          </cell>
          <cell r="DS847">
            <v>0</v>
          </cell>
          <cell r="DT847">
            <v>0</v>
          </cell>
          <cell r="DU847">
            <v>0</v>
          </cell>
          <cell r="DV847">
            <v>0</v>
          </cell>
          <cell r="DW847">
            <v>0</v>
          </cell>
          <cell r="DX847">
            <v>0</v>
          </cell>
          <cell r="DY847">
            <v>0</v>
          </cell>
          <cell r="DZ847">
            <v>0</v>
          </cell>
          <cell r="EA847">
            <v>0</v>
          </cell>
          <cell r="EB847">
            <v>0</v>
          </cell>
          <cell r="EC847">
            <v>0</v>
          </cell>
          <cell r="ED847">
            <v>0</v>
          </cell>
        </row>
        <row r="848"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0</v>
          </cell>
          <cell r="BD848">
            <v>0</v>
          </cell>
          <cell r="BE848">
            <v>0</v>
          </cell>
          <cell r="BF848">
            <v>0</v>
          </cell>
          <cell r="BG848">
            <v>0</v>
          </cell>
          <cell r="BH848">
            <v>0</v>
          </cell>
          <cell r="BI848">
            <v>0</v>
          </cell>
          <cell r="BJ848">
            <v>0</v>
          </cell>
          <cell r="BK848">
            <v>0</v>
          </cell>
          <cell r="BL848">
            <v>0</v>
          </cell>
          <cell r="BM848">
            <v>0</v>
          </cell>
          <cell r="BN848">
            <v>0</v>
          </cell>
          <cell r="BO848">
            <v>0</v>
          </cell>
          <cell r="BP848">
            <v>0</v>
          </cell>
          <cell r="BQ848">
            <v>0</v>
          </cell>
          <cell r="BR848">
            <v>0</v>
          </cell>
          <cell r="BS848">
            <v>0</v>
          </cell>
          <cell r="BT848">
            <v>0</v>
          </cell>
          <cell r="BU848">
            <v>0</v>
          </cell>
          <cell r="BV848">
            <v>0</v>
          </cell>
          <cell r="BW848">
            <v>0</v>
          </cell>
          <cell r="BX848">
            <v>0</v>
          </cell>
          <cell r="BY848">
            <v>0</v>
          </cell>
          <cell r="BZ848">
            <v>0</v>
          </cell>
          <cell r="CA848">
            <v>0</v>
          </cell>
          <cell r="CB848">
            <v>0</v>
          </cell>
          <cell r="CC848">
            <v>0</v>
          </cell>
          <cell r="CD848">
            <v>0</v>
          </cell>
          <cell r="CE848">
            <v>0</v>
          </cell>
          <cell r="CF848">
            <v>0</v>
          </cell>
          <cell r="CG848">
            <v>0</v>
          </cell>
          <cell r="CH848">
            <v>0</v>
          </cell>
          <cell r="CI848">
            <v>0</v>
          </cell>
          <cell r="CJ848">
            <v>0</v>
          </cell>
          <cell r="CK848">
            <v>0</v>
          </cell>
          <cell r="CL848">
            <v>0</v>
          </cell>
          <cell r="CM848">
            <v>0</v>
          </cell>
          <cell r="CN848">
            <v>0</v>
          </cell>
          <cell r="CO848">
            <v>0</v>
          </cell>
          <cell r="CP848">
            <v>0</v>
          </cell>
          <cell r="CQ848">
            <v>0</v>
          </cell>
          <cell r="CR848">
            <v>0</v>
          </cell>
          <cell r="CS848">
            <v>0</v>
          </cell>
          <cell r="CT848">
            <v>0</v>
          </cell>
          <cell r="CU848">
            <v>0</v>
          </cell>
          <cell r="CV848">
            <v>0</v>
          </cell>
          <cell r="CW848">
            <v>0</v>
          </cell>
          <cell r="CX848">
            <v>0</v>
          </cell>
          <cell r="CY848">
            <v>0</v>
          </cell>
          <cell r="CZ848">
            <v>0</v>
          </cell>
          <cell r="DA848">
            <v>0</v>
          </cell>
          <cell r="DB848">
            <v>0</v>
          </cell>
          <cell r="DC848">
            <v>0</v>
          </cell>
          <cell r="DD848">
            <v>0</v>
          </cell>
          <cell r="DE848">
            <v>0</v>
          </cell>
          <cell r="DF848">
            <v>0</v>
          </cell>
          <cell r="DG848">
            <v>0</v>
          </cell>
          <cell r="DH848">
            <v>0</v>
          </cell>
          <cell r="DI848">
            <v>0</v>
          </cell>
          <cell r="DJ848">
            <v>0</v>
          </cell>
          <cell r="DK848">
            <v>0</v>
          </cell>
          <cell r="DL848">
            <v>0</v>
          </cell>
          <cell r="DM848">
            <v>0</v>
          </cell>
          <cell r="DN848">
            <v>0</v>
          </cell>
          <cell r="DO848">
            <v>0</v>
          </cell>
          <cell r="DP848">
            <v>0</v>
          </cell>
          <cell r="DQ848">
            <v>0</v>
          </cell>
          <cell r="DR848">
            <v>0</v>
          </cell>
          <cell r="DS848">
            <v>0</v>
          </cell>
          <cell r="DT848">
            <v>0</v>
          </cell>
          <cell r="DU848">
            <v>0</v>
          </cell>
          <cell r="DV848">
            <v>0</v>
          </cell>
          <cell r="DW848">
            <v>0</v>
          </cell>
          <cell r="DX848">
            <v>0</v>
          </cell>
          <cell r="DY848">
            <v>0</v>
          </cell>
          <cell r="DZ848">
            <v>0</v>
          </cell>
          <cell r="EA848">
            <v>0</v>
          </cell>
          <cell r="EB848">
            <v>0</v>
          </cell>
          <cell r="EC848">
            <v>0</v>
          </cell>
          <cell r="ED848">
            <v>0</v>
          </cell>
        </row>
        <row r="849"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0</v>
          </cell>
          <cell r="BD849">
            <v>0</v>
          </cell>
          <cell r="BE849">
            <v>0</v>
          </cell>
          <cell r="BF849">
            <v>0</v>
          </cell>
          <cell r="BG849">
            <v>0</v>
          </cell>
          <cell r="BH849">
            <v>0</v>
          </cell>
          <cell r="BI849">
            <v>0</v>
          </cell>
          <cell r="BJ849">
            <v>0</v>
          </cell>
          <cell r="BK849">
            <v>0</v>
          </cell>
          <cell r="BL849">
            <v>0</v>
          </cell>
          <cell r="BM849">
            <v>0</v>
          </cell>
          <cell r="BN849">
            <v>0</v>
          </cell>
          <cell r="BO849">
            <v>0</v>
          </cell>
          <cell r="BP849">
            <v>0</v>
          </cell>
          <cell r="BQ849">
            <v>0</v>
          </cell>
          <cell r="BR849">
            <v>0</v>
          </cell>
          <cell r="BS849">
            <v>0</v>
          </cell>
          <cell r="BT849">
            <v>0</v>
          </cell>
          <cell r="BU849">
            <v>0</v>
          </cell>
          <cell r="BV849">
            <v>0</v>
          </cell>
          <cell r="BW849">
            <v>0</v>
          </cell>
          <cell r="BX849">
            <v>0</v>
          </cell>
          <cell r="BY849">
            <v>0</v>
          </cell>
          <cell r="BZ849">
            <v>0</v>
          </cell>
          <cell r="CA849">
            <v>0</v>
          </cell>
          <cell r="CB849">
            <v>0</v>
          </cell>
          <cell r="CC849">
            <v>0</v>
          </cell>
          <cell r="CD849">
            <v>0</v>
          </cell>
          <cell r="CE849">
            <v>0</v>
          </cell>
          <cell r="CF849">
            <v>0</v>
          </cell>
          <cell r="CG849">
            <v>0</v>
          </cell>
          <cell r="CH849">
            <v>0</v>
          </cell>
          <cell r="CI849">
            <v>0</v>
          </cell>
          <cell r="CJ849">
            <v>0</v>
          </cell>
          <cell r="CK849">
            <v>0</v>
          </cell>
          <cell r="CL849">
            <v>0</v>
          </cell>
          <cell r="CM849">
            <v>0</v>
          </cell>
          <cell r="CN849">
            <v>0</v>
          </cell>
          <cell r="CO849">
            <v>0</v>
          </cell>
          <cell r="CP849">
            <v>0</v>
          </cell>
          <cell r="CQ849">
            <v>0</v>
          </cell>
          <cell r="CR849">
            <v>0</v>
          </cell>
          <cell r="CS849">
            <v>0</v>
          </cell>
          <cell r="CT849">
            <v>0</v>
          </cell>
          <cell r="CU849">
            <v>0</v>
          </cell>
          <cell r="CV849">
            <v>0</v>
          </cell>
          <cell r="CW849">
            <v>0</v>
          </cell>
          <cell r="CX849">
            <v>0</v>
          </cell>
          <cell r="CY849">
            <v>0</v>
          </cell>
          <cell r="CZ849">
            <v>0</v>
          </cell>
          <cell r="DA849">
            <v>0</v>
          </cell>
          <cell r="DB849">
            <v>0</v>
          </cell>
          <cell r="DC849">
            <v>0</v>
          </cell>
          <cell r="DD849">
            <v>0</v>
          </cell>
          <cell r="DE849">
            <v>0</v>
          </cell>
          <cell r="DF849">
            <v>0</v>
          </cell>
          <cell r="DG849">
            <v>0</v>
          </cell>
          <cell r="DH849">
            <v>0</v>
          </cell>
          <cell r="DI849">
            <v>0</v>
          </cell>
          <cell r="DJ849">
            <v>0</v>
          </cell>
          <cell r="DK849">
            <v>0</v>
          </cell>
          <cell r="DL849">
            <v>0</v>
          </cell>
          <cell r="DM849">
            <v>0</v>
          </cell>
          <cell r="DN849">
            <v>0</v>
          </cell>
          <cell r="DO849">
            <v>0</v>
          </cell>
          <cell r="DP849">
            <v>0</v>
          </cell>
          <cell r="DQ849">
            <v>0</v>
          </cell>
          <cell r="DR849">
            <v>0</v>
          </cell>
          <cell r="DS849">
            <v>0</v>
          </cell>
          <cell r="DT849">
            <v>0</v>
          </cell>
          <cell r="DU849">
            <v>0</v>
          </cell>
          <cell r="DV849">
            <v>0</v>
          </cell>
          <cell r="DW849">
            <v>0</v>
          </cell>
          <cell r="DX849">
            <v>0</v>
          </cell>
          <cell r="DY849">
            <v>0</v>
          </cell>
          <cell r="DZ849">
            <v>0</v>
          </cell>
          <cell r="EA849">
            <v>0</v>
          </cell>
          <cell r="EB849">
            <v>0</v>
          </cell>
          <cell r="EC849">
            <v>0</v>
          </cell>
          <cell r="ED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O850">
            <v>0</v>
          </cell>
          <cell r="AP850">
            <v>0</v>
          </cell>
          <cell r="AQ850">
            <v>0</v>
          </cell>
          <cell r="AR850">
            <v>0</v>
          </cell>
          <cell r="AS850">
            <v>0</v>
          </cell>
          <cell r="AT850">
            <v>0</v>
          </cell>
          <cell r="AU850">
            <v>0</v>
          </cell>
          <cell r="AV850">
            <v>0</v>
          </cell>
          <cell r="AW850">
            <v>0</v>
          </cell>
          <cell r="AX850">
            <v>0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0</v>
          </cell>
          <cell r="BD850">
            <v>0</v>
          </cell>
          <cell r="BE850">
            <v>0</v>
          </cell>
          <cell r="BF850">
            <v>0</v>
          </cell>
          <cell r="BG850">
            <v>0</v>
          </cell>
          <cell r="BH850">
            <v>0</v>
          </cell>
          <cell r="BI850">
            <v>0</v>
          </cell>
          <cell r="BJ850">
            <v>0</v>
          </cell>
          <cell r="BK850">
            <v>0</v>
          </cell>
          <cell r="BL850">
            <v>0</v>
          </cell>
          <cell r="BM850">
            <v>0</v>
          </cell>
          <cell r="BN850">
            <v>0</v>
          </cell>
          <cell r="BO850">
            <v>0</v>
          </cell>
          <cell r="BP850">
            <v>0</v>
          </cell>
          <cell r="BQ850">
            <v>0</v>
          </cell>
          <cell r="BR850">
            <v>0</v>
          </cell>
          <cell r="BS850">
            <v>0</v>
          </cell>
          <cell r="BT850">
            <v>0</v>
          </cell>
          <cell r="BU850">
            <v>0</v>
          </cell>
          <cell r="BV850">
            <v>0</v>
          </cell>
          <cell r="BW850">
            <v>0</v>
          </cell>
          <cell r="BX850">
            <v>0</v>
          </cell>
          <cell r="BY850">
            <v>0</v>
          </cell>
          <cell r="BZ850">
            <v>0</v>
          </cell>
          <cell r="CA850">
            <v>0</v>
          </cell>
          <cell r="CB850">
            <v>0</v>
          </cell>
          <cell r="CC850">
            <v>0</v>
          </cell>
          <cell r="CD850">
            <v>0</v>
          </cell>
          <cell r="CE850">
            <v>0</v>
          </cell>
          <cell r="CF850">
            <v>0</v>
          </cell>
          <cell r="CG850">
            <v>0</v>
          </cell>
          <cell r="CH850">
            <v>0</v>
          </cell>
          <cell r="CI850">
            <v>0</v>
          </cell>
          <cell r="CJ850">
            <v>0</v>
          </cell>
          <cell r="CK850">
            <v>0</v>
          </cell>
          <cell r="CL850">
            <v>0</v>
          </cell>
          <cell r="CM850">
            <v>0</v>
          </cell>
          <cell r="CN850">
            <v>0</v>
          </cell>
          <cell r="CO850">
            <v>0</v>
          </cell>
          <cell r="CP850">
            <v>0</v>
          </cell>
          <cell r="CQ850">
            <v>0</v>
          </cell>
          <cell r="CR850">
            <v>0</v>
          </cell>
          <cell r="CS850">
            <v>0</v>
          </cell>
          <cell r="CT850">
            <v>0</v>
          </cell>
          <cell r="CU850">
            <v>0</v>
          </cell>
          <cell r="CV850">
            <v>0</v>
          </cell>
          <cell r="CW850">
            <v>0</v>
          </cell>
          <cell r="CX850">
            <v>0</v>
          </cell>
          <cell r="CY850">
            <v>0</v>
          </cell>
          <cell r="CZ850">
            <v>0</v>
          </cell>
          <cell r="DA850">
            <v>0</v>
          </cell>
          <cell r="DB850">
            <v>0</v>
          </cell>
          <cell r="DC850">
            <v>0</v>
          </cell>
          <cell r="DD850">
            <v>0</v>
          </cell>
          <cell r="DE850">
            <v>0</v>
          </cell>
          <cell r="DF850">
            <v>0</v>
          </cell>
          <cell r="DG850">
            <v>0</v>
          </cell>
          <cell r="DH850">
            <v>0</v>
          </cell>
          <cell r="DI850">
            <v>0</v>
          </cell>
          <cell r="DJ850">
            <v>0</v>
          </cell>
          <cell r="DK850">
            <v>0</v>
          </cell>
          <cell r="DL850">
            <v>0</v>
          </cell>
          <cell r="DM850">
            <v>0</v>
          </cell>
          <cell r="DN850">
            <v>0</v>
          </cell>
          <cell r="DO850">
            <v>0</v>
          </cell>
          <cell r="DP850">
            <v>0</v>
          </cell>
          <cell r="DQ850">
            <v>0</v>
          </cell>
          <cell r="DR850">
            <v>0</v>
          </cell>
          <cell r="DS850">
            <v>0</v>
          </cell>
          <cell r="DT850">
            <v>0</v>
          </cell>
          <cell r="DU850">
            <v>0</v>
          </cell>
          <cell r="DV850">
            <v>0</v>
          </cell>
          <cell r="DW850">
            <v>0</v>
          </cell>
          <cell r="DX850">
            <v>0</v>
          </cell>
          <cell r="DY850">
            <v>0</v>
          </cell>
          <cell r="DZ850">
            <v>0</v>
          </cell>
          <cell r="EA850">
            <v>0</v>
          </cell>
          <cell r="EB850">
            <v>0</v>
          </cell>
          <cell r="EC850">
            <v>0</v>
          </cell>
          <cell r="ED850">
            <v>0</v>
          </cell>
        </row>
        <row r="851"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0</v>
          </cell>
          <cell r="BD851">
            <v>0</v>
          </cell>
          <cell r="BE851">
            <v>0</v>
          </cell>
          <cell r="BF851">
            <v>0</v>
          </cell>
          <cell r="BG851">
            <v>0</v>
          </cell>
          <cell r="BH851">
            <v>0</v>
          </cell>
          <cell r="BI851">
            <v>0</v>
          </cell>
          <cell r="BJ851">
            <v>0</v>
          </cell>
          <cell r="BK851">
            <v>0</v>
          </cell>
          <cell r="BL851">
            <v>0</v>
          </cell>
          <cell r="BM851">
            <v>0</v>
          </cell>
          <cell r="BN851">
            <v>0</v>
          </cell>
          <cell r="BO851">
            <v>0</v>
          </cell>
          <cell r="BP851">
            <v>0</v>
          </cell>
          <cell r="BQ851">
            <v>0</v>
          </cell>
          <cell r="BR851">
            <v>0</v>
          </cell>
          <cell r="BS851">
            <v>0</v>
          </cell>
          <cell r="BT851">
            <v>0</v>
          </cell>
          <cell r="BU851">
            <v>0</v>
          </cell>
          <cell r="BV851">
            <v>0</v>
          </cell>
          <cell r="BW851">
            <v>0</v>
          </cell>
          <cell r="BX851">
            <v>0</v>
          </cell>
          <cell r="BY851">
            <v>0</v>
          </cell>
          <cell r="BZ851">
            <v>0</v>
          </cell>
          <cell r="CA851">
            <v>0</v>
          </cell>
          <cell r="CB851">
            <v>0</v>
          </cell>
          <cell r="CC851">
            <v>0</v>
          </cell>
          <cell r="CD851">
            <v>0</v>
          </cell>
          <cell r="CE851">
            <v>0</v>
          </cell>
          <cell r="CF851">
            <v>0</v>
          </cell>
          <cell r="CG851">
            <v>0</v>
          </cell>
          <cell r="CH851">
            <v>0</v>
          </cell>
          <cell r="CI851">
            <v>0</v>
          </cell>
          <cell r="CJ851">
            <v>0</v>
          </cell>
          <cell r="CK851">
            <v>0</v>
          </cell>
          <cell r="CL851">
            <v>0</v>
          </cell>
          <cell r="CM851">
            <v>0</v>
          </cell>
          <cell r="CN851">
            <v>0</v>
          </cell>
          <cell r="CO851">
            <v>0</v>
          </cell>
          <cell r="CP851">
            <v>0</v>
          </cell>
          <cell r="CQ851">
            <v>0</v>
          </cell>
          <cell r="CR851">
            <v>0</v>
          </cell>
          <cell r="CS851">
            <v>0</v>
          </cell>
          <cell r="CT851">
            <v>0</v>
          </cell>
          <cell r="CU851">
            <v>0</v>
          </cell>
          <cell r="CV851">
            <v>0</v>
          </cell>
          <cell r="CW851">
            <v>0</v>
          </cell>
          <cell r="CX851">
            <v>0</v>
          </cell>
          <cell r="CY851">
            <v>0</v>
          </cell>
          <cell r="CZ851">
            <v>0</v>
          </cell>
          <cell r="DA851">
            <v>0</v>
          </cell>
          <cell r="DB851">
            <v>0</v>
          </cell>
          <cell r="DC851">
            <v>0</v>
          </cell>
          <cell r="DD851">
            <v>0</v>
          </cell>
          <cell r="DE851">
            <v>0</v>
          </cell>
          <cell r="DF851">
            <v>0</v>
          </cell>
          <cell r="DG851">
            <v>0</v>
          </cell>
          <cell r="DH851">
            <v>0</v>
          </cell>
          <cell r="DI851">
            <v>0</v>
          </cell>
          <cell r="DJ851">
            <v>0</v>
          </cell>
          <cell r="DK851">
            <v>0</v>
          </cell>
          <cell r="DL851">
            <v>0</v>
          </cell>
          <cell r="DM851">
            <v>0</v>
          </cell>
          <cell r="DN851">
            <v>0</v>
          </cell>
          <cell r="DO851">
            <v>0</v>
          </cell>
          <cell r="DP851">
            <v>0</v>
          </cell>
          <cell r="DQ851">
            <v>0</v>
          </cell>
          <cell r="DR851">
            <v>0</v>
          </cell>
          <cell r="DS851">
            <v>0</v>
          </cell>
          <cell r="DT851">
            <v>0</v>
          </cell>
          <cell r="DU851">
            <v>0</v>
          </cell>
          <cell r="DV851">
            <v>0</v>
          </cell>
          <cell r="DW851">
            <v>0</v>
          </cell>
          <cell r="DX851">
            <v>0</v>
          </cell>
          <cell r="DY851">
            <v>0</v>
          </cell>
          <cell r="DZ851">
            <v>0</v>
          </cell>
          <cell r="EA851">
            <v>0</v>
          </cell>
          <cell r="EB851">
            <v>0</v>
          </cell>
          <cell r="EC851">
            <v>0</v>
          </cell>
          <cell r="ED851">
            <v>0</v>
          </cell>
        </row>
        <row r="852"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P852">
            <v>0</v>
          </cell>
          <cell r="AQ852">
            <v>0</v>
          </cell>
          <cell r="AR852">
            <v>0</v>
          </cell>
          <cell r="AS852">
            <v>0</v>
          </cell>
          <cell r="AT852">
            <v>0</v>
          </cell>
          <cell r="AU852">
            <v>0</v>
          </cell>
          <cell r="AV852">
            <v>0</v>
          </cell>
          <cell r="AW852">
            <v>0</v>
          </cell>
          <cell r="AX852">
            <v>0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0</v>
          </cell>
          <cell r="BD852">
            <v>0</v>
          </cell>
          <cell r="BE852">
            <v>0</v>
          </cell>
          <cell r="BF852">
            <v>0</v>
          </cell>
          <cell r="BG852">
            <v>0</v>
          </cell>
          <cell r="BH852">
            <v>0</v>
          </cell>
          <cell r="BI852">
            <v>0</v>
          </cell>
          <cell r="BJ852">
            <v>0</v>
          </cell>
          <cell r="BK852">
            <v>0</v>
          </cell>
          <cell r="BL852">
            <v>0</v>
          </cell>
          <cell r="BM852">
            <v>0</v>
          </cell>
          <cell r="BN852">
            <v>0</v>
          </cell>
          <cell r="BO852">
            <v>0</v>
          </cell>
          <cell r="BP852">
            <v>0</v>
          </cell>
          <cell r="BQ852">
            <v>0</v>
          </cell>
          <cell r="BR852">
            <v>0</v>
          </cell>
          <cell r="BS852">
            <v>0</v>
          </cell>
          <cell r="BT852">
            <v>0</v>
          </cell>
          <cell r="BU852">
            <v>0</v>
          </cell>
          <cell r="BV852">
            <v>0</v>
          </cell>
          <cell r="BW852">
            <v>0</v>
          </cell>
          <cell r="BX852">
            <v>0</v>
          </cell>
          <cell r="BY852">
            <v>0</v>
          </cell>
          <cell r="BZ852">
            <v>0</v>
          </cell>
          <cell r="CA852">
            <v>0</v>
          </cell>
          <cell r="CB852">
            <v>0</v>
          </cell>
          <cell r="CC852">
            <v>0</v>
          </cell>
          <cell r="CD852">
            <v>0</v>
          </cell>
          <cell r="CE852">
            <v>0</v>
          </cell>
          <cell r="CF852">
            <v>0</v>
          </cell>
          <cell r="CG852">
            <v>0</v>
          </cell>
          <cell r="CH852">
            <v>0</v>
          </cell>
          <cell r="CI852">
            <v>0</v>
          </cell>
          <cell r="CJ852">
            <v>0</v>
          </cell>
          <cell r="CK852">
            <v>0</v>
          </cell>
          <cell r="CL852">
            <v>0</v>
          </cell>
          <cell r="CM852">
            <v>0</v>
          </cell>
          <cell r="CN852">
            <v>0</v>
          </cell>
          <cell r="CO852">
            <v>0</v>
          </cell>
          <cell r="CP852">
            <v>0</v>
          </cell>
          <cell r="CQ852">
            <v>0</v>
          </cell>
          <cell r="CR852">
            <v>0</v>
          </cell>
          <cell r="CS852">
            <v>0</v>
          </cell>
          <cell r="CT852">
            <v>0</v>
          </cell>
          <cell r="CU852">
            <v>0</v>
          </cell>
          <cell r="CV852">
            <v>0</v>
          </cell>
          <cell r="CW852">
            <v>0</v>
          </cell>
          <cell r="CX852">
            <v>0</v>
          </cell>
          <cell r="CY852">
            <v>0</v>
          </cell>
          <cell r="CZ852">
            <v>0</v>
          </cell>
          <cell r="DA852">
            <v>0</v>
          </cell>
          <cell r="DB852">
            <v>0</v>
          </cell>
          <cell r="DC852">
            <v>0</v>
          </cell>
          <cell r="DD852">
            <v>0</v>
          </cell>
          <cell r="DE852">
            <v>0</v>
          </cell>
          <cell r="DF852">
            <v>0</v>
          </cell>
          <cell r="DG852">
            <v>0</v>
          </cell>
          <cell r="DH852">
            <v>0</v>
          </cell>
          <cell r="DI852">
            <v>0</v>
          </cell>
          <cell r="DJ852">
            <v>0</v>
          </cell>
          <cell r="DK852">
            <v>0</v>
          </cell>
          <cell r="DL852">
            <v>0</v>
          </cell>
          <cell r="DM852">
            <v>0</v>
          </cell>
          <cell r="DN852">
            <v>0</v>
          </cell>
          <cell r="DO852">
            <v>0</v>
          </cell>
          <cell r="DP852">
            <v>0</v>
          </cell>
          <cell r="DQ852">
            <v>0</v>
          </cell>
          <cell r="DR852">
            <v>0</v>
          </cell>
          <cell r="DS852">
            <v>0</v>
          </cell>
          <cell r="DT852">
            <v>0</v>
          </cell>
          <cell r="DU852">
            <v>0</v>
          </cell>
          <cell r="DV852">
            <v>0</v>
          </cell>
          <cell r="DW852">
            <v>0</v>
          </cell>
          <cell r="DX852">
            <v>0</v>
          </cell>
          <cell r="DY852">
            <v>0</v>
          </cell>
          <cell r="DZ852">
            <v>0</v>
          </cell>
          <cell r="EA852">
            <v>0</v>
          </cell>
          <cell r="EB852">
            <v>0</v>
          </cell>
          <cell r="EC852">
            <v>0</v>
          </cell>
          <cell r="ED852">
            <v>0</v>
          </cell>
        </row>
        <row r="853"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O853">
            <v>0</v>
          </cell>
          <cell r="AP853">
            <v>0</v>
          </cell>
          <cell r="AQ853">
            <v>0</v>
          </cell>
          <cell r="AR853">
            <v>0</v>
          </cell>
          <cell r="AS853">
            <v>0</v>
          </cell>
          <cell r="AT853">
            <v>0</v>
          </cell>
          <cell r="AU853">
            <v>0</v>
          </cell>
          <cell r="AV853">
            <v>0</v>
          </cell>
          <cell r="AW853">
            <v>0</v>
          </cell>
          <cell r="AX853">
            <v>0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0</v>
          </cell>
          <cell r="BD853">
            <v>0</v>
          </cell>
          <cell r="BE853">
            <v>0</v>
          </cell>
          <cell r="BF853">
            <v>0</v>
          </cell>
          <cell r="BG853">
            <v>0</v>
          </cell>
          <cell r="BH853">
            <v>0</v>
          </cell>
          <cell r="BI853">
            <v>0</v>
          </cell>
          <cell r="BJ853">
            <v>0</v>
          </cell>
          <cell r="BK853">
            <v>0</v>
          </cell>
          <cell r="BL853">
            <v>0</v>
          </cell>
          <cell r="BM853">
            <v>0</v>
          </cell>
          <cell r="BN853">
            <v>0</v>
          </cell>
          <cell r="BO853">
            <v>0</v>
          </cell>
          <cell r="BP853">
            <v>0</v>
          </cell>
          <cell r="BQ853">
            <v>0</v>
          </cell>
          <cell r="BR853">
            <v>0</v>
          </cell>
          <cell r="BS853">
            <v>0</v>
          </cell>
          <cell r="BT853">
            <v>0</v>
          </cell>
          <cell r="BU853">
            <v>0</v>
          </cell>
          <cell r="BV853">
            <v>0</v>
          </cell>
          <cell r="BW853">
            <v>0</v>
          </cell>
          <cell r="BX853">
            <v>0</v>
          </cell>
          <cell r="BY853">
            <v>0</v>
          </cell>
          <cell r="BZ853">
            <v>0</v>
          </cell>
          <cell r="CA853">
            <v>0</v>
          </cell>
          <cell r="CB853">
            <v>0</v>
          </cell>
          <cell r="CC853">
            <v>0</v>
          </cell>
          <cell r="CD853">
            <v>0</v>
          </cell>
          <cell r="CE853">
            <v>0</v>
          </cell>
          <cell r="CF853">
            <v>0</v>
          </cell>
          <cell r="CG853">
            <v>0</v>
          </cell>
          <cell r="CH853">
            <v>0</v>
          </cell>
          <cell r="CI853">
            <v>0</v>
          </cell>
          <cell r="CJ853">
            <v>0</v>
          </cell>
          <cell r="CK853">
            <v>0</v>
          </cell>
          <cell r="CL853">
            <v>0</v>
          </cell>
          <cell r="CM853">
            <v>0</v>
          </cell>
          <cell r="CN853">
            <v>0</v>
          </cell>
          <cell r="CO853">
            <v>0</v>
          </cell>
          <cell r="CP853">
            <v>0</v>
          </cell>
          <cell r="CQ853">
            <v>0</v>
          </cell>
          <cell r="CR853">
            <v>0</v>
          </cell>
          <cell r="CS853">
            <v>0</v>
          </cell>
          <cell r="CT853">
            <v>0</v>
          </cell>
          <cell r="CU853">
            <v>0</v>
          </cell>
          <cell r="CV853">
            <v>0</v>
          </cell>
          <cell r="CW853">
            <v>0</v>
          </cell>
          <cell r="CX853">
            <v>0</v>
          </cell>
          <cell r="CY853">
            <v>0</v>
          </cell>
          <cell r="CZ853">
            <v>0</v>
          </cell>
          <cell r="DA853">
            <v>0</v>
          </cell>
          <cell r="DB853">
            <v>0</v>
          </cell>
          <cell r="DC853">
            <v>0</v>
          </cell>
          <cell r="DD853">
            <v>0</v>
          </cell>
          <cell r="DE853">
            <v>0</v>
          </cell>
          <cell r="DF853">
            <v>0</v>
          </cell>
          <cell r="DG853">
            <v>0</v>
          </cell>
          <cell r="DH853">
            <v>0</v>
          </cell>
          <cell r="DI853">
            <v>0</v>
          </cell>
          <cell r="DJ853">
            <v>0</v>
          </cell>
          <cell r="DK853">
            <v>0</v>
          </cell>
          <cell r="DL853">
            <v>0</v>
          </cell>
          <cell r="DM853">
            <v>0</v>
          </cell>
          <cell r="DN853">
            <v>0</v>
          </cell>
          <cell r="DO853">
            <v>0</v>
          </cell>
          <cell r="DP853">
            <v>0</v>
          </cell>
          <cell r="DQ853">
            <v>0</v>
          </cell>
          <cell r="DR853">
            <v>0</v>
          </cell>
          <cell r="DS853">
            <v>0</v>
          </cell>
          <cell r="DT853">
            <v>0</v>
          </cell>
          <cell r="DU853">
            <v>0</v>
          </cell>
          <cell r="DV853">
            <v>0</v>
          </cell>
          <cell r="DW853">
            <v>0</v>
          </cell>
          <cell r="DX853">
            <v>0</v>
          </cell>
          <cell r="DY853">
            <v>0</v>
          </cell>
          <cell r="DZ853">
            <v>0</v>
          </cell>
          <cell r="EA853">
            <v>0</v>
          </cell>
          <cell r="EB853">
            <v>0</v>
          </cell>
          <cell r="EC853">
            <v>0</v>
          </cell>
          <cell r="ED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  <cell r="AR854">
            <v>0</v>
          </cell>
          <cell r="AS854">
            <v>0</v>
          </cell>
          <cell r="AT854">
            <v>0</v>
          </cell>
          <cell r="AU854">
            <v>0</v>
          </cell>
          <cell r="AV854">
            <v>0</v>
          </cell>
          <cell r="AW854">
            <v>0</v>
          </cell>
          <cell r="AX854">
            <v>0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0</v>
          </cell>
          <cell r="BD854">
            <v>0</v>
          </cell>
          <cell r="BE854">
            <v>0</v>
          </cell>
          <cell r="BF854">
            <v>0</v>
          </cell>
          <cell r="BG854">
            <v>0</v>
          </cell>
          <cell r="BH854">
            <v>0</v>
          </cell>
          <cell r="BI854">
            <v>0</v>
          </cell>
          <cell r="BJ854">
            <v>0</v>
          </cell>
          <cell r="BK854">
            <v>0</v>
          </cell>
          <cell r="BL854">
            <v>0</v>
          </cell>
          <cell r="BM854">
            <v>0</v>
          </cell>
          <cell r="BN854">
            <v>0</v>
          </cell>
          <cell r="BO854">
            <v>0</v>
          </cell>
          <cell r="BP854">
            <v>0</v>
          </cell>
          <cell r="BQ854">
            <v>0</v>
          </cell>
          <cell r="BR854">
            <v>0</v>
          </cell>
          <cell r="BS854">
            <v>0</v>
          </cell>
          <cell r="BT854">
            <v>0</v>
          </cell>
          <cell r="BU854">
            <v>0</v>
          </cell>
          <cell r="BV854">
            <v>0</v>
          </cell>
          <cell r="BW854">
            <v>0</v>
          </cell>
          <cell r="BX854">
            <v>0</v>
          </cell>
          <cell r="BY854">
            <v>0</v>
          </cell>
          <cell r="BZ854">
            <v>0</v>
          </cell>
          <cell r="CA854">
            <v>0</v>
          </cell>
          <cell r="CB854">
            <v>0</v>
          </cell>
          <cell r="CC854">
            <v>0</v>
          </cell>
          <cell r="CD854">
            <v>0</v>
          </cell>
          <cell r="CE854">
            <v>0</v>
          </cell>
          <cell r="CF854">
            <v>0</v>
          </cell>
          <cell r="CG854">
            <v>0</v>
          </cell>
          <cell r="CH854">
            <v>0</v>
          </cell>
          <cell r="CI854">
            <v>0</v>
          </cell>
          <cell r="CJ854">
            <v>0</v>
          </cell>
          <cell r="CK854">
            <v>0</v>
          </cell>
          <cell r="CL854">
            <v>0</v>
          </cell>
          <cell r="CM854">
            <v>0</v>
          </cell>
          <cell r="CN854">
            <v>0</v>
          </cell>
          <cell r="CO854">
            <v>0</v>
          </cell>
          <cell r="CP854">
            <v>0</v>
          </cell>
          <cell r="CQ854">
            <v>0</v>
          </cell>
          <cell r="CR854">
            <v>0</v>
          </cell>
          <cell r="CS854">
            <v>0</v>
          </cell>
          <cell r="CT854">
            <v>0</v>
          </cell>
          <cell r="CU854">
            <v>0</v>
          </cell>
          <cell r="CV854">
            <v>0</v>
          </cell>
          <cell r="CW854">
            <v>0</v>
          </cell>
          <cell r="CX854">
            <v>0</v>
          </cell>
          <cell r="CY854">
            <v>0</v>
          </cell>
          <cell r="CZ854">
            <v>0</v>
          </cell>
          <cell r="DA854">
            <v>0</v>
          </cell>
          <cell r="DB854">
            <v>0</v>
          </cell>
          <cell r="DC854">
            <v>0</v>
          </cell>
          <cell r="DD854">
            <v>0</v>
          </cell>
          <cell r="DE854">
            <v>0</v>
          </cell>
          <cell r="DF854">
            <v>0</v>
          </cell>
          <cell r="DG854">
            <v>0</v>
          </cell>
          <cell r="DH854">
            <v>0</v>
          </cell>
          <cell r="DI854">
            <v>0</v>
          </cell>
          <cell r="DJ854">
            <v>0</v>
          </cell>
          <cell r="DK854">
            <v>0</v>
          </cell>
          <cell r="DL854">
            <v>0</v>
          </cell>
          <cell r="DM854">
            <v>0</v>
          </cell>
          <cell r="DN854">
            <v>0</v>
          </cell>
          <cell r="DO854">
            <v>0</v>
          </cell>
          <cell r="DP854">
            <v>0</v>
          </cell>
          <cell r="DQ854">
            <v>0</v>
          </cell>
          <cell r="DR854">
            <v>0</v>
          </cell>
          <cell r="DS854">
            <v>0</v>
          </cell>
          <cell r="DT854">
            <v>0</v>
          </cell>
          <cell r="DU854">
            <v>0</v>
          </cell>
          <cell r="DV854">
            <v>0</v>
          </cell>
          <cell r="DW854">
            <v>0</v>
          </cell>
          <cell r="DX854">
            <v>0</v>
          </cell>
          <cell r="DY854">
            <v>0</v>
          </cell>
          <cell r="DZ854">
            <v>0</v>
          </cell>
          <cell r="EA854">
            <v>0</v>
          </cell>
          <cell r="EB854">
            <v>0</v>
          </cell>
          <cell r="EC854">
            <v>0</v>
          </cell>
          <cell r="ED854">
            <v>0</v>
          </cell>
        </row>
        <row r="855"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O855">
            <v>0</v>
          </cell>
          <cell r="AP855">
            <v>0</v>
          </cell>
          <cell r="AQ855">
            <v>0</v>
          </cell>
          <cell r="AR855">
            <v>0</v>
          </cell>
          <cell r="AS855">
            <v>0</v>
          </cell>
          <cell r="AT855">
            <v>0</v>
          </cell>
          <cell r="AU855">
            <v>0</v>
          </cell>
          <cell r="AV855">
            <v>0</v>
          </cell>
          <cell r="AW855">
            <v>0</v>
          </cell>
          <cell r="AX855">
            <v>0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0</v>
          </cell>
          <cell r="BD855">
            <v>0</v>
          </cell>
          <cell r="BE855">
            <v>0</v>
          </cell>
          <cell r="BF855">
            <v>0</v>
          </cell>
          <cell r="BG855">
            <v>0</v>
          </cell>
          <cell r="BH855">
            <v>0</v>
          </cell>
          <cell r="BI855">
            <v>0</v>
          </cell>
          <cell r="BJ855">
            <v>0</v>
          </cell>
          <cell r="BK855">
            <v>0</v>
          </cell>
          <cell r="BL855">
            <v>0</v>
          </cell>
          <cell r="BM855">
            <v>0</v>
          </cell>
          <cell r="BN855">
            <v>0</v>
          </cell>
          <cell r="BO855">
            <v>0</v>
          </cell>
          <cell r="BP855">
            <v>0</v>
          </cell>
          <cell r="BQ855">
            <v>0</v>
          </cell>
          <cell r="BR855">
            <v>0</v>
          </cell>
          <cell r="BS855">
            <v>0</v>
          </cell>
          <cell r="BT855">
            <v>0</v>
          </cell>
          <cell r="BU855">
            <v>0</v>
          </cell>
          <cell r="BV855">
            <v>0</v>
          </cell>
          <cell r="BW855">
            <v>0</v>
          </cell>
          <cell r="BX855">
            <v>0</v>
          </cell>
          <cell r="BY855">
            <v>0</v>
          </cell>
          <cell r="BZ855">
            <v>0</v>
          </cell>
          <cell r="CA855">
            <v>0</v>
          </cell>
          <cell r="CB855">
            <v>0</v>
          </cell>
          <cell r="CC855">
            <v>0</v>
          </cell>
          <cell r="CD855">
            <v>0</v>
          </cell>
          <cell r="CE855">
            <v>0</v>
          </cell>
          <cell r="CF855">
            <v>0</v>
          </cell>
          <cell r="CG855">
            <v>0</v>
          </cell>
          <cell r="CH855">
            <v>0</v>
          </cell>
          <cell r="CI855">
            <v>0</v>
          </cell>
          <cell r="CJ855">
            <v>0</v>
          </cell>
          <cell r="CK855">
            <v>0</v>
          </cell>
          <cell r="CL855">
            <v>0</v>
          </cell>
          <cell r="CM855">
            <v>0</v>
          </cell>
          <cell r="CN855">
            <v>0</v>
          </cell>
          <cell r="CO855">
            <v>0</v>
          </cell>
          <cell r="CP855">
            <v>0</v>
          </cell>
          <cell r="CQ855">
            <v>0</v>
          </cell>
          <cell r="CR855">
            <v>0</v>
          </cell>
          <cell r="CS855">
            <v>0</v>
          </cell>
          <cell r="CT855">
            <v>0</v>
          </cell>
          <cell r="CU855">
            <v>0</v>
          </cell>
          <cell r="CV855">
            <v>0</v>
          </cell>
          <cell r="CW855">
            <v>0</v>
          </cell>
          <cell r="CX855">
            <v>0</v>
          </cell>
          <cell r="CY855">
            <v>0</v>
          </cell>
          <cell r="CZ855">
            <v>0</v>
          </cell>
          <cell r="DA855">
            <v>0</v>
          </cell>
          <cell r="DB855">
            <v>0</v>
          </cell>
          <cell r="DC855">
            <v>0</v>
          </cell>
          <cell r="DD855">
            <v>0</v>
          </cell>
          <cell r="DE855">
            <v>0</v>
          </cell>
          <cell r="DF855">
            <v>0</v>
          </cell>
          <cell r="DG855">
            <v>0</v>
          </cell>
          <cell r="DH855">
            <v>0</v>
          </cell>
          <cell r="DI855">
            <v>0</v>
          </cell>
          <cell r="DJ855">
            <v>0</v>
          </cell>
          <cell r="DK855">
            <v>0</v>
          </cell>
          <cell r="DL855">
            <v>0</v>
          </cell>
          <cell r="DM855">
            <v>0</v>
          </cell>
          <cell r="DN855">
            <v>0</v>
          </cell>
          <cell r="DO855">
            <v>0</v>
          </cell>
          <cell r="DP855">
            <v>0</v>
          </cell>
          <cell r="DQ855">
            <v>0</v>
          </cell>
          <cell r="DR855">
            <v>0</v>
          </cell>
          <cell r="DS855">
            <v>0</v>
          </cell>
          <cell r="DT855">
            <v>0</v>
          </cell>
          <cell r="DU855">
            <v>0</v>
          </cell>
          <cell r="DV855">
            <v>0</v>
          </cell>
          <cell r="DW855">
            <v>0</v>
          </cell>
          <cell r="DX855">
            <v>0</v>
          </cell>
          <cell r="DY855">
            <v>0</v>
          </cell>
          <cell r="DZ855">
            <v>0</v>
          </cell>
          <cell r="EA855">
            <v>0</v>
          </cell>
          <cell r="EB855">
            <v>0</v>
          </cell>
          <cell r="EC855">
            <v>0</v>
          </cell>
          <cell r="ED855">
            <v>0</v>
          </cell>
        </row>
        <row r="856"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0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O856">
            <v>0</v>
          </cell>
          <cell r="AP856">
            <v>0</v>
          </cell>
          <cell r="AQ856">
            <v>0</v>
          </cell>
          <cell r="AR856">
            <v>0</v>
          </cell>
          <cell r="AS856">
            <v>0</v>
          </cell>
          <cell r="AT856">
            <v>0</v>
          </cell>
          <cell r="AU856">
            <v>0</v>
          </cell>
          <cell r="AV856">
            <v>0</v>
          </cell>
          <cell r="AW856">
            <v>0</v>
          </cell>
          <cell r="AX856">
            <v>0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0</v>
          </cell>
          <cell r="BD856">
            <v>0</v>
          </cell>
          <cell r="BE856">
            <v>0</v>
          </cell>
          <cell r="BF856">
            <v>0</v>
          </cell>
          <cell r="BG856">
            <v>0</v>
          </cell>
          <cell r="BH856">
            <v>0</v>
          </cell>
          <cell r="BI856">
            <v>0</v>
          </cell>
          <cell r="BJ856">
            <v>0</v>
          </cell>
          <cell r="BK856">
            <v>0</v>
          </cell>
          <cell r="BL856">
            <v>0</v>
          </cell>
          <cell r="BM856">
            <v>0</v>
          </cell>
          <cell r="BN856">
            <v>0</v>
          </cell>
          <cell r="BO856">
            <v>0</v>
          </cell>
          <cell r="BP856">
            <v>0</v>
          </cell>
          <cell r="BQ856">
            <v>0</v>
          </cell>
          <cell r="BR856">
            <v>0</v>
          </cell>
          <cell r="BS856">
            <v>0</v>
          </cell>
          <cell r="BT856">
            <v>0</v>
          </cell>
          <cell r="BU856">
            <v>0</v>
          </cell>
          <cell r="BV856">
            <v>0</v>
          </cell>
          <cell r="BW856">
            <v>0</v>
          </cell>
          <cell r="BX856">
            <v>0</v>
          </cell>
          <cell r="BY856">
            <v>0</v>
          </cell>
          <cell r="BZ856">
            <v>0</v>
          </cell>
          <cell r="CA856">
            <v>0</v>
          </cell>
          <cell r="CB856">
            <v>0</v>
          </cell>
          <cell r="CC856">
            <v>0</v>
          </cell>
          <cell r="CD856">
            <v>0</v>
          </cell>
          <cell r="CE856">
            <v>0</v>
          </cell>
          <cell r="CF856">
            <v>0</v>
          </cell>
          <cell r="CG856">
            <v>0</v>
          </cell>
          <cell r="CH856">
            <v>0</v>
          </cell>
          <cell r="CI856">
            <v>0</v>
          </cell>
          <cell r="CJ856">
            <v>0</v>
          </cell>
          <cell r="CK856">
            <v>0</v>
          </cell>
          <cell r="CL856">
            <v>0</v>
          </cell>
          <cell r="CM856">
            <v>0</v>
          </cell>
          <cell r="CN856">
            <v>0</v>
          </cell>
          <cell r="CO856">
            <v>0</v>
          </cell>
          <cell r="CP856">
            <v>0</v>
          </cell>
          <cell r="CQ856">
            <v>0</v>
          </cell>
          <cell r="CR856">
            <v>0</v>
          </cell>
          <cell r="CS856">
            <v>0</v>
          </cell>
          <cell r="CT856">
            <v>0</v>
          </cell>
          <cell r="CU856">
            <v>0</v>
          </cell>
          <cell r="CV856">
            <v>0</v>
          </cell>
          <cell r="CW856">
            <v>0</v>
          </cell>
          <cell r="CX856">
            <v>0</v>
          </cell>
          <cell r="CY856">
            <v>0</v>
          </cell>
          <cell r="CZ856">
            <v>0</v>
          </cell>
          <cell r="DA856">
            <v>0</v>
          </cell>
          <cell r="DB856">
            <v>0</v>
          </cell>
          <cell r="DC856">
            <v>0</v>
          </cell>
          <cell r="DD856">
            <v>0</v>
          </cell>
          <cell r="DE856">
            <v>0</v>
          </cell>
          <cell r="DF856">
            <v>0</v>
          </cell>
          <cell r="DG856">
            <v>0</v>
          </cell>
          <cell r="DH856">
            <v>0</v>
          </cell>
          <cell r="DI856">
            <v>0</v>
          </cell>
          <cell r="DJ856">
            <v>0</v>
          </cell>
          <cell r="DK856">
            <v>0</v>
          </cell>
          <cell r="DL856">
            <v>0</v>
          </cell>
          <cell r="DM856">
            <v>0</v>
          </cell>
          <cell r="DN856">
            <v>0</v>
          </cell>
          <cell r="DO856">
            <v>0</v>
          </cell>
          <cell r="DP856">
            <v>0</v>
          </cell>
          <cell r="DQ856">
            <v>0</v>
          </cell>
          <cell r="DR856">
            <v>0</v>
          </cell>
          <cell r="DS856">
            <v>0</v>
          </cell>
          <cell r="DT856">
            <v>0</v>
          </cell>
          <cell r="DU856">
            <v>0</v>
          </cell>
          <cell r="DV856">
            <v>0</v>
          </cell>
          <cell r="DW856">
            <v>0</v>
          </cell>
          <cell r="DX856">
            <v>0</v>
          </cell>
          <cell r="DY856">
            <v>0</v>
          </cell>
          <cell r="DZ856">
            <v>0</v>
          </cell>
          <cell r="EA856">
            <v>0</v>
          </cell>
          <cell r="EB856">
            <v>0</v>
          </cell>
          <cell r="EC856">
            <v>0</v>
          </cell>
          <cell r="ED856">
            <v>0</v>
          </cell>
        </row>
        <row r="857"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0</v>
          </cell>
          <cell r="BD857">
            <v>0</v>
          </cell>
          <cell r="BE857">
            <v>0</v>
          </cell>
          <cell r="BF857">
            <v>0</v>
          </cell>
          <cell r="BG857">
            <v>0</v>
          </cell>
          <cell r="BH857">
            <v>0</v>
          </cell>
          <cell r="BI857">
            <v>0</v>
          </cell>
          <cell r="BJ857">
            <v>0</v>
          </cell>
          <cell r="BK857">
            <v>0</v>
          </cell>
          <cell r="BL857">
            <v>0</v>
          </cell>
          <cell r="BM857">
            <v>0</v>
          </cell>
          <cell r="BN857">
            <v>0</v>
          </cell>
          <cell r="BO857">
            <v>0</v>
          </cell>
          <cell r="BP857">
            <v>0</v>
          </cell>
          <cell r="BQ857">
            <v>0</v>
          </cell>
          <cell r="BR857">
            <v>0</v>
          </cell>
          <cell r="BS857">
            <v>0</v>
          </cell>
          <cell r="BT857">
            <v>0</v>
          </cell>
          <cell r="BU857">
            <v>0</v>
          </cell>
          <cell r="BV857">
            <v>0</v>
          </cell>
          <cell r="BW857">
            <v>0</v>
          </cell>
          <cell r="BX857">
            <v>0</v>
          </cell>
          <cell r="BY857">
            <v>0</v>
          </cell>
          <cell r="BZ857">
            <v>0</v>
          </cell>
          <cell r="CA857">
            <v>0</v>
          </cell>
          <cell r="CB857">
            <v>0</v>
          </cell>
          <cell r="CC857">
            <v>0</v>
          </cell>
          <cell r="CD857">
            <v>0</v>
          </cell>
          <cell r="CE857">
            <v>0</v>
          </cell>
          <cell r="CF857">
            <v>0</v>
          </cell>
          <cell r="CG857">
            <v>0</v>
          </cell>
          <cell r="CH857">
            <v>0</v>
          </cell>
          <cell r="CI857">
            <v>0</v>
          </cell>
          <cell r="CJ857">
            <v>0</v>
          </cell>
          <cell r="CK857">
            <v>0</v>
          </cell>
          <cell r="CL857">
            <v>0</v>
          </cell>
          <cell r="CM857">
            <v>0</v>
          </cell>
          <cell r="CN857">
            <v>0</v>
          </cell>
          <cell r="CO857">
            <v>0</v>
          </cell>
          <cell r="CP857">
            <v>0</v>
          </cell>
          <cell r="CQ857">
            <v>0</v>
          </cell>
          <cell r="CR857">
            <v>0</v>
          </cell>
          <cell r="CS857">
            <v>0</v>
          </cell>
          <cell r="CT857">
            <v>0</v>
          </cell>
          <cell r="CU857">
            <v>0</v>
          </cell>
          <cell r="CV857">
            <v>0</v>
          </cell>
          <cell r="CW857">
            <v>0</v>
          </cell>
          <cell r="CX857">
            <v>0</v>
          </cell>
          <cell r="CY857">
            <v>0</v>
          </cell>
          <cell r="CZ857">
            <v>0</v>
          </cell>
          <cell r="DA857">
            <v>0</v>
          </cell>
          <cell r="DB857">
            <v>0</v>
          </cell>
          <cell r="DC857">
            <v>0</v>
          </cell>
          <cell r="DD857">
            <v>0</v>
          </cell>
          <cell r="DE857">
            <v>0</v>
          </cell>
          <cell r="DF857">
            <v>0</v>
          </cell>
          <cell r="DG857">
            <v>0</v>
          </cell>
          <cell r="DH857">
            <v>0</v>
          </cell>
          <cell r="DI857">
            <v>0</v>
          </cell>
          <cell r="DJ857">
            <v>0</v>
          </cell>
          <cell r="DK857">
            <v>0</v>
          </cell>
          <cell r="DL857">
            <v>0</v>
          </cell>
          <cell r="DM857">
            <v>0</v>
          </cell>
          <cell r="DN857">
            <v>0</v>
          </cell>
          <cell r="DO857">
            <v>0</v>
          </cell>
          <cell r="DP857">
            <v>0</v>
          </cell>
          <cell r="DQ857">
            <v>0</v>
          </cell>
          <cell r="DR857">
            <v>0</v>
          </cell>
          <cell r="DS857">
            <v>0</v>
          </cell>
          <cell r="DT857">
            <v>0</v>
          </cell>
          <cell r="DU857">
            <v>0</v>
          </cell>
          <cell r="DV857">
            <v>0</v>
          </cell>
          <cell r="DW857">
            <v>0</v>
          </cell>
          <cell r="DX857">
            <v>0</v>
          </cell>
          <cell r="DY857">
            <v>0</v>
          </cell>
          <cell r="DZ857">
            <v>0</v>
          </cell>
          <cell r="EA857">
            <v>0</v>
          </cell>
          <cell r="EB857">
            <v>0</v>
          </cell>
          <cell r="EC857">
            <v>0</v>
          </cell>
          <cell r="ED857">
            <v>0</v>
          </cell>
        </row>
        <row r="858"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0</v>
          </cell>
          <cell r="BD858">
            <v>0</v>
          </cell>
          <cell r="BE858">
            <v>0</v>
          </cell>
          <cell r="BF858">
            <v>0</v>
          </cell>
          <cell r="BG858">
            <v>0</v>
          </cell>
          <cell r="BH858">
            <v>0</v>
          </cell>
          <cell r="BI858">
            <v>0</v>
          </cell>
          <cell r="BJ858">
            <v>0</v>
          </cell>
          <cell r="BK858">
            <v>0</v>
          </cell>
          <cell r="BL858">
            <v>0</v>
          </cell>
          <cell r="BM858">
            <v>0</v>
          </cell>
          <cell r="BN858">
            <v>0</v>
          </cell>
          <cell r="BO858">
            <v>0</v>
          </cell>
          <cell r="BP858">
            <v>0</v>
          </cell>
          <cell r="BQ858">
            <v>0</v>
          </cell>
          <cell r="BR858">
            <v>0</v>
          </cell>
          <cell r="BS858">
            <v>0</v>
          </cell>
          <cell r="BT858">
            <v>0</v>
          </cell>
          <cell r="BU858">
            <v>0</v>
          </cell>
          <cell r="BV858">
            <v>0</v>
          </cell>
          <cell r="BW858">
            <v>0</v>
          </cell>
          <cell r="BX858">
            <v>0</v>
          </cell>
          <cell r="BY858">
            <v>0</v>
          </cell>
          <cell r="BZ858">
            <v>0</v>
          </cell>
          <cell r="CA858">
            <v>0</v>
          </cell>
          <cell r="CB858">
            <v>0</v>
          </cell>
          <cell r="CC858">
            <v>0</v>
          </cell>
          <cell r="CD858">
            <v>0</v>
          </cell>
          <cell r="CE858">
            <v>0</v>
          </cell>
          <cell r="CF858">
            <v>0</v>
          </cell>
          <cell r="CG858">
            <v>0</v>
          </cell>
          <cell r="CH858">
            <v>0</v>
          </cell>
          <cell r="CI858">
            <v>0</v>
          </cell>
          <cell r="CJ858">
            <v>0</v>
          </cell>
          <cell r="CK858">
            <v>0</v>
          </cell>
          <cell r="CL858">
            <v>0</v>
          </cell>
          <cell r="CM858">
            <v>0</v>
          </cell>
          <cell r="CN858">
            <v>0</v>
          </cell>
          <cell r="CO858">
            <v>0</v>
          </cell>
          <cell r="CP858">
            <v>0</v>
          </cell>
          <cell r="CQ858">
            <v>0</v>
          </cell>
          <cell r="CR858">
            <v>0</v>
          </cell>
          <cell r="CS858">
            <v>0</v>
          </cell>
          <cell r="CT858">
            <v>0</v>
          </cell>
          <cell r="CU858">
            <v>0</v>
          </cell>
          <cell r="CV858">
            <v>0</v>
          </cell>
          <cell r="CW858">
            <v>0</v>
          </cell>
          <cell r="CX858">
            <v>0</v>
          </cell>
          <cell r="CY858">
            <v>0</v>
          </cell>
          <cell r="CZ858">
            <v>0</v>
          </cell>
          <cell r="DA858">
            <v>0</v>
          </cell>
          <cell r="DB858">
            <v>0</v>
          </cell>
          <cell r="DC858">
            <v>0</v>
          </cell>
          <cell r="DD858">
            <v>0</v>
          </cell>
          <cell r="DE858">
            <v>0</v>
          </cell>
          <cell r="DF858">
            <v>0</v>
          </cell>
          <cell r="DG858">
            <v>0</v>
          </cell>
          <cell r="DH858">
            <v>0</v>
          </cell>
          <cell r="DI858">
            <v>0</v>
          </cell>
          <cell r="DJ858">
            <v>0</v>
          </cell>
          <cell r="DK858">
            <v>0</v>
          </cell>
          <cell r="DL858">
            <v>0</v>
          </cell>
          <cell r="DM858">
            <v>0</v>
          </cell>
          <cell r="DN858">
            <v>0</v>
          </cell>
          <cell r="DO858">
            <v>0</v>
          </cell>
          <cell r="DP858">
            <v>0</v>
          </cell>
          <cell r="DQ858">
            <v>0</v>
          </cell>
          <cell r="DR858">
            <v>0</v>
          </cell>
          <cell r="DS858">
            <v>0</v>
          </cell>
          <cell r="DT858">
            <v>0</v>
          </cell>
          <cell r="DU858">
            <v>0</v>
          </cell>
          <cell r="DV858">
            <v>0</v>
          </cell>
          <cell r="DW858">
            <v>0</v>
          </cell>
          <cell r="DX858">
            <v>0</v>
          </cell>
          <cell r="DY858">
            <v>0</v>
          </cell>
          <cell r="DZ858">
            <v>0</v>
          </cell>
          <cell r="EA858">
            <v>0</v>
          </cell>
          <cell r="EB858">
            <v>0</v>
          </cell>
          <cell r="EC858">
            <v>0</v>
          </cell>
          <cell r="ED858">
            <v>0</v>
          </cell>
        </row>
        <row r="859"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0</v>
          </cell>
          <cell r="BD859">
            <v>0</v>
          </cell>
          <cell r="BE859">
            <v>0</v>
          </cell>
          <cell r="BF859">
            <v>0</v>
          </cell>
          <cell r="BG859">
            <v>0</v>
          </cell>
          <cell r="BH859">
            <v>0</v>
          </cell>
          <cell r="BI859">
            <v>0</v>
          </cell>
          <cell r="BJ859">
            <v>0</v>
          </cell>
          <cell r="BK859">
            <v>0</v>
          </cell>
          <cell r="BL859">
            <v>0</v>
          </cell>
          <cell r="BM859">
            <v>0</v>
          </cell>
          <cell r="BN859">
            <v>0</v>
          </cell>
          <cell r="BO859">
            <v>0</v>
          </cell>
          <cell r="BP859">
            <v>0</v>
          </cell>
          <cell r="BQ859">
            <v>0</v>
          </cell>
          <cell r="BR859">
            <v>0</v>
          </cell>
          <cell r="BS859">
            <v>0</v>
          </cell>
          <cell r="BT859">
            <v>0</v>
          </cell>
          <cell r="BU859">
            <v>0</v>
          </cell>
          <cell r="BV859">
            <v>0</v>
          </cell>
          <cell r="BW859">
            <v>0</v>
          </cell>
          <cell r="BX859">
            <v>0</v>
          </cell>
          <cell r="BY859">
            <v>0</v>
          </cell>
          <cell r="BZ859">
            <v>0</v>
          </cell>
          <cell r="CA859">
            <v>0</v>
          </cell>
          <cell r="CB859">
            <v>0</v>
          </cell>
          <cell r="CC859">
            <v>0</v>
          </cell>
          <cell r="CD859">
            <v>0</v>
          </cell>
          <cell r="CE859">
            <v>0</v>
          </cell>
          <cell r="CF859">
            <v>0</v>
          </cell>
          <cell r="CG859">
            <v>0</v>
          </cell>
          <cell r="CH859">
            <v>0</v>
          </cell>
          <cell r="CI859">
            <v>0</v>
          </cell>
          <cell r="CJ859">
            <v>0</v>
          </cell>
          <cell r="CK859">
            <v>0</v>
          </cell>
          <cell r="CL859">
            <v>0</v>
          </cell>
          <cell r="CM859">
            <v>0</v>
          </cell>
          <cell r="CN859">
            <v>0</v>
          </cell>
          <cell r="CO859">
            <v>0</v>
          </cell>
          <cell r="CP859">
            <v>0</v>
          </cell>
          <cell r="CQ859">
            <v>0</v>
          </cell>
          <cell r="CR859">
            <v>0</v>
          </cell>
          <cell r="CS859">
            <v>0</v>
          </cell>
          <cell r="CT859">
            <v>0</v>
          </cell>
          <cell r="CU859">
            <v>0</v>
          </cell>
          <cell r="CV859">
            <v>0</v>
          </cell>
          <cell r="CW859">
            <v>0</v>
          </cell>
          <cell r="CX859">
            <v>0</v>
          </cell>
          <cell r="CY859">
            <v>0</v>
          </cell>
          <cell r="CZ859">
            <v>0</v>
          </cell>
          <cell r="DA859">
            <v>0</v>
          </cell>
          <cell r="DB859">
            <v>0</v>
          </cell>
          <cell r="DC859">
            <v>0</v>
          </cell>
          <cell r="DD859">
            <v>0</v>
          </cell>
          <cell r="DE859">
            <v>0</v>
          </cell>
          <cell r="DF859">
            <v>0</v>
          </cell>
          <cell r="DG859">
            <v>0</v>
          </cell>
          <cell r="DH859">
            <v>0</v>
          </cell>
          <cell r="DI859">
            <v>0</v>
          </cell>
          <cell r="DJ859">
            <v>0</v>
          </cell>
          <cell r="DK859">
            <v>0</v>
          </cell>
          <cell r="DL859">
            <v>0</v>
          </cell>
          <cell r="DM859">
            <v>0</v>
          </cell>
          <cell r="DN859">
            <v>0</v>
          </cell>
          <cell r="DO859">
            <v>0</v>
          </cell>
          <cell r="DP859">
            <v>0</v>
          </cell>
          <cell r="DQ859">
            <v>0</v>
          </cell>
          <cell r="DR859">
            <v>0</v>
          </cell>
          <cell r="DS859">
            <v>0</v>
          </cell>
          <cell r="DT859">
            <v>0</v>
          </cell>
          <cell r="DU859">
            <v>0</v>
          </cell>
          <cell r="DV859">
            <v>0</v>
          </cell>
          <cell r="DW859">
            <v>0</v>
          </cell>
          <cell r="DX859">
            <v>0</v>
          </cell>
          <cell r="DY859">
            <v>0</v>
          </cell>
          <cell r="DZ859">
            <v>0</v>
          </cell>
          <cell r="EA859">
            <v>0</v>
          </cell>
          <cell r="EB859">
            <v>0</v>
          </cell>
          <cell r="EC859">
            <v>0</v>
          </cell>
          <cell r="ED859">
            <v>0</v>
          </cell>
        </row>
        <row r="860"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0</v>
          </cell>
          <cell r="BD860">
            <v>0</v>
          </cell>
          <cell r="BE860">
            <v>0</v>
          </cell>
          <cell r="BF860">
            <v>0</v>
          </cell>
          <cell r="BG860">
            <v>0</v>
          </cell>
          <cell r="BH860">
            <v>0</v>
          </cell>
          <cell r="BI860">
            <v>0</v>
          </cell>
          <cell r="BJ860">
            <v>0</v>
          </cell>
          <cell r="BK860">
            <v>0</v>
          </cell>
          <cell r="BL860">
            <v>0</v>
          </cell>
          <cell r="BM860">
            <v>0</v>
          </cell>
          <cell r="BN860">
            <v>0</v>
          </cell>
          <cell r="BO860">
            <v>0</v>
          </cell>
          <cell r="BP860">
            <v>0</v>
          </cell>
          <cell r="BQ860">
            <v>0</v>
          </cell>
          <cell r="BR860">
            <v>0</v>
          </cell>
          <cell r="BS860">
            <v>0</v>
          </cell>
          <cell r="BT860">
            <v>0</v>
          </cell>
          <cell r="BU860">
            <v>0</v>
          </cell>
          <cell r="BV860">
            <v>0</v>
          </cell>
          <cell r="BW860">
            <v>0</v>
          </cell>
          <cell r="BX860">
            <v>0</v>
          </cell>
          <cell r="BY860">
            <v>0</v>
          </cell>
          <cell r="BZ860">
            <v>0</v>
          </cell>
          <cell r="CA860">
            <v>0</v>
          </cell>
          <cell r="CB860">
            <v>0</v>
          </cell>
          <cell r="CC860">
            <v>0</v>
          </cell>
          <cell r="CD860">
            <v>0</v>
          </cell>
          <cell r="CE860">
            <v>0</v>
          </cell>
          <cell r="CF860">
            <v>0</v>
          </cell>
          <cell r="CG860">
            <v>0</v>
          </cell>
          <cell r="CH860">
            <v>0</v>
          </cell>
          <cell r="CI860">
            <v>0</v>
          </cell>
          <cell r="CJ860">
            <v>0</v>
          </cell>
          <cell r="CK860">
            <v>0</v>
          </cell>
          <cell r="CL860">
            <v>0</v>
          </cell>
          <cell r="CM860">
            <v>0</v>
          </cell>
          <cell r="CN860">
            <v>0</v>
          </cell>
          <cell r="CO860">
            <v>0</v>
          </cell>
          <cell r="CP860">
            <v>0</v>
          </cell>
          <cell r="CQ860">
            <v>0</v>
          </cell>
          <cell r="CR860">
            <v>0</v>
          </cell>
          <cell r="CS860">
            <v>0</v>
          </cell>
          <cell r="CT860">
            <v>0</v>
          </cell>
          <cell r="CU860">
            <v>0</v>
          </cell>
          <cell r="CV860">
            <v>0</v>
          </cell>
          <cell r="CW860">
            <v>0</v>
          </cell>
          <cell r="CX860">
            <v>0</v>
          </cell>
          <cell r="CY860">
            <v>0</v>
          </cell>
          <cell r="CZ860">
            <v>0</v>
          </cell>
          <cell r="DA860">
            <v>0</v>
          </cell>
          <cell r="DB860">
            <v>0</v>
          </cell>
          <cell r="DC860">
            <v>0</v>
          </cell>
          <cell r="DD860">
            <v>0</v>
          </cell>
          <cell r="DE860">
            <v>0</v>
          </cell>
          <cell r="DF860">
            <v>0</v>
          </cell>
          <cell r="DG860">
            <v>0</v>
          </cell>
          <cell r="DH860">
            <v>0</v>
          </cell>
          <cell r="DI860">
            <v>0</v>
          </cell>
          <cell r="DJ860">
            <v>0</v>
          </cell>
          <cell r="DK860">
            <v>0</v>
          </cell>
          <cell r="DL860">
            <v>0</v>
          </cell>
          <cell r="DM860">
            <v>0</v>
          </cell>
          <cell r="DN860">
            <v>0</v>
          </cell>
          <cell r="DO860">
            <v>0</v>
          </cell>
          <cell r="DP860">
            <v>0</v>
          </cell>
          <cell r="DQ860">
            <v>0</v>
          </cell>
          <cell r="DR860">
            <v>0</v>
          </cell>
          <cell r="DS860">
            <v>0</v>
          </cell>
          <cell r="DT860">
            <v>0</v>
          </cell>
          <cell r="DU860">
            <v>0</v>
          </cell>
          <cell r="DV860">
            <v>0</v>
          </cell>
          <cell r="DW860">
            <v>0</v>
          </cell>
          <cell r="DX860">
            <v>0</v>
          </cell>
          <cell r="DY860">
            <v>0</v>
          </cell>
          <cell r="DZ860">
            <v>0</v>
          </cell>
          <cell r="EA860">
            <v>0</v>
          </cell>
          <cell r="EB860">
            <v>0</v>
          </cell>
          <cell r="EC860">
            <v>0</v>
          </cell>
          <cell r="ED860">
            <v>0</v>
          </cell>
        </row>
        <row r="861"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0</v>
          </cell>
          <cell r="BD861">
            <v>0</v>
          </cell>
          <cell r="BE861">
            <v>0</v>
          </cell>
          <cell r="BF861">
            <v>0</v>
          </cell>
          <cell r="BG861">
            <v>0</v>
          </cell>
          <cell r="BH861">
            <v>0</v>
          </cell>
          <cell r="BI861">
            <v>0</v>
          </cell>
          <cell r="BJ861">
            <v>0</v>
          </cell>
          <cell r="BK861">
            <v>0</v>
          </cell>
          <cell r="BL861">
            <v>0</v>
          </cell>
          <cell r="BM861">
            <v>0</v>
          </cell>
          <cell r="BN861">
            <v>0</v>
          </cell>
          <cell r="BO861">
            <v>0</v>
          </cell>
          <cell r="BP861">
            <v>0</v>
          </cell>
          <cell r="BQ861">
            <v>0</v>
          </cell>
          <cell r="BR861">
            <v>0</v>
          </cell>
          <cell r="BS861">
            <v>0</v>
          </cell>
          <cell r="BT861">
            <v>0</v>
          </cell>
          <cell r="BU861">
            <v>0</v>
          </cell>
          <cell r="BV861">
            <v>0</v>
          </cell>
          <cell r="BW861">
            <v>0</v>
          </cell>
          <cell r="BX861">
            <v>0</v>
          </cell>
          <cell r="BY861">
            <v>0</v>
          </cell>
          <cell r="BZ861">
            <v>0</v>
          </cell>
          <cell r="CA861">
            <v>0</v>
          </cell>
          <cell r="CB861">
            <v>0</v>
          </cell>
          <cell r="CC861">
            <v>0</v>
          </cell>
          <cell r="CD861">
            <v>0</v>
          </cell>
          <cell r="CE861">
            <v>0</v>
          </cell>
          <cell r="CF861">
            <v>0</v>
          </cell>
          <cell r="CG861">
            <v>0</v>
          </cell>
          <cell r="CH861">
            <v>0</v>
          </cell>
          <cell r="CI861">
            <v>0</v>
          </cell>
          <cell r="CJ861">
            <v>0</v>
          </cell>
          <cell r="CK861">
            <v>0</v>
          </cell>
          <cell r="CL861">
            <v>0</v>
          </cell>
          <cell r="CM861">
            <v>0</v>
          </cell>
          <cell r="CN861">
            <v>0</v>
          </cell>
          <cell r="CO861">
            <v>0</v>
          </cell>
          <cell r="CP861">
            <v>0</v>
          </cell>
          <cell r="CQ861">
            <v>0</v>
          </cell>
          <cell r="CR861">
            <v>0</v>
          </cell>
          <cell r="CS861">
            <v>0</v>
          </cell>
          <cell r="CT861">
            <v>0</v>
          </cell>
          <cell r="CU861">
            <v>0</v>
          </cell>
          <cell r="CV861">
            <v>0</v>
          </cell>
          <cell r="CW861">
            <v>0</v>
          </cell>
          <cell r="CX861">
            <v>0</v>
          </cell>
          <cell r="CY861">
            <v>0</v>
          </cell>
          <cell r="CZ861">
            <v>0</v>
          </cell>
          <cell r="DA861">
            <v>0</v>
          </cell>
          <cell r="DB861">
            <v>0</v>
          </cell>
          <cell r="DC861">
            <v>0</v>
          </cell>
          <cell r="DD861">
            <v>0</v>
          </cell>
          <cell r="DE861">
            <v>0</v>
          </cell>
          <cell r="DF861">
            <v>0</v>
          </cell>
          <cell r="DG861">
            <v>0</v>
          </cell>
          <cell r="DH861">
            <v>0</v>
          </cell>
          <cell r="DI861">
            <v>0</v>
          </cell>
          <cell r="DJ861">
            <v>0</v>
          </cell>
          <cell r="DK861">
            <v>0</v>
          </cell>
          <cell r="DL861">
            <v>0</v>
          </cell>
          <cell r="DM861">
            <v>0</v>
          </cell>
          <cell r="DN861">
            <v>0</v>
          </cell>
          <cell r="DO861">
            <v>0</v>
          </cell>
          <cell r="DP861">
            <v>0</v>
          </cell>
          <cell r="DQ861">
            <v>0</v>
          </cell>
          <cell r="DR861">
            <v>0</v>
          </cell>
          <cell r="DS861">
            <v>0</v>
          </cell>
          <cell r="DT861">
            <v>0</v>
          </cell>
          <cell r="DU861">
            <v>0</v>
          </cell>
          <cell r="DV861">
            <v>0</v>
          </cell>
          <cell r="DW861">
            <v>0</v>
          </cell>
          <cell r="DX861">
            <v>0</v>
          </cell>
          <cell r="DY861">
            <v>0</v>
          </cell>
          <cell r="DZ861">
            <v>0</v>
          </cell>
          <cell r="EA861">
            <v>0</v>
          </cell>
          <cell r="EB861">
            <v>0</v>
          </cell>
          <cell r="EC861">
            <v>0</v>
          </cell>
          <cell r="ED861">
            <v>0</v>
          </cell>
        </row>
        <row r="862"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0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O862">
            <v>0</v>
          </cell>
          <cell r="AP862">
            <v>0</v>
          </cell>
          <cell r="AQ862">
            <v>0</v>
          </cell>
          <cell r="AR862">
            <v>0</v>
          </cell>
          <cell r="AS862">
            <v>0</v>
          </cell>
          <cell r="AT862">
            <v>0</v>
          </cell>
          <cell r="AU862">
            <v>0</v>
          </cell>
          <cell r="AV862">
            <v>0</v>
          </cell>
          <cell r="AW862">
            <v>0</v>
          </cell>
          <cell r="AX862">
            <v>0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0</v>
          </cell>
          <cell r="BD862">
            <v>0</v>
          </cell>
          <cell r="BE862">
            <v>0</v>
          </cell>
          <cell r="BF862">
            <v>0</v>
          </cell>
          <cell r="BG862">
            <v>0</v>
          </cell>
          <cell r="BH862">
            <v>0</v>
          </cell>
          <cell r="BI862">
            <v>0</v>
          </cell>
          <cell r="BJ862">
            <v>0</v>
          </cell>
          <cell r="BK862">
            <v>0</v>
          </cell>
          <cell r="BL862">
            <v>0</v>
          </cell>
          <cell r="BM862">
            <v>0</v>
          </cell>
          <cell r="BN862">
            <v>0</v>
          </cell>
          <cell r="BO862">
            <v>0</v>
          </cell>
          <cell r="BP862">
            <v>0</v>
          </cell>
          <cell r="BQ862">
            <v>0</v>
          </cell>
          <cell r="BR862">
            <v>0</v>
          </cell>
          <cell r="BS862">
            <v>0</v>
          </cell>
          <cell r="BT862">
            <v>0</v>
          </cell>
          <cell r="BU862">
            <v>0</v>
          </cell>
          <cell r="BV862">
            <v>0</v>
          </cell>
          <cell r="BW862">
            <v>0</v>
          </cell>
          <cell r="BX862">
            <v>0</v>
          </cell>
          <cell r="BY862">
            <v>0</v>
          </cell>
          <cell r="BZ862">
            <v>0</v>
          </cell>
          <cell r="CA862">
            <v>0</v>
          </cell>
          <cell r="CB862">
            <v>0</v>
          </cell>
          <cell r="CC862">
            <v>0</v>
          </cell>
          <cell r="CD862">
            <v>0</v>
          </cell>
          <cell r="CE862">
            <v>0</v>
          </cell>
          <cell r="CF862">
            <v>0</v>
          </cell>
          <cell r="CG862">
            <v>0</v>
          </cell>
          <cell r="CH862">
            <v>0</v>
          </cell>
          <cell r="CI862">
            <v>0</v>
          </cell>
          <cell r="CJ862">
            <v>0</v>
          </cell>
          <cell r="CK862">
            <v>0</v>
          </cell>
          <cell r="CL862">
            <v>0</v>
          </cell>
          <cell r="CM862">
            <v>0</v>
          </cell>
          <cell r="CN862">
            <v>0</v>
          </cell>
          <cell r="CO862">
            <v>0</v>
          </cell>
          <cell r="CP862">
            <v>0</v>
          </cell>
          <cell r="CQ862">
            <v>0</v>
          </cell>
          <cell r="CR862">
            <v>0</v>
          </cell>
          <cell r="CS862">
            <v>0</v>
          </cell>
          <cell r="CT862">
            <v>0</v>
          </cell>
          <cell r="CU862">
            <v>0</v>
          </cell>
          <cell r="CV862">
            <v>0</v>
          </cell>
          <cell r="CW862">
            <v>0</v>
          </cell>
          <cell r="CX862">
            <v>0</v>
          </cell>
          <cell r="CY862">
            <v>0</v>
          </cell>
          <cell r="CZ862">
            <v>0</v>
          </cell>
          <cell r="DA862">
            <v>0</v>
          </cell>
          <cell r="DB862">
            <v>0</v>
          </cell>
          <cell r="DC862">
            <v>0</v>
          </cell>
          <cell r="DD862">
            <v>0</v>
          </cell>
          <cell r="DE862">
            <v>0</v>
          </cell>
          <cell r="DF862">
            <v>0</v>
          </cell>
          <cell r="DG862">
            <v>0</v>
          </cell>
          <cell r="DH862">
            <v>0</v>
          </cell>
          <cell r="DI862">
            <v>0</v>
          </cell>
          <cell r="DJ862">
            <v>0</v>
          </cell>
          <cell r="DK862">
            <v>0</v>
          </cell>
          <cell r="DL862">
            <v>0</v>
          </cell>
          <cell r="DM862">
            <v>0</v>
          </cell>
          <cell r="DN862">
            <v>0</v>
          </cell>
          <cell r="DO862">
            <v>0</v>
          </cell>
          <cell r="DP862">
            <v>0</v>
          </cell>
          <cell r="DQ862">
            <v>0</v>
          </cell>
          <cell r="DR862">
            <v>0</v>
          </cell>
          <cell r="DS862">
            <v>0</v>
          </cell>
          <cell r="DT862">
            <v>0</v>
          </cell>
          <cell r="DU862">
            <v>0</v>
          </cell>
          <cell r="DV862">
            <v>0</v>
          </cell>
          <cell r="DW862">
            <v>0</v>
          </cell>
          <cell r="DX862">
            <v>0</v>
          </cell>
          <cell r="DY862">
            <v>0</v>
          </cell>
          <cell r="DZ862">
            <v>0</v>
          </cell>
          <cell r="EA862">
            <v>0</v>
          </cell>
          <cell r="EB862">
            <v>0</v>
          </cell>
          <cell r="EC862">
            <v>0</v>
          </cell>
          <cell r="ED862">
            <v>0</v>
          </cell>
        </row>
        <row r="863"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0</v>
          </cell>
          <cell r="AO863">
            <v>0</v>
          </cell>
          <cell r="AP863">
            <v>0</v>
          </cell>
          <cell r="AQ863">
            <v>0</v>
          </cell>
          <cell r="AR863">
            <v>0</v>
          </cell>
          <cell r="AS863">
            <v>0</v>
          </cell>
          <cell r="AT863">
            <v>0</v>
          </cell>
          <cell r="AU863">
            <v>0</v>
          </cell>
          <cell r="AV863">
            <v>0</v>
          </cell>
          <cell r="AW863">
            <v>0</v>
          </cell>
          <cell r="AX863">
            <v>0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0</v>
          </cell>
          <cell r="BD863">
            <v>0</v>
          </cell>
          <cell r="BE863">
            <v>0</v>
          </cell>
          <cell r="BF863">
            <v>0</v>
          </cell>
          <cell r="BG863">
            <v>0</v>
          </cell>
          <cell r="BH863">
            <v>0</v>
          </cell>
          <cell r="BI863">
            <v>0</v>
          </cell>
          <cell r="BJ863">
            <v>0</v>
          </cell>
          <cell r="BK863">
            <v>0</v>
          </cell>
          <cell r="BL863">
            <v>0</v>
          </cell>
          <cell r="BM863">
            <v>0</v>
          </cell>
          <cell r="BN863">
            <v>0</v>
          </cell>
          <cell r="BO863">
            <v>0</v>
          </cell>
          <cell r="BP863">
            <v>0</v>
          </cell>
          <cell r="BQ863">
            <v>0</v>
          </cell>
          <cell r="BR863">
            <v>0</v>
          </cell>
          <cell r="BS863">
            <v>0</v>
          </cell>
          <cell r="BT863">
            <v>0</v>
          </cell>
          <cell r="BU863">
            <v>0</v>
          </cell>
          <cell r="BV863">
            <v>0</v>
          </cell>
          <cell r="BW863">
            <v>0</v>
          </cell>
          <cell r="BX863">
            <v>0</v>
          </cell>
          <cell r="BY863">
            <v>0</v>
          </cell>
          <cell r="BZ863">
            <v>0</v>
          </cell>
          <cell r="CA863">
            <v>0</v>
          </cell>
          <cell r="CB863">
            <v>0</v>
          </cell>
          <cell r="CC863">
            <v>0</v>
          </cell>
          <cell r="CD863">
            <v>0</v>
          </cell>
          <cell r="CE863">
            <v>0</v>
          </cell>
          <cell r="CF863">
            <v>0</v>
          </cell>
          <cell r="CG863">
            <v>0</v>
          </cell>
          <cell r="CH863">
            <v>0</v>
          </cell>
          <cell r="CI863">
            <v>0</v>
          </cell>
          <cell r="CJ863">
            <v>0</v>
          </cell>
          <cell r="CK863">
            <v>0</v>
          </cell>
          <cell r="CL863">
            <v>0</v>
          </cell>
          <cell r="CM863">
            <v>0</v>
          </cell>
          <cell r="CN863">
            <v>0</v>
          </cell>
          <cell r="CO863">
            <v>0</v>
          </cell>
          <cell r="CP863">
            <v>0</v>
          </cell>
          <cell r="CQ863">
            <v>0</v>
          </cell>
          <cell r="CR863">
            <v>0</v>
          </cell>
          <cell r="CS863">
            <v>0</v>
          </cell>
          <cell r="CT863">
            <v>0</v>
          </cell>
          <cell r="CU863">
            <v>0</v>
          </cell>
          <cell r="CV863">
            <v>0</v>
          </cell>
          <cell r="CW863">
            <v>0</v>
          </cell>
          <cell r="CX863">
            <v>0</v>
          </cell>
          <cell r="CY863">
            <v>0</v>
          </cell>
          <cell r="CZ863">
            <v>0</v>
          </cell>
          <cell r="DA863">
            <v>0</v>
          </cell>
          <cell r="DB863">
            <v>0</v>
          </cell>
          <cell r="DC863">
            <v>0</v>
          </cell>
          <cell r="DD863">
            <v>0</v>
          </cell>
          <cell r="DE863">
            <v>0</v>
          </cell>
          <cell r="DF863">
            <v>0</v>
          </cell>
          <cell r="DG863">
            <v>0</v>
          </cell>
          <cell r="DH863">
            <v>0</v>
          </cell>
          <cell r="DI863">
            <v>0</v>
          </cell>
          <cell r="DJ863">
            <v>0</v>
          </cell>
          <cell r="DK863">
            <v>0</v>
          </cell>
          <cell r="DL863">
            <v>0</v>
          </cell>
          <cell r="DM863">
            <v>0</v>
          </cell>
          <cell r="DN863">
            <v>0</v>
          </cell>
          <cell r="DO863">
            <v>0</v>
          </cell>
          <cell r="DP863">
            <v>0</v>
          </cell>
          <cell r="DQ863">
            <v>0</v>
          </cell>
          <cell r="DR863">
            <v>0</v>
          </cell>
          <cell r="DS863">
            <v>0</v>
          </cell>
          <cell r="DT863">
            <v>0</v>
          </cell>
          <cell r="DU863">
            <v>0</v>
          </cell>
          <cell r="DV863">
            <v>0</v>
          </cell>
          <cell r="DW863">
            <v>0</v>
          </cell>
          <cell r="DX863">
            <v>0</v>
          </cell>
          <cell r="DY863">
            <v>0</v>
          </cell>
          <cell r="DZ863">
            <v>0</v>
          </cell>
          <cell r="EA863">
            <v>0</v>
          </cell>
          <cell r="EB863">
            <v>0</v>
          </cell>
          <cell r="EC863">
            <v>0</v>
          </cell>
          <cell r="ED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0</v>
          </cell>
          <cell r="BD864">
            <v>0</v>
          </cell>
          <cell r="BE864">
            <v>0</v>
          </cell>
          <cell r="BF864">
            <v>0</v>
          </cell>
          <cell r="BG864">
            <v>0</v>
          </cell>
          <cell r="BH864">
            <v>0</v>
          </cell>
          <cell r="BI864">
            <v>0</v>
          </cell>
          <cell r="BJ864">
            <v>0</v>
          </cell>
          <cell r="BK864">
            <v>0</v>
          </cell>
          <cell r="BL864">
            <v>0</v>
          </cell>
          <cell r="BM864">
            <v>0</v>
          </cell>
          <cell r="BN864">
            <v>0</v>
          </cell>
          <cell r="BO864">
            <v>0</v>
          </cell>
          <cell r="BP864">
            <v>0</v>
          </cell>
          <cell r="BQ864">
            <v>0</v>
          </cell>
          <cell r="BR864">
            <v>0</v>
          </cell>
          <cell r="BS864">
            <v>0</v>
          </cell>
          <cell r="BT864">
            <v>0</v>
          </cell>
          <cell r="BU864">
            <v>0</v>
          </cell>
          <cell r="BV864">
            <v>0</v>
          </cell>
          <cell r="BW864">
            <v>0</v>
          </cell>
          <cell r="BX864">
            <v>0</v>
          </cell>
          <cell r="BY864">
            <v>0</v>
          </cell>
          <cell r="BZ864">
            <v>0</v>
          </cell>
          <cell r="CA864">
            <v>0</v>
          </cell>
          <cell r="CB864">
            <v>0</v>
          </cell>
          <cell r="CC864">
            <v>0</v>
          </cell>
          <cell r="CD864">
            <v>0</v>
          </cell>
          <cell r="CE864">
            <v>0</v>
          </cell>
          <cell r="CF864">
            <v>0</v>
          </cell>
          <cell r="CG864">
            <v>0</v>
          </cell>
          <cell r="CH864">
            <v>0</v>
          </cell>
          <cell r="CI864">
            <v>0</v>
          </cell>
          <cell r="CJ864">
            <v>0</v>
          </cell>
          <cell r="CK864">
            <v>0</v>
          </cell>
          <cell r="CL864">
            <v>0</v>
          </cell>
          <cell r="CM864">
            <v>0</v>
          </cell>
          <cell r="CN864">
            <v>0</v>
          </cell>
          <cell r="CO864">
            <v>0</v>
          </cell>
          <cell r="CP864">
            <v>0</v>
          </cell>
          <cell r="CQ864">
            <v>0</v>
          </cell>
          <cell r="CR864">
            <v>0</v>
          </cell>
          <cell r="CS864">
            <v>0</v>
          </cell>
          <cell r="CT864">
            <v>0</v>
          </cell>
          <cell r="CU864">
            <v>0</v>
          </cell>
          <cell r="CV864">
            <v>0</v>
          </cell>
          <cell r="CW864">
            <v>0</v>
          </cell>
          <cell r="CX864">
            <v>0</v>
          </cell>
          <cell r="CY864">
            <v>0</v>
          </cell>
          <cell r="CZ864">
            <v>0</v>
          </cell>
          <cell r="DA864">
            <v>0</v>
          </cell>
          <cell r="DB864">
            <v>0</v>
          </cell>
          <cell r="DC864">
            <v>0</v>
          </cell>
          <cell r="DD864">
            <v>0</v>
          </cell>
          <cell r="DE864">
            <v>0</v>
          </cell>
          <cell r="DF864">
            <v>0</v>
          </cell>
          <cell r="DG864">
            <v>0</v>
          </cell>
          <cell r="DH864">
            <v>0</v>
          </cell>
          <cell r="DI864">
            <v>0</v>
          </cell>
          <cell r="DJ864">
            <v>0</v>
          </cell>
          <cell r="DK864">
            <v>0</v>
          </cell>
          <cell r="DL864">
            <v>0</v>
          </cell>
          <cell r="DM864">
            <v>0</v>
          </cell>
          <cell r="DN864">
            <v>0</v>
          </cell>
          <cell r="DO864">
            <v>0</v>
          </cell>
          <cell r="DP864">
            <v>0</v>
          </cell>
          <cell r="DQ864">
            <v>0</v>
          </cell>
          <cell r="DR864">
            <v>0</v>
          </cell>
          <cell r="DS864">
            <v>0</v>
          </cell>
          <cell r="DT864">
            <v>0</v>
          </cell>
          <cell r="DU864">
            <v>0</v>
          </cell>
          <cell r="DV864">
            <v>0</v>
          </cell>
          <cell r="DW864">
            <v>0</v>
          </cell>
          <cell r="DX864">
            <v>0</v>
          </cell>
          <cell r="DY864">
            <v>0</v>
          </cell>
          <cell r="DZ864">
            <v>0</v>
          </cell>
          <cell r="EA864">
            <v>0</v>
          </cell>
          <cell r="EB864">
            <v>0</v>
          </cell>
          <cell r="EC864">
            <v>0</v>
          </cell>
          <cell r="ED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K865">
            <v>0</v>
          </cell>
          <cell r="AL865">
            <v>0</v>
          </cell>
          <cell r="AM865">
            <v>0</v>
          </cell>
          <cell r="AN865">
            <v>0</v>
          </cell>
          <cell r="AO865">
            <v>0</v>
          </cell>
          <cell r="AP865">
            <v>0</v>
          </cell>
          <cell r="AQ865">
            <v>0</v>
          </cell>
          <cell r="AR865">
            <v>0</v>
          </cell>
          <cell r="AS865">
            <v>0</v>
          </cell>
          <cell r="AT865">
            <v>0</v>
          </cell>
          <cell r="AU865">
            <v>0</v>
          </cell>
          <cell r="AV865">
            <v>0</v>
          </cell>
          <cell r="AW865">
            <v>0</v>
          </cell>
          <cell r="AX865">
            <v>0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0</v>
          </cell>
          <cell r="BD865">
            <v>0</v>
          </cell>
          <cell r="BE865">
            <v>0</v>
          </cell>
          <cell r="BF865">
            <v>0</v>
          </cell>
          <cell r="BG865">
            <v>0</v>
          </cell>
          <cell r="BH865">
            <v>0</v>
          </cell>
          <cell r="BI865">
            <v>0</v>
          </cell>
          <cell r="BJ865">
            <v>0</v>
          </cell>
          <cell r="BK865">
            <v>0</v>
          </cell>
          <cell r="BL865">
            <v>0</v>
          </cell>
          <cell r="BM865">
            <v>0</v>
          </cell>
          <cell r="BN865">
            <v>0</v>
          </cell>
          <cell r="BO865">
            <v>0</v>
          </cell>
          <cell r="BP865">
            <v>0</v>
          </cell>
          <cell r="BQ865">
            <v>0</v>
          </cell>
          <cell r="BR865">
            <v>0</v>
          </cell>
          <cell r="BS865">
            <v>0</v>
          </cell>
          <cell r="BT865">
            <v>0</v>
          </cell>
          <cell r="BU865">
            <v>0</v>
          </cell>
          <cell r="BV865">
            <v>0</v>
          </cell>
          <cell r="BW865">
            <v>0</v>
          </cell>
          <cell r="BX865">
            <v>0</v>
          </cell>
          <cell r="BY865">
            <v>0</v>
          </cell>
          <cell r="BZ865">
            <v>0</v>
          </cell>
          <cell r="CA865">
            <v>0</v>
          </cell>
          <cell r="CB865">
            <v>0</v>
          </cell>
          <cell r="CC865">
            <v>0</v>
          </cell>
          <cell r="CD865">
            <v>0</v>
          </cell>
          <cell r="CE865">
            <v>0</v>
          </cell>
          <cell r="CF865">
            <v>0</v>
          </cell>
          <cell r="CG865">
            <v>0</v>
          </cell>
          <cell r="CH865">
            <v>0</v>
          </cell>
          <cell r="CI865">
            <v>0</v>
          </cell>
          <cell r="CJ865">
            <v>0</v>
          </cell>
          <cell r="CK865">
            <v>0</v>
          </cell>
          <cell r="CL865">
            <v>0</v>
          </cell>
          <cell r="CM865">
            <v>0</v>
          </cell>
          <cell r="CN865">
            <v>0</v>
          </cell>
          <cell r="CO865">
            <v>0</v>
          </cell>
          <cell r="CP865">
            <v>0</v>
          </cell>
          <cell r="CQ865">
            <v>0</v>
          </cell>
          <cell r="CR865">
            <v>0</v>
          </cell>
          <cell r="CS865">
            <v>0</v>
          </cell>
          <cell r="CT865">
            <v>0</v>
          </cell>
          <cell r="CU865">
            <v>0</v>
          </cell>
          <cell r="CV865">
            <v>0</v>
          </cell>
          <cell r="CW865">
            <v>0</v>
          </cell>
          <cell r="CX865">
            <v>0</v>
          </cell>
          <cell r="CY865">
            <v>0</v>
          </cell>
          <cell r="CZ865">
            <v>0</v>
          </cell>
          <cell r="DA865">
            <v>0</v>
          </cell>
          <cell r="DB865">
            <v>0</v>
          </cell>
          <cell r="DC865">
            <v>0</v>
          </cell>
          <cell r="DD865">
            <v>0</v>
          </cell>
          <cell r="DE865">
            <v>0</v>
          </cell>
          <cell r="DF865">
            <v>0</v>
          </cell>
          <cell r="DG865">
            <v>0</v>
          </cell>
          <cell r="DH865">
            <v>0</v>
          </cell>
          <cell r="DI865">
            <v>0</v>
          </cell>
          <cell r="DJ865">
            <v>0</v>
          </cell>
          <cell r="DK865">
            <v>0</v>
          </cell>
          <cell r="DL865">
            <v>0</v>
          </cell>
          <cell r="DM865">
            <v>0</v>
          </cell>
          <cell r="DN865">
            <v>0</v>
          </cell>
          <cell r="DO865">
            <v>0</v>
          </cell>
          <cell r="DP865">
            <v>0</v>
          </cell>
          <cell r="DQ865">
            <v>0</v>
          </cell>
          <cell r="DR865">
            <v>0</v>
          </cell>
          <cell r="DS865">
            <v>0</v>
          </cell>
          <cell r="DT865">
            <v>0</v>
          </cell>
          <cell r="DU865">
            <v>0</v>
          </cell>
          <cell r="DV865">
            <v>0</v>
          </cell>
          <cell r="DW865">
            <v>0</v>
          </cell>
          <cell r="DX865">
            <v>0</v>
          </cell>
          <cell r="DY865">
            <v>0</v>
          </cell>
          <cell r="DZ865">
            <v>0</v>
          </cell>
          <cell r="EA865">
            <v>0</v>
          </cell>
          <cell r="EB865">
            <v>0</v>
          </cell>
          <cell r="EC865">
            <v>0</v>
          </cell>
          <cell r="ED865">
            <v>0</v>
          </cell>
        </row>
        <row r="867">
          <cell r="A867" t="str">
            <v>Capacity Factor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O868">
            <v>0</v>
          </cell>
          <cell r="AP868">
            <v>0</v>
          </cell>
          <cell r="AQ868">
            <v>0</v>
          </cell>
          <cell r="AR868">
            <v>0</v>
          </cell>
          <cell r="AS868">
            <v>0</v>
          </cell>
          <cell r="AT868">
            <v>0</v>
          </cell>
          <cell r="AU868">
            <v>0</v>
          </cell>
          <cell r="AV868">
            <v>0</v>
          </cell>
          <cell r="AW868">
            <v>0</v>
          </cell>
          <cell r="AX868">
            <v>0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0</v>
          </cell>
          <cell r="BD868">
            <v>0</v>
          </cell>
          <cell r="BE868">
            <v>0</v>
          </cell>
          <cell r="BF868">
            <v>0</v>
          </cell>
          <cell r="BG868">
            <v>0</v>
          </cell>
          <cell r="BH868">
            <v>0</v>
          </cell>
          <cell r="BI868">
            <v>0</v>
          </cell>
          <cell r="BJ868">
            <v>0</v>
          </cell>
          <cell r="BK868">
            <v>0</v>
          </cell>
          <cell r="BL868">
            <v>0</v>
          </cell>
          <cell r="BM868">
            <v>0</v>
          </cell>
          <cell r="BN868">
            <v>0</v>
          </cell>
          <cell r="BO868">
            <v>0</v>
          </cell>
          <cell r="BP868">
            <v>0</v>
          </cell>
          <cell r="BQ868">
            <v>0</v>
          </cell>
          <cell r="BR868">
            <v>0</v>
          </cell>
          <cell r="BS868">
            <v>0</v>
          </cell>
          <cell r="BT868">
            <v>0</v>
          </cell>
          <cell r="BU868">
            <v>0</v>
          </cell>
          <cell r="BV868">
            <v>0</v>
          </cell>
          <cell r="BW868">
            <v>0</v>
          </cell>
          <cell r="BX868">
            <v>0</v>
          </cell>
          <cell r="BY868">
            <v>0</v>
          </cell>
          <cell r="BZ868">
            <v>0</v>
          </cell>
          <cell r="CA868">
            <v>0</v>
          </cell>
          <cell r="CB868">
            <v>0</v>
          </cell>
          <cell r="CC868">
            <v>0</v>
          </cell>
          <cell r="CD868">
            <v>0</v>
          </cell>
          <cell r="CE868">
            <v>0</v>
          </cell>
          <cell r="CF868">
            <v>0</v>
          </cell>
          <cell r="CG868">
            <v>0</v>
          </cell>
          <cell r="CH868">
            <v>0</v>
          </cell>
          <cell r="CI868">
            <v>0</v>
          </cell>
          <cell r="CJ868">
            <v>0</v>
          </cell>
          <cell r="CK868">
            <v>0</v>
          </cell>
          <cell r="CL868">
            <v>0</v>
          </cell>
          <cell r="CM868">
            <v>0</v>
          </cell>
          <cell r="CN868">
            <v>0</v>
          </cell>
          <cell r="CO868">
            <v>0</v>
          </cell>
          <cell r="CP868">
            <v>0</v>
          </cell>
          <cell r="CQ868">
            <v>0</v>
          </cell>
          <cell r="CR868">
            <v>0</v>
          </cell>
          <cell r="CS868">
            <v>0</v>
          </cell>
          <cell r="CT868">
            <v>0</v>
          </cell>
          <cell r="CU868">
            <v>0</v>
          </cell>
          <cell r="CV868">
            <v>0</v>
          </cell>
          <cell r="CW868">
            <v>0</v>
          </cell>
          <cell r="CX868">
            <v>0</v>
          </cell>
          <cell r="CY868">
            <v>0</v>
          </cell>
          <cell r="CZ868">
            <v>0</v>
          </cell>
          <cell r="DA868">
            <v>0</v>
          </cell>
          <cell r="DB868">
            <v>0</v>
          </cell>
          <cell r="DC868">
            <v>0</v>
          </cell>
          <cell r="DD868">
            <v>0</v>
          </cell>
          <cell r="DE868">
            <v>0</v>
          </cell>
          <cell r="DF868">
            <v>0</v>
          </cell>
          <cell r="DG868">
            <v>0</v>
          </cell>
          <cell r="DH868">
            <v>0</v>
          </cell>
          <cell r="DI868">
            <v>0</v>
          </cell>
          <cell r="DJ868">
            <v>0</v>
          </cell>
          <cell r="DK868">
            <v>0</v>
          </cell>
          <cell r="DL868">
            <v>0</v>
          </cell>
          <cell r="DM868">
            <v>0</v>
          </cell>
          <cell r="DN868">
            <v>0</v>
          </cell>
          <cell r="DO868">
            <v>0</v>
          </cell>
          <cell r="DP868">
            <v>0</v>
          </cell>
          <cell r="DQ868">
            <v>0</v>
          </cell>
          <cell r="DR868">
            <v>0</v>
          </cell>
          <cell r="DS868">
            <v>0</v>
          </cell>
          <cell r="DT868">
            <v>0</v>
          </cell>
          <cell r="DU868">
            <v>0</v>
          </cell>
          <cell r="DV868">
            <v>0</v>
          </cell>
          <cell r="DW868">
            <v>0</v>
          </cell>
          <cell r="DX868">
            <v>0</v>
          </cell>
          <cell r="DY868">
            <v>0</v>
          </cell>
          <cell r="DZ868">
            <v>0</v>
          </cell>
          <cell r="EA868">
            <v>0</v>
          </cell>
          <cell r="EB868">
            <v>0</v>
          </cell>
          <cell r="EC868">
            <v>0</v>
          </cell>
          <cell r="ED868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0</v>
          </cell>
          <cell r="BD870">
            <v>0</v>
          </cell>
          <cell r="BE870">
            <v>0</v>
          </cell>
          <cell r="BF870">
            <v>0</v>
          </cell>
          <cell r="BG870">
            <v>0</v>
          </cell>
          <cell r="BH870">
            <v>0</v>
          </cell>
          <cell r="BI870">
            <v>0</v>
          </cell>
          <cell r="BJ870">
            <v>0</v>
          </cell>
          <cell r="BK870">
            <v>0</v>
          </cell>
          <cell r="BL870">
            <v>0</v>
          </cell>
          <cell r="BM870">
            <v>0</v>
          </cell>
          <cell r="BN870">
            <v>0</v>
          </cell>
          <cell r="BO870">
            <v>0</v>
          </cell>
          <cell r="BP870">
            <v>0</v>
          </cell>
          <cell r="BQ870">
            <v>0</v>
          </cell>
          <cell r="BR870">
            <v>0</v>
          </cell>
          <cell r="BS870">
            <v>0</v>
          </cell>
          <cell r="BT870">
            <v>0</v>
          </cell>
          <cell r="BU870">
            <v>0</v>
          </cell>
          <cell r="BV870">
            <v>0</v>
          </cell>
          <cell r="BW870">
            <v>0</v>
          </cell>
          <cell r="BX870">
            <v>0</v>
          </cell>
          <cell r="BY870">
            <v>0</v>
          </cell>
          <cell r="BZ870">
            <v>0</v>
          </cell>
          <cell r="CA870">
            <v>0</v>
          </cell>
          <cell r="CB870">
            <v>0</v>
          </cell>
          <cell r="CC870">
            <v>0</v>
          </cell>
          <cell r="CD870">
            <v>0</v>
          </cell>
          <cell r="CE870">
            <v>0</v>
          </cell>
          <cell r="CF870">
            <v>0</v>
          </cell>
          <cell r="CG870">
            <v>0</v>
          </cell>
          <cell r="CH870">
            <v>0</v>
          </cell>
          <cell r="CI870">
            <v>0</v>
          </cell>
          <cell r="CJ870">
            <v>0</v>
          </cell>
          <cell r="CK870">
            <v>0</v>
          </cell>
          <cell r="CL870">
            <v>0</v>
          </cell>
          <cell r="CM870">
            <v>0</v>
          </cell>
          <cell r="CN870">
            <v>0</v>
          </cell>
          <cell r="CO870">
            <v>0</v>
          </cell>
          <cell r="CP870">
            <v>0</v>
          </cell>
          <cell r="CQ870">
            <v>0</v>
          </cell>
          <cell r="CR870">
            <v>0</v>
          </cell>
          <cell r="CS870">
            <v>0</v>
          </cell>
          <cell r="CT870">
            <v>0</v>
          </cell>
          <cell r="CU870">
            <v>0</v>
          </cell>
          <cell r="CV870">
            <v>0</v>
          </cell>
          <cell r="CW870">
            <v>0</v>
          </cell>
          <cell r="CX870">
            <v>0</v>
          </cell>
          <cell r="CY870">
            <v>0</v>
          </cell>
          <cell r="CZ870">
            <v>0</v>
          </cell>
          <cell r="DA870">
            <v>0</v>
          </cell>
          <cell r="DB870">
            <v>0</v>
          </cell>
          <cell r="DC870">
            <v>0</v>
          </cell>
          <cell r="DD870">
            <v>0</v>
          </cell>
          <cell r="DE870">
            <v>0</v>
          </cell>
          <cell r="DF870">
            <v>0</v>
          </cell>
          <cell r="DG870">
            <v>0</v>
          </cell>
          <cell r="DH870">
            <v>0</v>
          </cell>
          <cell r="DI870">
            <v>0</v>
          </cell>
          <cell r="DJ870">
            <v>0</v>
          </cell>
          <cell r="DK870">
            <v>0</v>
          </cell>
          <cell r="DL870">
            <v>0</v>
          </cell>
          <cell r="DM870">
            <v>0</v>
          </cell>
          <cell r="DN870">
            <v>0</v>
          </cell>
          <cell r="DO870">
            <v>0</v>
          </cell>
          <cell r="DP870">
            <v>0</v>
          </cell>
          <cell r="DQ870">
            <v>0</v>
          </cell>
          <cell r="DR870">
            <v>0</v>
          </cell>
          <cell r="DS870">
            <v>0</v>
          </cell>
          <cell r="DT870">
            <v>0</v>
          </cell>
          <cell r="DU870">
            <v>0</v>
          </cell>
          <cell r="DV870">
            <v>0</v>
          </cell>
          <cell r="DW870">
            <v>0</v>
          </cell>
          <cell r="DX870">
            <v>0</v>
          </cell>
          <cell r="DY870">
            <v>0</v>
          </cell>
          <cell r="DZ870">
            <v>0</v>
          </cell>
          <cell r="EA870">
            <v>0</v>
          </cell>
          <cell r="EB870">
            <v>0</v>
          </cell>
          <cell r="EC870">
            <v>0</v>
          </cell>
          <cell r="ED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O871">
            <v>0</v>
          </cell>
          <cell r="AP871">
            <v>0</v>
          </cell>
          <cell r="AQ871">
            <v>0</v>
          </cell>
          <cell r="AR871">
            <v>0</v>
          </cell>
          <cell r="AS871">
            <v>0</v>
          </cell>
          <cell r="AT871">
            <v>0</v>
          </cell>
          <cell r="AU871">
            <v>0</v>
          </cell>
          <cell r="AV871">
            <v>0</v>
          </cell>
          <cell r="AW871">
            <v>0</v>
          </cell>
          <cell r="AX871">
            <v>0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0</v>
          </cell>
          <cell r="BD871">
            <v>0</v>
          </cell>
          <cell r="BE871">
            <v>0</v>
          </cell>
          <cell r="BF871">
            <v>0</v>
          </cell>
          <cell r="BG871">
            <v>0</v>
          </cell>
          <cell r="BH871">
            <v>0</v>
          </cell>
          <cell r="BI871">
            <v>0</v>
          </cell>
          <cell r="BJ871">
            <v>0</v>
          </cell>
          <cell r="BK871">
            <v>0</v>
          </cell>
          <cell r="BL871">
            <v>0</v>
          </cell>
          <cell r="BM871">
            <v>0</v>
          </cell>
          <cell r="BN871">
            <v>0</v>
          </cell>
          <cell r="BO871">
            <v>0</v>
          </cell>
          <cell r="BP871">
            <v>0</v>
          </cell>
          <cell r="BQ871">
            <v>0</v>
          </cell>
          <cell r="BR871">
            <v>0</v>
          </cell>
          <cell r="BS871">
            <v>0</v>
          </cell>
          <cell r="BT871">
            <v>0</v>
          </cell>
          <cell r="BU871">
            <v>0</v>
          </cell>
          <cell r="BV871">
            <v>0</v>
          </cell>
          <cell r="BW871">
            <v>0</v>
          </cell>
          <cell r="BX871">
            <v>0</v>
          </cell>
          <cell r="BY871">
            <v>0</v>
          </cell>
          <cell r="BZ871">
            <v>0</v>
          </cell>
          <cell r="CA871">
            <v>0</v>
          </cell>
          <cell r="CB871">
            <v>0</v>
          </cell>
          <cell r="CC871">
            <v>0</v>
          </cell>
          <cell r="CD871">
            <v>0</v>
          </cell>
          <cell r="CE871">
            <v>0</v>
          </cell>
          <cell r="CF871">
            <v>0</v>
          </cell>
          <cell r="CG871">
            <v>0</v>
          </cell>
          <cell r="CH871">
            <v>0</v>
          </cell>
          <cell r="CI871">
            <v>0</v>
          </cell>
          <cell r="CJ871">
            <v>0</v>
          </cell>
          <cell r="CK871">
            <v>0</v>
          </cell>
          <cell r="CL871">
            <v>0</v>
          </cell>
          <cell r="CM871">
            <v>0</v>
          </cell>
          <cell r="CN871">
            <v>0</v>
          </cell>
          <cell r="CO871">
            <v>0</v>
          </cell>
          <cell r="CP871">
            <v>0</v>
          </cell>
          <cell r="CQ871">
            <v>0</v>
          </cell>
          <cell r="CR871">
            <v>0</v>
          </cell>
          <cell r="CS871">
            <v>0</v>
          </cell>
          <cell r="CT871">
            <v>0</v>
          </cell>
          <cell r="CU871">
            <v>0</v>
          </cell>
          <cell r="CV871">
            <v>0</v>
          </cell>
          <cell r="CW871">
            <v>0</v>
          </cell>
          <cell r="CX871">
            <v>0</v>
          </cell>
          <cell r="CY871">
            <v>0</v>
          </cell>
          <cell r="CZ871">
            <v>0</v>
          </cell>
          <cell r="DA871">
            <v>0</v>
          </cell>
          <cell r="DB871">
            <v>0</v>
          </cell>
          <cell r="DC871">
            <v>0</v>
          </cell>
          <cell r="DD871">
            <v>0</v>
          </cell>
          <cell r="DE871">
            <v>0</v>
          </cell>
          <cell r="DF871">
            <v>0</v>
          </cell>
          <cell r="DG871">
            <v>0</v>
          </cell>
          <cell r="DH871">
            <v>0</v>
          </cell>
          <cell r="DI871">
            <v>0</v>
          </cell>
          <cell r="DJ871">
            <v>0</v>
          </cell>
          <cell r="DK871">
            <v>0</v>
          </cell>
          <cell r="DL871">
            <v>0</v>
          </cell>
          <cell r="DM871">
            <v>0</v>
          </cell>
          <cell r="DN871">
            <v>0</v>
          </cell>
          <cell r="DO871">
            <v>0</v>
          </cell>
          <cell r="DP871">
            <v>0</v>
          </cell>
          <cell r="DQ871">
            <v>0</v>
          </cell>
          <cell r="DR871">
            <v>0</v>
          </cell>
          <cell r="DS871">
            <v>0</v>
          </cell>
          <cell r="DT871">
            <v>0</v>
          </cell>
          <cell r="DU871">
            <v>0</v>
          </cell>
          <cell r="DV871">
            <v>0</v>
          </cell>
          <cell r="DW871">
            <v>0</v>
          </cell>
          <cell r="DX871">
            <v>0</v>
          </cell>
          <cell r="DY871">
            <v>0</v>
          </cell>
          <cell r="DZ871">
            <v>0</v>
          </cell>
          <cell r="EA871">
            <v>0</v>
          </cell>
          <cell r="EB871">
            <v>0</v>
          </cell>
          <cell r="EC871">
            <v>0</v>
          </cell>
          <cell r="ED871">
            <v>0</v>
          </cell>
        </row>
        <row r="872">
          <cell r="F872">
            <v>-1E-3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-1E-3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-1E-3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0</v>
          </cell>
          <cell r="BD872">
            <v>0</v>
          </cell>
          <cell r="BE872">
            <v>0</v>
          </cell>
          <cell r="BF872">
            <v>0</v>
          </cell>
          <cell r="BG872">
            <v>0</v>
          </cell>
          <cell r="BH872">
            <v>0</v>
          </cell>
          <cell r="BI872">
            <v>0</v>
          </cell>
          <cell r="BJ872">
            <v>0</v>
          </cell>
          <cell r="BK872">
            <v>0</v>
          </cell>
          <cell r="BL872">
            <v>0</v>
          </cell>
          <cell r="BM872">
            <v>0</v>
          </cell>
          <cell r="BN872">
            <v>0</v>
          </cell>
          <cell r="BO872">
            <v>0</v>
          </cell>
          <cell r="BP872">
            <v>0</v>
          </cell>
          <cell r="BQ872">
            <v>0</v>
          </cell>
          <cell r="BR872">
            <v>0</v>
          </cell>
          <cell r="BS872">
            <v>0</v>
          </cell>
          <cell r="BT872">
            <v>0</v>
          </cell>
          <cell r="BU872">
            <v>0</v>
          </cell>
          <cell r="BV872">
            <v>0</v>
          </cell>
          <cell r="BW872">
            <v>0</v>
          </cell>
          <cell r="BX872">
            <v>0</v>
          </cell>
          <cell r="BY872">
            <v>0</v>
          </cell>
          <cell r="BZ872">
            <v>0</v>
          </cell>
          <cell r="CA872">
            <v>0</v>
          </cell>
          <cell r="CB872">
            <v>0</v>
          </cell>
          <cell r="CC872">
            <v>0</v>
          </cell>
          <cell r="CD872">
            <v>0</v>
          </cell>
          <cell r="CE872">
            <v>0</v>
          </cell>
          <cell r="CF872">
            <v>0</v>
          </cell>
          <cell r="CG872">
            <v>0</v>
          </cell>
          <cell r="CH872">
            <v>0</v>
          </cell>
          <cell r="CI872">
            <v>0</v>
          </cell>
          <cell r="CJ872">
            <v>0</v>
          </cell>
          <cell r="CK872">
            <v>0</v>
          </cell>
          <cell r="CL872">
            <v>0</v>
          </cell>
          <cell r="CM872">
            <v>0</v>
          </cell>
          <cell r="CN872">
            <v>0</v>
          </cell>
          <cell r="CO872">
            <v>0</v>
          </cell>
          <cell r="CP872">
            <v>0</v>
          </cell>
          <cell r="CQ872">
            <v>0</v>
          </cell>
          <cell r="CR872">
            <v>0</v>
          </cell>
          <cell r="CS872">
            <v>0</v>
          </cell>
          <cell r="CT872">
            <v>0</v>
          </cell>
          <cell r="CU872">
            <v>0</v>
          </cell>
          <cell r="CV872">
            <v>0</v>
          </cell>
          <cell r="CW872">
            <v>0</v>
          </cell>
          <cell r="CX872">
            <v>0</v>
          </cell>
          <cell r="CY872">
            <v>0</v>
          </cell>
          <cell r="CZ872">
            <v>0</v>
          </cell>
          <cell r="DA872">
            <v>0</v>
          </cell>
          <cell r="DB872">
            <v>0</v>
          </cell>
          <cell r="DC872">
            <v>0</v>
          </cell>
          <cell r="DD872">
            <v>0</v>
          </cell>
          <cell r="DE872">
            <v>0</v>
          </cell>
          <cell r="DF872">
            <v>0</v>
          </cell>
          <cell r="DG872">
            <v>0</v>
          </cell>
          <cell r="DH872">
            <v>0</v>
          </cell>
          <cell r="DI872">
            <v>0</v>
          </cell>
          <cell r="DJ872">
            <v>0</v>
          </cell>
          <cell r="DK872">
            <v>0</v>
          </cell>
          <cell r="DL872">
            <v>0</v>
          </cell>
          <cell r="DM872">
            <v>0</v>
          </cell>
          <cell r="DN872">
            <v>0</v>
          </cell>
          <cell r="DO872">
            <v>0</v>
          </cell>
          <cell r="DP872">
            <v>0</v>
          </cell>
          <cell r="DQ872">
            <v>0</v>
          </cell>
          <cell r="DR872">
            <v>0</v>
          </cell>
          <cell r="DS872">
            <v>0</v>
          </cell>
          <cell r="DT872">
            <v>0</v>
          </cell>
          <cell r="DU872">
            <v>0</v>
          </cell>
          <cell r="DV872">
            <v>0</v>
          </cell>
          <cell r="DW872">
            <v>0</v>
          </cell>
          <cell r="DX872">
            <v>0</v>
          </cell>
          <cell r="DY872">
            <v>0</v>
          </cell>
          <cell r="DZ872">
            <v>0</v>
          </cell>
          <cell r="EA872">
            <v>0</v>
          </cell>
          <cell r="EB872">
            <v>0</v>
          </cell>
          <cell r="EC872">
            <v>0</v>
          </cell>
          <cell r="ED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0</v>
          </cell>
          <cell r="BD873">
            <v>0</v>
          </cell>
          <cell r="BE873">
            <v>0</v>
          </cell>
          <cell r="BF873">
            <v>0</v>
          </cell>
          <cell r="BG873">
            <v>0</v>
          </cell>
          <cell r="BH873">
            <v>0</v>
          </cell>
          <cell r="BI873">
            <v>0</v>
          </cell>
          <cell r="BJ873">
            <v>0</v>
          </cell>
          <cell r="BK873">
            <v>0</v>
          </cell>
          <cell r="BL873">
            <v>0</v>
          </cell>
          <cell r="BM873">
            <v>0</v>
          </cell>
          <cell r="BN873">
            <v>0</v>
          </cell>
          <cell r="BO873">
            <v>0</v>
          </cell>
          <cell r="BP873">
            <v>0</v>
          </cell>
          <cell r="BQ873">
            <v>0</v>
          </cell>
          <cell r="BR873">
            <v>0</v>
          </cell>
          <cell r="BS873">
            <v>0</v>
          </cell>
          <cell r="BT873">
            <v>0</v>
          </cell>
          <cell r="BU873">
            <v>0</v>
          </cell>
          <cell r="BV873">
            <v>0</v>
          </cell>
          <cell r="BW873">
            <v>0</v>
          </cell>
          <cell r="BX873">
            <v>0</v>
          </cell>
          <cell r="BY873">
            <v>0</v>
          </cell>
          <cell r="BZ873">
            <v>0</v>
          </cell>
          <cell r="CA873">
            <v>0</v>
          </cell>
          <cell r="CB873">
            <v>0</v>
          </cell>
          <cell r="CC873">
            <v>0</v>
          </cell>
          <cell r="CD873">
            <v>0</v>
          </cell>
          <cell r="CE873">
            <v>0</v>
          </cell>
          <cell r="CF873">
            <v>0</v>
          </cell>
          <cell r="CG873">
            <v>0</v>
          </cell>
          <cell r="CH873">
            <v>0</v>
          </cell>
          <cell r="CI873">
            <v>0</v>
          </cell>
          <cell r="CJ873">
            <v>0</v>
          </cell>
          <cell r="CK873">
            <v>0</v>
          </cell>
          <cell r="CL873">
            <v>0</v>
          </cell>
          <cell r="CM873">
            <v>0</v>
          </cell>
          <cell r="CN873">
            <v>0</v>
          </cell>
          <cell r="CO873">
            <v>0</v>
          </cell>
          <cell r="CP873">
            <v>0</v>
          </cell>
          <cell r="CQ873">
            <v>0</v>
          </cell>
          <cell r="CR873">
            <v>0</v>
          </cell>
          <cell r="CS873">
            <v>0</v>
          </cell>
          <cell r="CT873">
            <v>0</v>
          </cell>
          <cell r="CU873">
            <v>0</v>
          </cell>
          <cell r="CV873">
            <v>0</v>
          </cell>
          <cell r="CW873">
            <v>0</v>
          </cell>
          <cell r="CX873">
            <v>0</v>
          </cell>
          <cell r="CY873">
            <v>0</v>
          </cell>
          <cell r="CZ873">
            <v>0</v>
          </cell>
          <cell r="DA873">
            <v>0</v>
          </cell>
          <cell r="DB873">
            <v>0</v>
          </cell>
          <cell r="DC873">
            <v>0</v>
          </cell>
          <cell r="DD873">
            <v>0</v>
          </cell>
          <cell r="DE873">
            <v>0</v>
          </cell>
          <cell r="DF873">
            <v>0</v>
          </cell>
          <cell r="DG873">
            <v>0</v>
          </cell>
          <cell r="DH873">
            <v>0</v>
          </cell>
          <cell r="DI873">
            <v>0</v>
          </cell>
          <cell r="DJ873">
            <v>0</v>
          </cell>
          <cell r="DK873">
            <v>0</v>
          </cell>
          <cell r="DL873">
            <v>0</v>
          </cell>
          <cell r="DM873">
            <v>0</v>
          </cell>
          <cell r="DN873">
            <v>0</v>
          </cell>
          <cell r="DO873">
            <v>0</v>
          </cell>
          <cell r="DP873">
            <v>0</v>
          </cell>
          <cell r="DQ873">
            <v>0</v>
          </cell>
          <cell r="DR873">
            <v>0</v>
          </cell>
          <cell r="DS873">
            <v>0</v>
          </cell>
          <cell r="DT873">
            <v>0</v>
          </cell>
          <cell r="DU873">
            <v>0</v>
          </cell>
          <cell r="DV873">
            <v>0</v>
          </cell>
          <cell r="DW873">
            <v>0</v>
          </cell>
          <cell r="DX873">
            <v>0</v>
          </cell>
          <cell r="DY873">
            <v>0</v>
          </cell>
          <cell r="DZ873">
            <v>0</v>
          </cell>
          <cell r="EA873">
            <v>0</v>
          </cell>
          <cell r="EB873">
            <v>0</v>
          </cell>
          <cell r="EC873">
            <v>0</v>
          </cell>
          <cell r="ED873">
            <v>0</v>
          </cell>
        </row>
        <row r="874">
          <cell r="F874">
            <v>-1E-3</v>
          </cell>
          <cell r="G874">
            <v>-1E-3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-1E-3</v>
          </cell>
          <cell r="M874">
            <v>-1E-3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0</v>
          </cell>
          <cell r="BD874">
            <v>0</v>
          </cell>
          <cell r="BE874">
            <v>0</v>
          </cell>
          <cell r="BF874">
            <v>0</v>
          </cell>
          <cell r="BG874">
            <v>0</v>
          </cell>
          <cell r="BH874">
            <v>0</v>
          </cell>
          <cell r="BI874">
            <v>0</v>
          </cell>
          <cell r="BJ874">
            <v>0</v>
          </cell>
          <cell r="BK874">
            <v>0</v>
          </cell>
          <cell r="BL874">
            <v>0</v>
          </cell>
          <cell r="BM874">
            <v>0</v>
          </cell>
          <cell r="BN874">
            <v>0</v>
          </cell>
          <cell r="BO874">
            <v>0</v>
          </cell>
          <cell r="BP874">
            <v>0</v>
          </cell>
          <cell r="BQ874">
            <v>0</v>
          </cell>
          <cell r="BR874">
            <v>0</v>
          </cell>
          <cell r="BS874">
            <v>0</v>
          </cell>
          <cell r="BT874">
            <v>0</v>
          </cell>
          <cell r="BU874">
            <v>0</v>
          </cell>
          <cell r="BV874">
            <v>0</v>
          </cell>
          <cell r="BW874">
            <v>0</v>
          </cell>
          <cell r="BX874">
            <v>0</v>
          </cell>
          <cell r="BY874">
            <v>0</v>
          </cell>
          <cell r="BZ874">
            <v>0</v>
          </cell>
          <cell r="CA874">
            <v>0</v>
          </cell>
          <cell r="CB874">
            <v>0</v>
          </cell>
          <cell r="CC874">
            <v>0</v>
          </cell>
          <cell r="CD874">
            <v>0</v>
          </cell>
          <cell r="CE874">
            <v>0</v>
          </cell>
          <cell r="CF874">
            <v>0</v>
          </cell>
          <cell r="CG874">
            <v>0</v>
          </cell>
          <cell r="CH874">
            <v>0</v>
          </cell>
          <cell r="CI874">
            <v>0</v>
          </cell>
          <cell r="CJ874">
            <v>0</v>
          </cell>
          <cell r="CK874">
            <v>0</v>
          </cell>
          <cell r="CL874">
            <v>0</v>
          </cell>
          <cell r="CM874">
            <v>0</v>
          </cell>
          <cell r="CN874">
            <v>0</v>
          </cell>
          <cell r="CO874">
            <v>0</v>
          </cell>
          <cell r="CP874">
            <v>0</v>
          </cell>
          <cell r="CQ874">
            <v>0</v>
          </cell>
          <cell r="CR874">
            <v>0</v>
          </cell>
          <cell r="CS874">
            <v>0</v>
          </cell>
          <cell r="CT874">
            <v>0</v>
          </cell>
          <cell r="CU874">
            <v>0</v>
          </cell>
          <cell r="CV874">
            <v>0</v>
          </cell>
          <cell r="CW874">
            <v>0</v>
          </cell>
          <cell r="CX874">
            <v>0</v>
          </cell>
          <cell r="CY874">
            <v>0</v>
          </cell>
          <cell r="CZ874">
            <v>0</v>
          </cell>
          <cell r="DA874">
            <v>0</v>
          </cell>
          <cell r="DB874">
            <v>0</v>
          </cell>
          <cell r="DC874">
            <v>0</v>
          </cell>
          <cell r="DD874">
            <v>0</v>
          </cell>
          <cell r="DE874">
            <v>0</v>
          </cell>
          <cell r="DF874">
            <v>0</v>
          </cell>
          <cell r="DG874">
            <v>0</v>
          </cell>
          <cell r="DH874">
            <v>0</v>
          </cell>
          <cell r="DI874">
            <v>0</v>
          </cell>
          <cell r="DJ874">
            <v>0</v>
          </cell>
          <cell r="DK874">
            <v>0</v>
          </cell>
          <cell r="DL874">
            <v>0</v>
          </cell>
          <cell r="DM874">
            <v>0</v>
          </cell>
          <cell r="DN874">
            <v>0</v>
          </cell>
          <cell r="DO874">
            <v>0</v>
          </cell>
          <cell r="DP874">
            <v>0</v>
          </cell>
          <cell r="DQ874">
            <v>0</v>
          </cell>
          <cell r="DR874">
            <v>0</v>
          </cell>
          <cell r="DS874">
            <v>0</v>
          </cell>
          <cell r="DT874">
            <v>0</v>
          </cell>
          <cell r="DU874">
            <v>0</v>
          </cell>
          <cell r="DV874">
            <v>0</v>
          </cell>
          <cell r="DW874">
            <v>0</v>
          </cell>
          <cell r="DX874">
            <v>0</v>
          </cell>
          <cell r="DY874">
            <v>0</v>
          </cell>
          <cell r="DZ874">
            <v>0</v>
          </cell>
          <cell r="EA874">
            <v>0</v>
          </cell>
          <cell r="EB874">
            <v>0</v>
          </cell>
          <cell r="EC874">
            <v>0</v>
          </cell>
          <cell r="ED874">
            <v>0</v>
          </cell>
        </row>
        <row r="875">
          <cell r="F875">
            <v>-1E-3</v>
          </cell>
          <cell r="G875">
            <v>-1E-3</v>
          </cell>
          <cell r="H875">
            <v>-1E-3</v>
          </cell>
          <cell r="I875">
            <v>-1E-3</v>
          </cell>
          <cell r="J875">
            <v>-1E-3</v>
          </cell>
          <cell r="K875">
            <v>-1E-3</v>
          </cell>
          <cell r="L875">
            <v>0</v>
          </cell>
          <cell r="M875">
            <v>0</v>
          </cell>
          <cell r="N875">
            <v>-1E-3</v>
          </cell>
          <cell r="O875">
            <v>-1E-3</v>
          </cell>
          <cell r="P875">
            <v>-1E-3</v>
          </cell>
          <cell r="Q875">
            <v>-1E-3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0</v>
          </cell>
          <cell r="BD875">
            <v>0</v>
          </cell>
          <cell r="BE875">
            <v>0</v>
          </cell>
          <cell r="BF875">
            <v>0</v>
          </cell>
          <cell r="BG875">
            <v>0</v>
          </cell>
          <cell r="BH875">
            <v>0</v>
          </cell>
          <cell r="BI875">
            <v>0</v>
          </cell>
          <cell r="BJ875">
            <v>0</v>
          </cell>
          <cell r="BK875">
            <v>0</v>
          </cell>
          <cell r="BL875">
            <v>0</v>
          </cell>
          <cell r="BM875">
            <v>0</v>
          </cell>
          <cell r="BN875">
            <v>0</v>
          </cell>
          <cell r="BO875">
            <v>0</v>
          </cell>
          <cell r="BP875">
            <v>0</v>
          </cell>
          <cell r="BQ875">
            <v>0</v>
          </cell>
          <cell r="BR875">
            <v>0</v>
          </cell>
          <cell r="BS875">
            <v>0</v>
          </cell>
          <cell r="BT875">
            <v>0</v>
          </cell>
          <cell r="BU875">
            <v>0</v>
          </cell>
          <cell r="BV875">
            <v>0</v>
          </cell>
          <cell r="BW875">
            <v>0</v>
          </cell>
          <cell r="BX875">
            <v>0</v>
          </cell>
          <cell r="BY875">
            <v>0</v>
          </cell>
          <cell r="BZ875">
            <v>0</v>
          </cell>
          <cell r="CA875">
            <v>0</v>
          </cell>
          <cell r="CB875">
            <v>0</v>
          </cell>
          <cell r="CC875">
            <v>0</v>
          </cell>
          <cell r="CD875">
            <v>0</v>
          </cell>
          <cell r="CE875">
            <v>0</v>
          </cell>
          <cell r="CF875">
            <v>0</v>
          </cell>
          <cell r="CG875">
            <v>0</v>
          </cell>
          <cell r="CH875">
            <v>0</v>
          </cell>
          <cell r="CI875">
            <v>0</v>
          </cell>
          <cell r="CJ875">
            <v>0</v>
          </cell>
          <cell r="CK875">
            <v>0</v>
          </cell>
          <cell r="CL875">
            <v>0</v>
          </cell>
          <cell r="CM875">
            <v>0</v>
          </cell>
          <cell r="CN875">
            <v>0</v>
          </cell>
          <cell r="CO875">
            <v>0</v>
          </cell>
          <cell r="CP875">
            <v>0</v>
          </cell>
          <cell r="CQ875">
            <v>0</v>
          </cell>
          <cell r="CR875">
            <v>0</v>
          </cell>
          <cell r="CS875">
            <v>0</v>
          </cell>
          <cell r="CT875">
            <v>0</v>
          </cell>
          <cell r="CU875">
            <v>0</v>
          </cell>
          <cell r="CV875">
            <v>0</v>
          </cell>
          <cell r="CW875">
            <v>0</v>
          </cell>
          <cell r="CX875">
            <v>0</v>
          </cell>
          <cell r="CY875">
            <v>0</v>
          </cell>
          <cell r="CZ875">
            <v>0</v>
          </cell>
          <cell r="DA875">
            <v>0</v>
          </cell>
          <cell r="DB875">
            <v>0</v>
          </cell>
          <cell r="DC875">
            <v>0</v>
          </cell>
          <cell r="DD875">
            <v>0</v>
          </cell>
          <cell r="DE875">
            <v>0</v>
          </cell>
          <cell r="DF875">
            <v>0</v>
          </cell>
          <cell r="DG875">
            <v>0</v>
          </cell>
          <cell r="DH875">
            <v>0</v>
          </cell>
          <cell r="DI875">
            <v>0</v>
          </cell>
          <cell r="DJ875">
            <v>0</v>
          </cell>
          <cell r="DK875">
            <v>0</v>
          </cell>
          <cell r="DL875">
            <v>0</v>
          </cell>
          <cell r="DM875">
            <v>0</v>
          </cell>
          <cell r="DN875">
            <v>0</v>
          </cell>
          <cell r="DO875">
            <v>0</v>
          </cell>
          <cell r="DP875">
            <v>0</v>
          </cell>
          <cell r="DQ875">
            <v>0</v>
          </cell>
          <cell r="DR875">
            <v>0</v>
          </cell>
          <cell r="DS875">
            <v>0</v>
          </cell>
          <cell r="DT875">
            <v>0</v>
          </cell>
          <cell r="DU875">
            <v>0</v>
          </cell>
          <cell r="DV875">
            <v>0</v>
          </cell>
          <cell r="DW875">
            <v>0</v>
          </cell>
          <cell r="DX875">
            <v>0</v>
          </cell>
          <cell r="DY875">
            <v>0</v>
          </cell>
          <cell r="DZ875">
            <v>0</v>
          </cell>
          <cell r="EA875">
            <v>0</v>
          </cell>
          <cell r="EB875">
            <v>0</v>
          </cell>
          <cell r="EC875">
            <v>0</v>
          </cell>
          <cell r="ED875">
            <v>0</v>
          </cell>
        </row>
        <row r="876">
          <cell r="F876">
            <v>0</v>
          </cell>
          <cell r="G876">
            <v>0</v>
          </cell>
          <cell r="H876">
            <v>-1E-3</v>
          </cell>
          <cell r="I876">
            <v>-1E-3</v>
          </cell>
          <cell r="J876">
            <v>-1E-3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0</v>
          </cell>
          <cell r="BD876">
            <v>0</v>
          </cell>
          <cell r="BE876">
            <v>0</v>
          </cell>
          <cell r="BF876">
            <v>0</v>
          </cell>
          <cell r="BG876">
            <v>0</v>
          </cell>
          <cell r="BH876">
            <v>0</v>
          </cell>
          <cell r="BI876">
            <v>0</v>
          </cell>
          <cell r="BJ876">
            <v>0</v>
          </cell>
          <cell r="BK876">
            <v>0</v>
          </cell>
          <cell r="BL876">
            <v>0</v>
          </cell>
          <cell r="BM876">
            <v>0</v>
          </cell>
          <cell r="BN876">
            <v>0</v>
          </cell>
          <cell r="BO876">
            <v>0</v>
          </cell>
          <cell r="BP876">
            <v>0</v>
          </cell>
          <cell r="BQ876">
            <v>0</v>
          </cell>
          <cell r="BR876">
            <v>0</v>
          </cell>
          <cell r="BS876">
            <v>0</v>
          </cell>
          <cell r="BT876">
            <v>0</v>
          </cell>
          <cell r="BU876">
            <v>0</v>
          </cell>
          <cell r="BV876">
            <v>0</v>
          </cell>
          <cell r="BW876">
            <v>0</v>
          </cell>
          <cell r="BX876">
            <v>0</v>
          </cell>
          <cell r="BY876">
            <v>0</v>
          </cell>
          <cell r="BZ876">
            <v>0</v>
          </cell>
          <cell r="CA876">
            <v>0</v>
          </cell>
          <cell r="CB876">
            <v>0</v>
          </cell>
          <cell r="CC876">
            <v>0</v>
          </cell>
          <cell r="CD876">
            <v>0</v>
          </cell>
          <cell r="CE876">
            <v>0</v>
          </cell>
          <cell r="CF876">
            <v>0</v>
          </cell>
          <cell r="CG876">
            <v>0</v>
          </cell>
          <cell r="CH876">
            <v>0</v>
          </cell>
          <cell r="CI876">
            <v>0</v>
          </cell>
          <cell r="CJ876">
            <v>0</v>
          </cell>
          <cell r="CK876">
            <v>0</v>
          </cell>
          <cell r="CL876">
            <v>0</v>
          </cell>
          <cell r="CM876">
            <v>0</v>
          </cell>
          <cell r="CN876">
            <v>0</v>
          </cell>
          <cell r="CO876">
            <v>0</v>
          </cell>
          <cell r="CP876">
            <v>0</v>
          </cell>
          <cell r="CQ876">
            <v>0</v>
          </cell>
          <cell r="CR876">
            <v>0</v>
          </cell>
          <cell r="CS876">
            <v>0</v>
          </cell>
          <cell r="CT876">
            <v>0</v>
          </cell>
          <cell r="CU876">
            <v>0</v>
          </cell>
          <cell r="CV876">
            <v>0</v>
          </cell>
          <cell r="CW876">
            <v>0</v>
          </cell>
          <cell r="CX876">
            <v>0</v>
          </cell>
          <cell r="CY876">
            <v>0</v>
          </cell>
          <cell r="CZ876">
            <v>0</v>
          </cell>
          <cell r="DA876">
            <v>0</v>
          </cell>
          <cell r="DB876">
            <v>0</v>
          </cell>
          <cell r="DC876">
            <v>0</v>
          </cell>
          <cell r="DD876">
            <v>0</v>
          </cell>
          <cell r="DE876">
            <v>0</v>
          </cell>
          <cell r="DF876">
            <v>0</v>
          </cell>
          <cell r="DG876">
            <v>0</v>
          </cell>
          <cell r="DH876">
            <v>0</v>
          </cell>
          <cell r="DI876">
            <v>0</v>
          </cell>
          <cell r="DJ876">
            <v>0</v>
          </cell>
          <cell r="DK876">
            <v>0</v>
          </cell>
          <cell r="DL876">
            <v>0</v>
          </cell>
          <cell r="DM876">
            <v>0</v>
          </cell>
          <cell r="DN876">
            <v>0</v>
          </cell>
          <cell r="DO876">
            <v>0</v>
          </cell>
          <cell r="DP876">
            <v>0</v>
          </cell>
          <cell r="DQ876">
            <v>0</v>
          </cell>
          <cell r="DR876">
            <v>0</v>
          </cell>
          <cell r="DS876">
            <v>0</v>
          </cell>
          <cell r="DT876">
            <v>0</v>
          </cell>
          <cell r="DU876">
            <v>0</v>
          </cell>
          <cell r="DV876">
            <v>0</v>
          </cell>
          <cell r="DW876">
            <v>0</v>
          </cell>
          <cell r="DX876">
            <v>0</v>
          </cell>
          <cell r="DY876">
            <v>0</v>
          </cell>
          <cell r="DZ876">
            <v>0</v>
          </cell>
          <cell r="EA876">
            <v>0</v>
          </cell>
          <cell r="EB876">
            <v>0</v>
          </cell>
          <cell r="EC876">
            <v>0</v>
          </cell>
          <cell r="ED876">
            <v>0</v>
          </cell>
        </row>
        <row r="877">
          <cell r="F877">
            <v>-1E-3</v>
          </cell>
          <cell r="G877">
            <v>-1E-3</v>
          </cell>
          <cell r="H877">
            <v>-1E-3</v>
          </cell>
          <cell r="I877">
            <v>-1E-3</v>
          </cell>
          <cell r="J877">
            <v>0</v>
          </cell>
          <cell r="K877">
            <v>-1E-3</v>
          </cell>
          <cell r="L877">
            <v>-1E-3</v>
          </cell>
          <cell r="M877">
            <v>-1E-3</v>
          </cell>
          <cell r="N877">
            <v>-1E-3</v>
          </cell>
          <cell r="O877">
            <v>-1E-3</v>
          </cell>
          <cell r="P877">
            <v>-1E-3</v>
          </cell>
          <cell r="Q877">
            <v>-1E-3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0</v>
          </cell>
          <cell r="BD877">
            <v>0</v>
          </cell>
          <cell r="BE877">
            <v>0</v>
          </cell>
          <cell r="BF877">
            <v>0</v>
          </cell>
          <cell r="BG877">
            <v>0</v>
          </cell>
          <cell r="BH877">
            <v>0</v>
          </cell>
          <cell r="BI877">
            <v>0</v>
          </cell>
          <cell r="BJ877">
            <v>0</v>
          </cell>
          <cell r="BK877">
            <v>0</v>
          </cell>
          <cell r="BL877">
            <v>0</v>
          </cell>
          <cell r="BM877">
            <v>0</v>
          </cell>
          <cell r="BN877">
            <v>0</v>
          </cell>
          <cell r="BO877">
            <v>0</v>
          </cell>
          <cell r="BP877">
            <v>0</v>
          </cell>
          <cell r="BQ877">
            <v>0</v>
          </cell>
          <cell r="BR877">
            <v>0</v>
          </cell>
          <cell r="BS877">
            <v>0</v>
          </cell>
          <cell r="BT877">
            <v>0</v>
          </cell>
          <cell r="BU877">
            <v>0</v>
          </cell>
          <cell r="BV877">
            <v>0</v>
          </cell>
          <cell r="BW877">
            <v>0</v>
          </cell>
          <cell r="BX877">
            <v>0</v>
          </cell>
          <cell r="BY877">
            <v>0</v>
          </cell>
          <cell r="BZ877">
            <v>0</v>
          </cell>
          <cell r="CA877">
            <v>0</v>
          </cell>
          <cell r="CB877">
            <v>0</v>
          </cell>
          <cell r="CC877">
            <v>0</v>
          </cell>
          <cell r="CD877">
            <v>0</v>
          </cell>
          <cell r="CE877">
            <v>0</v>
          </cell>
          <cell r="CF877">
            <v>0</v>
          </cell>
          <cell r="CG877">
            <v>0</v>
          </cell>
          <cell r="CH877">
            <v>0</v>
          </cell>
          <cell r="CI877">
            <v>0</v>
          </cell>
          <cell r="CJ877">
            <v>0</v>
          </cell>
          <cell r="CK877">
            <v>0</v>
          </cell>
          <cell r="CL877">
            <v>0</v>
          </cell>
          <cell r="CM877">
            <v>0</v>
          </cell>
          <cell r="CN877">
            <v>0</v>
          </cell>
          <cell r="CO877">
            <v>0</v>
          </cell>
          <cell r="CP877">
            <v>0</v>
          </cell>
          <cell r="CQ877">
            <v>0</v>
          </cell>
          <cell r="CR877">
            <v>0</v>
          </cell>
          <cell r="CS877">
            <v>0</v>
          </cell>
          <cell r="CT877">
            <v>0</v>
          </cell>
          <cell r="CU877">
            <v>0</v>
          </cell>
          <cell r="CV877">
            <v>0</v>
          </cell>
          <cell r="CW877">
            <v>0</v>
          </cell>
          <cell r="CX877">
            <v>0</v>
          </cell>
          <cell r="CY877">
            <v>0</v>
          </cell>
          <cell r="CZ877">
            <v>0</v>
          </cell>
          <cell r="DA877">
            <v>0</v>
          </cell>
          <cell r="DB877">
            <v>0</v>
          </cell>
          <cell r="DC877">
            <v>0</v>
          </cell>
          <cell r="DD877">
            <v>0</v>
          </cell>
          <cell r="DE877">
            <v>0</v>
          </cell>
          <cell r="DF877">
            <v>0</v>
          </cell>
          <cell r="DG877">
            <v>0</v>
          </cell>
          <cell r="DH877">
            <v>0</v>
          </cell>
          <cell r="DI877">
            <v>0</v>
          </cell>
          <cell r="DJ877">
            <v>0</v>
          </cell>
          <cell r="DK877">
            <v>0</v>
          </cell>
          <cell r="DL877">
            <v>0</v>
          </cell>
          <cell r="DM877">
            <v>0</v>
          </cell>
          <cell r="DN877">
            <v>0</v>
          </cell>
          <cell r="DO877">
            <v>0</v>
          </cell>
          <cell r="DP877">
            <v>0</v>
          </cell>
          <cell r="DQ877">
            <v>0</v>
          </cell>
          <cell r="DR877">
            <v>0</v>
          </cell>
          <cell r="DS877">
            <v>0</v>
          </cell>
          <cell r="DT877">
            <v>0</v>
          </cell>
          <cell r="DU877">
            <v>0</v>
          </cell>
          <cell r="DV877">
            <v>0</v>
          </cell>
          <cell r="DW877">
            <v>0</v>
          </cell>
          <cell r="DX877">
            <v>0</v>
          </cell>
          <cell r="DY877">
            <v>0</v>
          </cell>
          <cell r="DZ877">
            <v>0</v>
          </cell>
          <cell r="EA877">
            <v>0</v>
          </cell>
          <cell r="EB877">
            <v>0</v>
          </cell>
          <cell r="EC877">
            <v>0</v>
          </cell>
          <cell r="ED877">
            <v>0</v>
          </cell>
        </row>
        <row r="878">
          <cell r="F878">
            <v>-2E-3</v>
          </cell>
          <cell r="G878">
            <v>-2E-3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-1E-3</v>
          </cell>
          <cell r="M878">
            <v>-1E-3</v>
          </cell>
          <cell r="N878">
            <v>-1E-3</v>
          </cell>
          <cell r="O878">
            <v>-1E-3</v>
          </cell>
          <cell r="P878">
            <v>-1E-3</v>
          </cell>
          <cell r="Q878">
            <v>-1E-3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0</v>
          </cell>
          <cell r="BD878">
            <v>0</v>
          </cell>
          <cell r="BE878">
            <v>0</v>
          </cell>
          <cell r="BF878">
            <v>0</v>
          </cell>
          <cell r="BG878">
            <v>0</v>
          </cell>
          <cell r="BH878">
            <v>0</v>
          </cell>
          <cell r="BI878">
            <v>0</v>
          </cell>
          <cell r="BJ878">
            <v>0</v>
          </cell>
          <cell r="BK878">
            <v>0</v>
          </cell>
          <cell r="BL878">
            <v>0</v>
          </cell>
          <cell r="BM878">
            <v>0</v>
          </cell>
          <cell r="BN878">
            <v>0</v>
          </cell>
          <cell r="BO878">
            <v>0</v>
          </cell>
          <cell r="BP878">
            <v>0</v>
          </cell>
          <cell r="BQ878">
            <v>0</v>
          </cell>
          <cell r="BR878">
            <v>0</v>
          </cell>
          <cell r="BS878">
            <v>0</v>
          </cell>
          <cell r="BT878">
            <v>0</v>
          </cell>
          <cell r="BU878">
            <v>0</v>
          </cell>
          <cell r="BV878">
            <v>0</v>
          </cell>
          <cell r="BW878">
            <v>0</v>
          </cell>
          <cell r="BX878">
            <v>0</v>
          </cell>
          <cell r="BY878">
            <v>0</v>
          </cell>
          <cell r="BZ878">
            <v>0</v>
          </cell>
          <cell r="CA878">
            <v>0</v>
          </cell>
          <cell r="CB878">
            <v>0</v>
          </cell>
          <cell r="CC878">
            <v>0</v>
          </cell>
          <cell r="CD878">
            <v>0</v>
          </cell>
          <cell r="CE878">
            <v>0</v>
          </cell>
          <cell r="CF878">
            <v>0</v>
          </cell>
          <cell r="CG878">
            <v>0</v>
          </cell>
          <cell r="CH878">
            <v>0</v>
          </cell>
          <cell r="CI878">
            <v>0</v>
          </cell>
          <cell r="CJ878">
            <v>0</v>
          </cell>
          <cell r="CK878">
            <v>0</v>
          </cell>
          <cell r="CL878">
            <v>0</v>
          </cell>
          <cell r="CM878">
            <v>0</v>
          </cell>
          <cell r="CN878">
            <v>0</v>
          </cell>
          <cell r="CO878">
            <v>0</v>
          </cell>
          <cell r="CP878">
            <v>0</v>
          </cell>
          <cell r="CQ878">
            <v>0</v>
          </cell>
          <cell r="CR878">
            <v>0</v>
          </cell>
          <cell r="CS878">
            <v>0</v>
          </cell>
          <cell r="CT878">
            <v>0</v>
          </cell>
          <cell r="CU878">
            <v>0</v>
          </cell>
          <cell r="CV878">
            <v>0</v>
          </cell>
          <cell r="CW878">
            <v>0</v>
          </cell>
          <cell r="CX878">
            <v>0</v>
          </cell>
          <cell r="CY878">
            <v>0</v>
          </cell>
          <cell r="CZ878">
            <v>0</v>
          </cell>
          <cell r="DA878">
            <v>0</v>
          </cell>
          <cell r="DB878">
            <v>0</v>
          </cell>
          <cell r="DC878">
            <v>0</v>
          </cell>
          <cell r="DD878">
            <v>0</v>
          </cell>
          <cell r="DE878">
            <v>0</v>
          </cell>
          <cell r="DF878">
            <v>0</v>
          </cell>
          <cell r="DG878">
            <v>0</v>
          </cell>
          <cell r="DH878">
            <v>0</v>
          </cell>
          <cell r="DI878">
            <v>0</v>
          </cell>
          <cell r="DJ878">
            <v>0</v>
          </cell>
          <cell r="DK878">
            <v>0</v>
          </cell>
          <cell r="DL878">
            <v>0</v>
          </cell>
          <cell r="DM878">
            <v>0</v>
          </cell>
          <cell r="DN878">
            <v>0</v>
          </cell>
          <cell r="DO878">
            <v>0</v>
          </cell>
          <cell r="DP878">
            <v>0</v>
          </cell>
          <cell r="DQ878">
            <v>0</v>
          </cell>
          <cell r="DR878">
            <v>0</v>
          </cell>
          <cell r="DS878">
            <v>0</v>
          </cell>
          <cell r="DT878">
            <v>0</v>
          </cell>
          <cell r="DU878">
            <v>0</v>
          </cell>
          <cell r="DV878">
            <v>0</v>
          </cell>
          <cell r="DW878">
            <v>0</v>
          </cell>
          <cell r="DX878">
            <v>0</v>
          </cell>
          <cell r="DY878">
            <v>0</v>
          </cell>
          <cell r="DZ878">
            <v>0</v>
          </cell>
          <cell r="EA878">
            <v>0</v>
          </cell>
          <cell r="EB878">
            <v>0</v>
          </cell>
          <cell r="EC878">
            <v>0</v>
          </cell>
          <cell r="ED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0</v>
          </cell>
          <cell r="BD879">
            <v>0</v>
          </cell>
          <cell r="BE879">
            <v>0</v>
          </cell>
          <cell r="BF879">
            <v>0</v>
          </cell>
          <cell r="BG879">
            <v>0</v>
          </cell>
          <cell r="BH879">
            <v>0</v>
          </cell>
          <cell r="BI879">
            <v>0</v>
          </cell>
          <cell r="BJ879">
            <v>0</v>
          </cell>
          <cell r="BK879">
            <v>0</v>
          </cell>
          <cell r="BL879">
            <v>0</v>
          </cell>
          <cell r="BM879">
            <v>0</v>
          </cell>
          <cell r="BN879">
            <v>0</v>
          </cell>
          <cell r="BO879">
            <v>0</v>
          </cell>
          <cell r="BP879">
            <v>0</v>
          </cell>
          <cell r="BQ879">
            <v>0</v>
          </cell>
          <cell r="BR879">
            <v>0</v>
          </cell>
          <cell r="BS879">
            <v>0</v>
          </cell>
          <cell r="BT879">
            <v>0</v>
          </cell>
          <cell r="BU879">
            <v>0</v>
          </cell>
          <cell r="BV879">
            <v>0</v>
          </cell>
          <cell r="BW879">
            <v>0</v>
          </cell>
          <cell r="BX879">
            <v>0</v>
          </cell>
          <cell r="BY879">
            <v>0</v>
          </cell>
          <cell r="BZ879">
            <v>0</v>
          </cell>
          <cell r="CA879">
            <v>0</v>
          </cell>
          <cell r="CB879">
            <v>0</v>
          </cell>
          <cell r="CC879">
            <v>0</v>
          </cell>
          <cell r="CD879">
            <v>0</v>
          </cell>
          <cell r="CE879">
            <v>0</v>
          </cell>
          <cell r="CF879">
            <v>0</v>
          </cell>
          <cell r="CG879">
            <v>0</v>
          </cell>
          <cell r="CH879">
            <v>0</v>
          </cell>
          <cell r="CI879">
            <v>0</v>
          </cell>
          <cell r="CJ879">
            <v>0</v>
          </cell>
          <cell r="CK879">
            <v>0</v>
          </cell>
          <cell r="CL879">
            <v>0</v>
          </cell>
          <cell r="CM879">
            <v>0</v>
          </cell>
          <cell r="CN879">
            <v>0</v>
          </cell>
          <cell r="CO879">
            <v>0</v>
          </cell>
          <cell r="CP879">
            <v>0</v>
          </cell>
          <cell r="CQ879">
            <v>0</v>
          </cell>
          <cell r="CR879">
            <v>0</v>
          </cell>
          <cell r="CS879">
            <v>0</v>
          </cell>
          <cell r="CT879">
            <v>0</v>
          </cell>
          <cell r="CU879">
            <v>0</v>
          </cell>
          <cell r="CV879">
            <v>0</v>
          </cell>
          <cell r="CW879">
            <v>0</v>
          </cell>
          <cell r="CX879">
            <v>0</v>
          </cell>
          <cell r="CY879">
            <v>0</v>
          </cell>
          <cell r="CZ879">
            <v>0</v>
          </cell>
          <cell r="DA879">
            <v>0</v>
          </cell>
          <cell r="DB879">
            <v>0</v>
          </cell>
          <cell r="DC879">
            <v>0</v>
          </cell>
          <cell r="DD879">
            <v>0</v>
          </cell>
          <cell r="DE879">
            <v>0</v>
          </cell>
          <cell r="DF879">
            <v>0</v>
          </cell>
          <cell r="DG879">
            <v>0</v>
          </cell>
          <cell r="DH879">
            <v>0</v>
          </cell>
          <cell r="DI879">
            <v>0</v>
          </cell>
          <cell r="DJ879">
            <v>0</v>
          </cell>
          <cell r="DK879">
            <v>0</v>
          </cell>
          <cell r="DL879">
            <v>0</v>
          </cell>
          <cell r="DM879">
            <v>0</v>
          </cell>
          <cell r="DN879">
            <v>0</v>
          </cell>
          <cell r="DO879">
            <v>0</v>
          </cell>
          <cell r="DP879">
            <v>0</v>
          </cell>
          <cell r="DQ879">
            <v>0</v>
          </cell>
          <cell r="DR879">
            <v>0</v>
          </cell>
          <cell r="DS879">
            <v>0</v>
          </cell>
          <cell r="DT879">
            <v>0</v>
          </cell>
          <cell r="DU879">
            <v>0</v>
          </cell>
          <cell r="DV879">
            <v>0</v>
          </cell>
          <cell r="DW879">
            <v>0</v>
          </cell>
          <cell r="DX879">
            <v>0</v>
          </cell>
          <cell r="DY879">
            <v>0</v>
          </cell>
          <cell r="DZ879">
            <v>0</v>
          </cell>
          <cell r="EA879">
            <v>0</v>
          </cell>
          <cell r="EB879">
            <v>0</v>
          </cell>
          <cell r="EC879">
            <v>0</v>
          </cell>
          <cell r="ED879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-1E-3</v>
          </cell>
          <cell r="M881">
            <v>-1E-3</v>
          </cell>
          <cell r="N881">
            <v>-1E-3</v>
          </cell>
          <cell r="O881">
            <v>-1E-3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0</v>
          </cell>
          <cell r="BD881">
            <v>0</v>
          </cell>
          <cell r="BE881">
            <v>0</v>
          </cell>
          <cell r="BF881">
            <v>0</v>
          </cell>
          <cell r="BG881">
            <v>0</v>
          </cell>
          <cell r="BH881">
            <v>0</v>
          </cell>
          <cell r="BI881">
            <v>0</v>
          </cell>
          <cell r="BJ881">
            <v>0</v>
          </cell>
          <cell r="BK881">
            <v>0</v>
          </cell>
          <cell r="BL881">
            <v>0</v>
          </cell>
          <cell r="BM881">
            <v>0</v>
          </cell>
          <cell r="BN881">
            <v>0</v>
          </cell>
          <cell r="BO881">
            <v>0</v>
          </cell>
          <cell r="BP881">
            <v>0</v>
          </cell>
          <cell r="BQ881">
            <v>0</v>
          </cell>
          <cell r="BR881">
            <v>0</v>
          </cell>
          <cell r="BS881">
            <v>0</v>
          </cell>
          <cell r="BT881">
            <v>0</v>
          </cell>
          <cell r="BU881">
            <v>0</v>
          </cell>
          <cell r="BV881">
            <v>0</v>
          </cell>
          <cell r="BW881">
            <v>0</v>
          </cell>
          <cell r="BX881">
            <v>0</v>
          </cell>
          <cell r="BY881">
            <v>0</v>
          </cell>
          <cell r="BZ881">
            <v>0</v>
          </cell>
          <cell r="CA881">
            <v>0</v>
          </cell>
          <cell r="CB881">
            <v>0</v>
          </cell>
          <cell r="CC881">
            <v>0</v>
          </cell>
          <cell r="CD881">
            <v>0</v>
          </cell>
          <cell r="CE881">
            <v>0</v>
          </cell>
          <cell r="CF881">
            <v>0</v>
          </cell>
          <cell r="CG881">
            <v>0</v>
          </cell>
          <cell r="CH881">
            <v>0</v>
          </cell>
          <cell r="CI881">
            <v>0</v>
          </cell>
          <cell r="CJ881">
            <v>0</v>
          </cell>
          <cell r="CK881">
            <v>0</v>
          </cell>
          <cell r="CL881">
            <v>0</v>
          </cell>
          <cell r="CM881">
            <v>0</v>
          </cell>
          <cell r="CN881">
            <v>0</v>
          </cell>
          <cell r="CO881">
            <v>0</v>
          </cell>
          <cell r="CP881">
            <v>0</v>
          </cell>
          <cell r="CQ881">
            <v>0</v>
          </cell>
          <cell r="CR881">
            <v>0</v>
          </cell>
          <cell r="CS881">
            <v>0</v>
          </cell>
          <cell r="CT881">
            <v>0</v>
          </cell>
          <cell r="CU881">
            <v>0</v>
          </cell>
          <cell r="CV881">
            <v>0</v>
          </cell>
          <cell r="CW881">
            <v>0</v>
          </cell>
          <cell r="CX881">
            <v>0</v>
          </cell>
          <cell r="CY881">
            <v>0</v>
          </cell>
          <cell r="CZ881">
            <v>0</v>
          </cell>
          <cell r="DA881">
            <v>0</v>
          </cell>
          <cell r="DB881">
            <v>0</v>
          </cell>
          <cell r="DC881">
            <v>0</v>
          </cell>
          <cell r="DD881">
            <v>0</v>
          </cell>
          <cell r="DE881">
            <v>0</v>
          </cell>
          <cell r="DF881">
            <v>0</v>
          </cell>
          <cell r="DG881">
            <v>0</v>
          </cell>
          <cell r="DH881">
            <v>0</v>
          </cell>
          <cell r="DI881">
            <v>0</v>
          </cell>
          <cell r="DJ881">
            <v>0</v>
          </cell>
          <cell r="DK881">
            <v>0</v>
          </cell>
          <cell r="DL881">
            <v>0</v>
          </cell>
          <cell r="DM881">
            <v>0</v>
          </cell>
          <cell r="DN881">
            <v>0</v>
          </cell>
          <cell r="DO881">
            <v>0</v>
          </cell>
          <cell r="DP881">
            <v>0</v>
          </cell>
          <cell r="DQ881">
            <v>0</v>
          </cell>
          <cell r="DR881">
            <v>0</v>
          </cell>
          <cell r="DS881">
            <v>0</v>
          </cell>
          <cell r="DT881">
            <v>0</v>
          </cell>
          <cell r="DU881">
            <v>0</v>
          </cell>
          <cell r="DV881">
            <v>0</v>
          </cell>
          <cell r="DW881">
            <v>0</v>
          </cell>
          <cell r="DX881">
            <v>0</v>
          </cell>
          <cell r="DY881">
            <v>0</v>
          </cell>
          <cell r="DZ881">
            <v>0</v>
          </cell>
          <cell r="EA881">
            <v>0</v>
          </cell>
          <cell r="EB881">
            <v>0</v>
          </cell>
          <cell r="EC881">
            <v>0</v>
          </cell>
          <cell r="ED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0</v>
          </cell>
          <cell r="BD882">
            <v>0</v>
          </cell>
          <cell r="BE882">
            <v>0</v>
          </cell>
          <cell r="BF882">
            <v>0</v>
          </cell>
          <cell r="BG882">
            <v>0</v>
          </cell>
          <cell r="BH882">
            <v>0</v>
          </cell>
          <cell r="BI882">
            <v>0</v>
          </cell>
          <cell r="BJ882">
            <v>0</v>
          </cell>
          <cell r="BK882">
            <v>0</v>
          </cell>
          <cell r="BL882">
            <v>0</v>
          </cell>
          <cell r="BM882">
            <v>0</v>
          </cell>
          <cell r="BN882">
            <v>0</v>
          </cell>
          <cell r="BO882">
            <v>0</v>
          </cell>
          <cell r="BP882">
            <v>0</v>
          </cell>
          <cell r="BQ882">
            <v>0</v>
          </cell>
          <cell r="BR882">
            <v>0</v>
          </cell>
          <cell r="BS882">
            <v>0</v>
          </cell>
          <cell r="BT882">
            <v>0</v>
          </cell>
          <cell r="BU882">
            <v>0</v>
          </cell>
          <cell r="BV882">
            <v>0</v>
          </cell>
          <cell r="BW882">
            <v>0</v>
          </cell>
          <cell r="BX882">
            <v>0</v>
          </cell>
          <cell r="BY882">
            <v>0</v>
          </cell>
          <cell r="BZ882">
            <v>0</v>
          </cell>
          <cell r="CA882">
            <v>0</v>
          </cell>
          <cell r="CB882">
            <v>0</v>
          </cell>
          <cell r="CC882">
            <v>0</v>
          </cell>
          <cell r="CD882">
            <v>0</v>
          </cell>
          <cell r="CE882">
            <v>0</v>
          </cell>
          <cell r="CF882">
            <v>0</v>
          </cell>
          <cell r="CG882">
            <v>0</v>
          </cell>
          <cell r="CH882">
            <v>0</v>
          </cell>
          <cell r="CI882">
            <v>0</v>
          </cell>
          <cell r="CJ882">
            <v>0</v>
          </cell>
          <cell r="CK882">
            <v>0</v>
          </cell>
          <cell r="CL882">
            <v>0</v>
          </cell>
          <cell r="CM882">
            <v>0</v>
          </cell>
          <cell r="CN882">
            <v>0</v>
          </cell>
          <cell r="CO882">
            <v>0</v>
          </cell>
          <cell r="CP882">
            <v>0</v>
          </cell>
          <cell r="CQ882">
            <v>0</v>
          </cell>
          <cell r="CR882">
            <v>0</v>
          </cell>
          <cell r="CS882">
            <v>0</v>
          </cell>
          <cell r="CT882">
            <v>0</v>
          </cell>
          <cell r="CU882">
            <v>0</v>
          </cell>
          <cell r="CV882">
            <v>0</v>
          </cell>
          <cell r="CW882">
            <v>0</v>
          </cell>
          <cell r="CX882">
            <v>0</v>
          </cell>
          <cell r="CY882">
            <v>0</v>
          </cell>
          <cell r="CZ882">
            <v>0</v>
          </cell>
          <cell r="DA882">
            <v>0</v>
          </cell>
          <cell r="DB882">
            <v>0</v>
          </cell>
          <cell r="DC882">
            <v>0</v>
          </cell>
          <cell r="DD882">
            <v>0</v>
          </cell>
          <cell r="DE882">
            <v>0</v>
          </cell>
          <cell r="DF882">
            <v>0</v>
          </cell>
          <cell r="DG882">
            <v>0</v>
          </cell>
          <cell r="DH882">
            <v>0</v>
          </cell>
          <cell r="DI882">
            <v>0</v>
          </cell>
          <cell r="DJ882">
            <v>0</v>
          </cell>
          <cell r="DK882">
            <v>0</v>
          </cell>
          <cell r="DL882">
            <v>0</v>
          </cell>
          <cell r="DM882">
            <v>0</v>
          </cell>
          <cell r="DN882">
            <v>0</v>
          </cell>
          <cell r="DO882">
            <v>0</v>
          </cell>
          <cell r="DP882">
            <v>0</v>
          </cell>
          <cell r="DQ882">
            <v>0</v>
          </cell>
          <cell r="DR882">
            <v>0</v>
          </cell>
          <cell r="DS882">
            <v>0</v>
          </cell>
          <cell r="DT882">
            <v>0</v>
          </cell>
          <cell r="DU882">
            <v>0</v>
          </cell>
          <cell r="DV882">
            <v>0</v>
          </cell>
          <cell r="DW882">
            <v>0</v>
          </cell>
          <cell r="DX882">
            <v>0</v>
          </cell>
          <cell r="DY882">
            <v>0</v>
          </cell>
          <cell r="DZ882">
            <v>0</v>
          </cell>
          <cell r="EA882">
            <v>0</v>
          </cell>
          <cell r="EB882">
            <v>0</v>
          </cell>
          <cell r="EC882">
            <v>0</v>
          </cell>
          <cell r="ED882">
            <v>0</v>
          </cell>
        </row>
        <row r="883"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-1E-3</v>
          </cell>
          <cell r="L883">
            <v>0</v>
          </cell>
          <cell r="M883">
            <v>0</v>
          </cell>
          <cell r="N883">
            <v>-1E-3</v>
          </cell>
          <cell r="O883">
            <v>0</v>
          </cell>
          <cell r="P883">
            <v>-1E-3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0</v>
          </cell>
          <cell r="BD883">
            <v>0</v>
          </cell>
          <cell r="BE883">
            <v>0</v>
          </cell>
          <cell r="BF883">
            <v>0</v>
          </cell>
          <cell r="BG883">
            <v>0</v>
          </cell>
          <cell r="BH883">
            <v>0</v>
          </cell>
          <cell r="BI883">
            <v>0</v>
          </cell>
          <cell r="BJ883">
            <v>0</v>
          </cell>
          <cell r="BK883">
            <v>0</v>
          </cell>
          <cell r="BL883">
            <v>0</v>
          </cell>
          <cell r="BM883">
            <v>0</v>
          </cell>
          <cell r="BN883">
            <v>0</v>
          </cell>
          <cell r="BO883">
            <v>0</v>
          </cell>
          <cell r="BP883">
            <v>0</v>
          </cell>
          <cell r="BQ883">
            <v>0</v>
          </cell>
          <cell r="BR883">
            <v>0</v>
          </cell>
          <cell r="BS883">
            <v>0</v>
          </cell>
          <cell r="BT883">
            <v>0</v>
          </cell>
          <cell r="BU883">
            <v>0</v>
          </cell>
          <cell r="BV883">
            <v>0</v>
          </cell>
          <cell r="BW883">
            <v>0</v>
          </cell>
          <cell r="BX883">
            <v>0</v>
          </cell>
          <cell r="BY883">
            <v>0</v>
          </cell>
          <cell r="BZ883">
            <v>0</v>
          </cell>
          <cell r="CA883">
            <v>0</v>
          </cell>
          <cell r="CB883">
            <v>0</v>
          </cell>
          <cell r="CC883">
            <v>0</v>
          </cell>
          <cell r="CD883">
            <v>0</v>
          </cell>
          <cell r="CE883">
            <v>0</v>
          </cell>
          <cell r="CF883">
            <v>0</v>
          </cell>
          <cell r="CG883">
            <v>0</v>
          </cell>
          <cell r="CH883">
            <v>0</v>
          </cell>
          <cell r="CI883">
            <v>0</v>
          </cell>
          <cell r="CJ883">
            <v>0</v>
          </cell>
          <cell r="CK883">
            <v>0</v>
          </cell>
          <cell r="CL883">
            <v>0</v>
          </cell>
          <cell r="CM883">
            <v>0</v>
          </cell>
          <cell r="CN883">
            <v>0</v>
          </cell>
          <cell r="CO883">
            <v>0</v>
          </cell>
          <cell r="CP883">
            <v>0</v>
          </cell>
          <cell r="CQ883">
            <v>0</v>
          </cell>
          <cell r="CR883">
            <v>0</v>
          </cell>
          <cell r="CS883">
            <v>0</v>
          </cell>
          <cell r="CT883">
            <v>0</v>
          </cell>
          <cell r="CU883">
            <v>0</v>
          </cell>
          <cell r="CV883">
            <v>0</v>
          </cell>
          <cell r="CW883">
            <v>0</v>
          </cell>
          <cell r="CX883">
            <v>0</v>
          </cell>
          <cell r="CY883">
            <v>0</v>
          </cell>
          <cell r="CZ883">
            <v>0</v>
          </cell>
          <cell r="DA883">
            <v>0</v>
          </cell>
          <cell r="DB883">
            <v>0</v>
          </cell>
          <cell r="DC883">
            <v>0</v>
          </cell>
          <cell r="DD883">
            <v>0</v>
          </cell>
          <cell r="DE883">
            <v>0</v>
          </cell>
          <cell r="DF883">
            <v>0</v>
          </cell>
          <cell r="DG883">
            <v>0</v>
          </cell>
          <cell r="DH883">
            <v>0</v>
          </cell>
          <cell r="DI883">
            <v>0</v>
          </cell>
          <cell r="DJ883">
            <v>0</v>
          </cell>
          <cell r="DK883">
            <v>0</v>
          </cell>
          <cell r="DL883">
            <v>0</v>
          </cell>
          <cell r="DM883">
            <v>0</v>
          </cell>
          <cell r="DN883">
            <v>0</v>
          </cell>
          <cell r="DO883">
            <v>0</v>
          </cell>
          <cell r="DP883">
            <v>0</v>
          </cell>
          <cell r="DQ883">
            <v>0</v>
          </cell>
          <cell r="DR883">
            <v>0</v>
          </cell>
          <cell r="DS883">
            <v>0</v>
          </cell>
          <cell r="DT883">
            <v>0</v>
          </cell>
          <cell r="DU883">
            <v>0</v>
          </cell>
          <cell r="DV883">
            <v>0</v>
          </cell>
          <cell r="DW883">
            <v>0</v>
          </cell>
          <cell r="DX883">
            <v>0</v>
          </cell>
          <cell r="DY883">
            <v>0</v>
          </cell>
          <cell r="DZ883">
            <v>0</v>
          </cell>
          <cell r="EA883">
            <v>0</v>
          </cell>
          <cell r="EB883">
            <v>0</v>
          </cell>
          <cell r="EC883">
            <v>0</v>
          </cell>
          <cell r="ED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0</v>
          </cell>
          <cell r="BH884">
            <v>0</v>
          </cell>
          <cell r="BI884">
            <v>0</v>
          </cell>
          <cell r="BJ884">
            <v>0</v>
          </cell>
          <cell r="BK884">
            <v>0</v>
          </cell>
          <cell r="BL884">
            <v>0</v>
          </cell>
          <cell r="BM884">
            <v>0</v>
          </cell>
          <cell r="BN884">
            <v>0</v>
          </cell>
          <cell r="BO884">
            <v>0</v>
          </cell>
          <cell r="BP884">
            <v>0</v>
          </cell>
          <cell r="BQ884">
            <v>0</v>
          </cell>
          <cell r="BR884">
            <v>0</v>
          </cell>
          <cell r="BS884">
            <v>0</v>
          </cell>
          <cell r="BT884">
            <v>0</v>
          </cell>
          <cell r="BU884">
            <v>0</v>
          </cell>
          <cell r="BV884">
            <v>0</v>
          </cell>
          <cell r="BW884">
            <v>0</v>
          </cell>
          <cell r="BX884">
            <v>0</v>
          </cell>
          <cell r="BY884">
            <v>0</v>
          </cell>
          <cell r="BZ884">
            <v>0</v>
          </cell>
          <cell r="CA884">
            <v>0</v>
          </cell>
          <cell r="CB884">
            <v>0</v>
          </cell>
          <cell r="CC884">
            <v>0</v>
          </cell>
          <cell r="CD884">
            <v>0</v>
          </cell>
          <cell r="CE884">
            <v>0</v>
          </cell>
          <cell r="CF884">
            <v>0</v>
          </cell>
          <cell r="CG884">
            <v>0</v>
          </cell>
          <cell r="CH884">
            <v>0</v>
          </cell>
          <cell r="CI884">
            <v>0</v>
          </cell>
          <cell r="CJ884">
            <v>0</v>
          </cell>
          <cell r="CK884">
            <v>0</v>
          </cell>
          <cell r="CL884">
            <v>0</v>
          </cell>
          <cell r="CM884">
            <v>0</v>
          </cell>
          <cell r="CN884">
            <v>0</v>
          </cell>
          <cell r="CO884">
            <v>0</v>
          </cell>
          <cell r="CP884">
            <v>0</v>
          </cell>
          <cell r="CQ884">
            <v>0</v>
          </cell>
          <cell r="CR884">
            <v>0</v>
          </cell>
          <cell r="CS884">
            <v>0</v>
          </cell>
          <cell r="CT884">
            <v>0</v>
          </cell>
          <cell r="CU884">
            <v>0</v>
          </cell>
          <cell r="CV884">
            <v>0</v>
          </cell>
          <cell r="CW884">
            <v>0</v>
          </cell>
          <cell r="CX884">
            <v>0</v>
          </cell>
          <cell r="CY884">
            <v>0</v>
          </cell>
          <cell r="CZ884">
            <v>0</v>
          </cell>
          <cell r="DA884">
            <v>0</v>
          </cell>
          <cell r="DB884">
            <v>0</v>
          </cell>
          <cell r="DC884">
            <v>0</v>
          </cell>
          <cell r="DD884">
            <v>0</v>
          </cell>
          <cell r="DE884">
            <v>0</v>
          </cell>
          <cell r="DF884">
            <v>0</v>
          </cell>
          <cell r="DG884">
            <v>0</v>
          </cell>
          <cell r="DH884">
            <v>0</v>
          </cell>
          <cell r="DI884">
            <v>0</v>
          </cell>
          <cell r="DJ884">
            <v>0</v>
          </cell>
          <cell r="DK884">
            <v>0</v>
          </cell>
          <cell r="DL884">
            <v>0</v>
          </cell>
          <cell r="DM884">
            <v>0</v>
          </cell>
          <cell r="DN884">
            <v>0</v>
          </cell>
          <cell r="DO884">
            <v>0</v>
          </cell>
          <cell r="DP884">
            <v>0</v>
          </cell>
          <cell r="DQ884">
            <v>0</v>
          </cell>
          <cell r="DR884">
            <v>0</v>
          </cell>
          <cell r="DS884">
            <v>0</v>
          </cell>
          <cell r="DT884">
            <v>0</v>
          </cell>
          <cell r="DU884">
            <v>0</v>
          </cell>
          <cell r="DV884">
            <v>0</v>
          </cell>
          <cell r="DW884">
            <v>0</v>
          </cell>
          <cell r="DX884">
            <v>0</v>
          </cell>
          <cell r="DY884">
            <v>0</v>
          </cell>
          <cell r="DZ884">
            <v>0</v>
          </cell>
          <cell r="EA884">
            <v>0</v>
          </cell>
          <cell r="EB884">
            <v>0</v>
          </cell>
          <cell r="EC884">
            <v>0</v>
          </cell>
          <cell r="ED884">
            <v>0</v>
          </cell>
        </row>
        <row r="885"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-1E-3</v>
          </cell>
          <cell r="O885">
            <v>0</v>
          </cell>
          <cell r="P885">
            <v>-1E-3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0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O885">
            <v>0</v>
          </cell>
          <cell r="AP885">
            <v>0</v>
          </cell>
          <cell r="AQ885">
            <v>0</v>
          </cell>
          <cell r="AR885">
            <v>0</v>
          </cell>
          <cell r="AS885">
            <v>0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0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0</v>
          </cell>
          <cell r="BD885">
            <v>0</v>
          </cell>
          <cell r="BE885">
            <v>0</v>
          </cell>
          <cell r="BF885">
            <v>0</v>
          </cell>
          <cell r="BG885">
            <v>0</v>
          </cell>
          <cell r="BH885">
            <v>0</v>
          </cell>
          <cell r="BI885">
            <v>0</v>
          </cell>
          <cell r="BJ885">
            <v>0</v>
          </cell>
          <cell r="BK885">
            <v>0</v>
          </cell>
          <cell r="BL885">
            <v>0</v>
          </cell>
          <cell r="BM885">
            <v>0</v>
          </cell>
          <cell r="BN885">
            <v>0</v>
          </cell>
          <cell r="BO885">
            <v>0</v>
          </cell>
          <cell r="BP885">
            <v>0</v>
          </cell>
          <cell r="BQ885">
            <v>0</v>
          </cell>
          <cell r="BR885">
            <v>0</v>
          </cell>
          <cell r="BS885">
            <v>0</v>
          </cell>
          <cell r="BT885">
            <v>0</v>
          </cell>
          <cell r="BU885">
            <v>0</v>
          </cell>
          <cell r="BV885">
            <v>0</v>
          </cell>
          <cell r="BW885">
            <v>0</v>
          </cell>
          <cell r="BX885">
            <v>0</v>
          </cell>
          <cell r="BY885">
            <v>0</v>
          </cell>
          <cell r="BZ885">
            <v>0</v>
          </cell>
          <cell r="CA885">
            <v>0</v>
          </cell>
          <cell r="CB885">
            <v>0</v>
          </cell>
          <cell r="CC885">
            <v>0</v>
          </cell>
          <cell r="CD885">
            <v>0</v>
          </cell>
          <cell r="CE885">
            <v>0</v>
          </cell>
          <cell r="CF885">
            <v>0</v>
          </cell>
          <cell r="CG885">
            <v>0</v>
          </cell>
          <cell r="CH885">
            <v>0</v>
          </cell>
          <cell r="CI885">
            <v>0</v>
          </cell>
          <cell r="CJ885">
            <v>0</v>
          </cell>
          <cell r="CK885">
            <v>0</v>
          </cell>
          <cell r="CL885">
            <v>0</v>
          </cell>
          <cell r="CM885">
            <v>0</v>
          </cell>
          <cell r="CN885">
            <v>0</v>
          </cell>
          <cell r="CO885">
            <v>0</v>
          </cell>
          <cell r="CP885">
            <v>0</v>
          </cell>
          <cell r="CQ885">
            <v>0</v>
          </cell>
          <cell r="CR885">
            <v>0</v>
          </cell>
          <cell r="CS885">
            <v>0</v>
          </cell>
          <cell r="CT885">
            <v>0</v>
          </cell>
          <cell r="CU885">
            <v>0</v>
          </cell>
          <cell r="CV885">
            <v>0</v>
          </cell>
          <cell r="CW885">
            <v>0</v>
          </cell>
          <cell r="CX885">
            <v>0</v>
          </cell>
          <cell r="CY885">
            <v>0</v>
          </cell>
          <cell r="CZ885">
            <v>0</v>
          </cell>
          <cell r="DA885">
            <v>0</v>
          </cell>
          <cell r="DB885">
            <v>0</v>
          </cell>
          <cell r="DC885">
            <v>0</v>
          </cell>
          <cell r="DD885">
            <v>0</v>
          </cell>
          <cell r="DE885">
            <v>0</v>
          </cell>
          <cell r="DF885">
            <v>0</v>
          </cell>
          <cell r="DG885">
            <v>0</v>
          </cell>
          <cell r="DH885">
            <v>0</v>
          </cell>
          <cell r="DI885">
            <v>0</v>
          </cell>
          <cell r="DJ885">
            <v>0</v>
          </cell>
          <cell r="DK885">
            <v>0</v>
          </cell>
          <cell r="DL885">
            <v>0</v>
          </cell>
          <cell r="DM885">
            <v>0</v>
          </cell>
          <cell r="DN885">
            <v>0</v>
          </cell>
          <cell r="DO885">
            <v>0</v>
          </cell>
          <cell r="DP885">
            <v>0</v>
          </cell>
          <cell r="DQ885">
            <v>0</v>
          </cell>
          <cell r="DR885">
            <v>0</v>
          </cell>
          <cell r="DS885">
            <v>0</v>
          </cell>
          <cell r="DT885">
            <v>0</v>
          </cell>
          <cell r="DU885">
            <v>0</v>
          </cell>
          <cell r="DV885">
            <v>0</v>
          </cell>
          <cell r="DW885">
            <v>0</v>
          </cell>
          <cell r="DX885">
            <v>0</v>
          </cell>
          <cell r="DY885">
            <v>0</v>
          </cell>
          <cell r="DZ885">
            <v>0</v>
          </cell>
          <cell r="EA885">
            <v>0</v>
          </cell>
          <cell r="EB885">
            <v>0</v>
          </cell>
          <cell r="EC885">
            <v>0</v>
          </cell>
          <cell r="ED885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-1E-3</v>
          </cell>
          <cell r="P886">
            <v>0</v>
          </cell>
          <cell r="Q886">
            <v>-1E-3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0</v>
          </cell>
          <cell r="BD886">
            <v>0</v>
          </cell>
          <cell r="BE886">
            <v>0</v>
          </cell>
          <cell r="BF886">
            <v>0</v>
          </cell>
          <cell r="BG886">
            <v>0</v>
          </cell>
          <cell r="BH886">
            <v>0</v>
          </cell>
          <cell r="BI886">
            <v>0</v>
          </cell>
          <cell r="BJ886">
            <v>0</v>
          </cell>
          <cell r="BK886">
            <v>0</v>
          </cell>
          <cell r="BL886">
            <v>0</v>
          </cell>
          <cell r="BM886">
            <v>0</v>
          </cell>
          <cell r="BN886">
            <v>0</v>
          </cell>
          <cell r="BO886">
            <v>0</v>
          </cell>
          <cell r="BP886">
            <v>0</v>
          </cell>
          <cell r="BQ886">
            <v>0</v>
          </cell>
          <cell r="BR886">
            <v>0</v>
          </cell>
          <cell r="BS886">
            <v>0</v>
          </cell>
          <cell r="BT886">
            <v>0</v>
          </cell>
          <cell r="BU886">
            <v>0</v>
          </cell>
          <cell r="BV886">
            <v>0</v>
          </cell>
          <cell r="BW886">
            <v>0</v>
          </cell>
          <cell r="BX886">
            <v>0</v>
          </cell>
          <cell r="BY886">
            <v>0</v>
          </cell>
          <cell r="BZ886">
            <v>0</v>
          </cell>
          <cell r="CA886">
            <v>0</v>
          </cell>
          <cell r="CB886">
            <v>0</v>
          </cell>
          <cell r="CC886">
            <v>0</v>
          </cell>
          <cell r="CD886">
            <v>0</v>
          </cell>
          <cell r="CE886">
            <v>0</v>
          </cell>
          <cell r="CF886">
            <v>0</v>
          </cell>
          <cell r="CG886">
            <v>0</v>
          </cell>
          <cell r="CH886">
            <v>0</v>
          </cell>
          <cell r="CI886">
            <v>0</v>
          </cell>
          <cell r="CJ886">
            <v>0</v>
          </cell>
          <cell r="CK886">
            <v>0</v>
          </cell>
          <cell r="CL886">
            <v>0</v>
          </cell>
          <cell r="CM886">
            <v>0</v>
          </cell>
          <cell r="CN886">
            <v>0</v>
          </cell>
          <cell r="CO886">
            <v>0</v>
          </cell>
          <cell r="CP886">
            <v>0</v>
          </cell>
          <cell r="CQ886">
            <v>0</v>
          </cell>
          <cell r="CR886">
            <v>0</v>
          </cell>
          <cell r="CS886">
            <v>0</v>
          </cell>
          <cell r="CT886">
            <v>0</v>
          </cell>
          <cell r="CU886">
            <v>0</v>
          </cell>
          <cell r="CV886">
            <v>0</v>
          </cell>
          <cell r="CW886">
            <v>0</v>
          </cell>
          <cell r="CX886">
            <v>0</v>
          </cell>
          <cell r="CY886">
            <v>0</v>
          </cell>
          <cell r="CZ886">
            <v>0</v>
          </cell>
          <cell r="DA886">
            <v>0</v>
          </cell>
          <cell r="DB886">
            <v>0</v>
          </cell>
          <cell r="DC886">
            <v>0</v>
          </cell>
          <cell r="DD886">
            <v>0</v>
          </cell>
          <cell r="DE886">
            <v>0</v>
          </cell>
          <cell r="DF886">
            <v>0</v>
          </cell>
          <cell r="DG886">
            <v>0</v>
          </cell>
          <cell r="DH886">
            <v>0</v>
          </cell>
          <cell r="DI886">
            <v>0</v>
          </cell>
          <cell r="DJ886">
            <v>0</v>
          </cell>
          <cell r="DK886">
            <v>0</v>
          </cell>
          <cell r="DL886">
            <v>0</v>
          </cell>
          <cell r="DM886">
            <v>0</v>
          </cell>
          <cell r="DN886">
            <v>0</v>
          </cell>
          <cell r="DO886">
            <v>0</v>
          </cell>
          <cell r="DP886">
            <v>0</v>
          </cell>
          <cell r="DQ886">
            <v>0</v>
          </cell>
          <cell r="DR886">
            <v>0</v>
          </cell>
          <cell r="DS886">
            <v>0</v>
          </cell>
          <cell r="DT886">
            <v>0</v>
          </cell>
          <cell r="DU886">
            <v>0</v>
          </cell>
          <cell r="DV886">
            <v>0</v>
          </cell>
          <cell r="DW886">
            <v>0</v>
          </cell>
          <cell r="DX886">
            <v>0</v>
          </cell>
          <cell r="DY886">
            <v>0</v>
          </cell>
          <cell r="DZ886">
            <v>0</v>
          </cell>
          <cell r="EA886">
            <v>0</v>
          </cell>
          <cell r="EB886">
            <v>0</v>
          </cell>
          <cell r="EC886">
            <v>0</v>
          </cell>
          <cell r="ED886">
            <v>0</v>
          </cell>
        </row>
        <row r="887">
          <cell r="F887">
            <v>-1E-3</v>
          </cell>
          <cell r="G887">
            <v>-1E-3</v>
          </cell>
          <cell r="H887">
            <v>-1E-3</v>
          </cell>
          <cell r="I887">
            <v>0</v>
          </cell>
          <cell r="J887">
            <v>0</v>
          </cell>
          <cell r="K887">
            <v>-1E-3</v>
          </cell>
          <cell r="L887">
            <v>0</v>
          </cell>
          <cell r="M887">
            <v>0</v>
          </cell>
          <cell r="N887">
            <v>-1E-3</v>
          </cell>
          <cell r="O887">
            <v>-1E-3</v>
          </cell>
          <cell r="P887">
            <v>-1E-3</v>
          </cell>
          <cell r="Q887">
            <v>-1E-3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0</v>
          </cell>
          <cell r="BD887">
            <v>0</v>
          </cell>
          <cell r="BE887">
            <v>0</v>
          </cell>
          <cell r="BF887">
            <v>0</v>
          </cell>
          <cell r="BG887">
            <v>0</v>
          </cell>
          <cell r="BH887">
            <v>0</v>
          </cell>
          <cell r="BI887">
            <v>0</v>
          </cell>
          <cell r="BJ887">
            <v>0</v>
          </cell>
          <cell r="BK887">
            <v>0</v>
          </cell>
          <cell r="BL887">
            <v>0</v>
          </cell>
          <cell r="BM887">
            <v>0</v>
          </cell>
          <cell r="BN887">
            <v>0</v>
          </cell>
          <cell r="BO887">
            <v>0</v>
          </cell>
          <cell r="BP887">
            <v>0</v>
          </cell>
          <cell r="BQ887">
            <v>0</v>
          </cell>
          <cell r="BR887">
            <v>0</v>
          </cell>
          <cell r="BS887">
            <v>0</v>
          </cell>
          <cell r="BT887">
            <v>0</v>
          </cell>
          <cell r="BU887">
            <v>0</v>
          </cell>
          <cell r="BV887">
            <v>0</v>
          </cell>
          <cell r="BW887">
            <v>0</v>
          </cell>
          <cell r="BX887">
            <v>0</v>
          </cell>
          <cell r="BY887">
            <v>0</v>
          </cell>
          <cell r="BZ887">
            <v>0</v>
          </cell>
          <cell r="CA887">
            <v>0</v>
          </cell>
          <cell r="CB887">
            <v>0</v>
          </cell>
          <cell r="CC887">
            <v>0</v>
          </cell>
          <cell r="CD887">
            <v>0</v>
          </cell>
          <cell r="CE887">
            <v>0</v>
          </cell>
          <cell r="CF887">
            <v>0</v>
          </cell>
          <cell r="CG887">
            <v>0</v>
          </cell>
          <cell r="CH887">
            <v>0</v>
          </cell>
          <cell r="CI887">
            <v>0</v>
          </cell>
          <cell r="CJ887">
            <v>0</v>
          </cell>
          <cell r="CK887">
            <v>0</v>
          </cell>
          <cell r="CL887">
            <v>0</v>
          </cell>
          <cell r="CM887">
            <v>0</v>
          </cell>
          <cell r="CN887">
            <v>0</v>
          </cell>
          <cell r="CO887">
            <v>0</v>
          </cell>
          <cell r="CP887">
            <v>0</v>
          </cell>
          <cell r="CQ887">
            <v>0</v>
          </cell>
          <cell r="CR887">
            <v>0</v>
          </cell>
          <cell r="CS887">
            <v>0</v>
          </cell>
          <cell r="CT887">
            <v>0</v>
          </cell>
          <cell r="CU887">
            <v>0</v>
          </cell>
          <cell r="CV887">
            <v>0</v>
          </cell>
          <cell r="CW887">
            <v>0</v>
          </cell>
          <cell r="CX887">
            <v>0</v>
          </cell>
          <cell r="CY887">
            <v>0</v>
          </cell>
          <cell r="CZ887">
            <v>0</v>
          </cell>
          <cell r="DA887">
            <v>0</v>
          </cell>
          <cell r="DB887">
            <v>0</v>
          </cell>
          <cell r="DC887">
            <v>0</v>
          </cell>
          <cell r="DD887">
            <v>0</v>
          </cell>
          <cell r="DE887">
            <v>0</v>
          </cell>
          <cell r="DF887">
            <v>0</v>
          </cell>
          <cell r="DG887">
            <v>0</v>
          </cell>
          <cell r="DH887">
            <v>0</v>
          </cell>
          <cell r="DI887">
            <v>0</v>
          </cell>
          <cell r="DJ887">
            <v>0</v>
          </cell>
          <cell r="DK887">
            <v>0</v>
          </cell>
          <cell r="DL887">
            <v>0</v>
          </cell>
          <cell r="DM887">
            <v>0</v>
          </cell>
          <cell r="DN887">
            <v>0</v>
          </cell>
          <cell r="DO887">
            <v>0</v>
          </cell>
          <cell r="DP887">
            <v>0</v>
          </cell>
          <cell r="DQ887">
            <v>0</v>
          </cell>
          <cell r="DR887">
            <v>0</v>
          </cell>
          <cell r="DS887">
            <v>0</v>
          </cell>
          <cell r="DT887">
            <v>0</v>
          </cell>
          <cell r="DU887">
            <v>0</v>
          </cell>
          <cell r="DV887">
            <v>0</v>
          </cell>
          <cell r="DW887">
            <v>0</v>
          </cell>
          <cell r="DX887">
            <v>0</v>
          </cell>
          <cell r="DY887">
            <v>0</v>
          </cell>
          <cell r="DZ887">
            <v>0</v>
          </cell>
          <cell r="EA887">
            <v>0</v>
          </cell>
          <cell r="EB887">
            <v>0</v>
          </cell>
          <cell r="EC887">
            <v>0</v>
          </cell>
          <cell r="ED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-1E-3</v>
          </cell>
          <cell r="L888">
            <v>-1E-3</v>
          </cell>
          <cell r="M888">
            <v>-1E-3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0</v>
          </cell>
          <cell r="BD888">
            <v>0</v>
          </cell>
          <cell r="BE888">
            <v>0</v>
          </cell>
          <cell r="BF888">
            <v>0</v>
          </cell>
          <cell r="BG888">
            <v>0</v>
          </cell>
          <cell r="BH888">
            <v>0</v>
          </cell>
          <cell r="BI888">
            <v>0</v>
          </cell>
          <cell r="BJ888">
            <v>0</v>
          </cell>
          <cell r="BK888">
            <v>0</v>
          </cell>
          <cell r="BL888">
            <v>0</v>
          </cell>
          <cell r="BM888">
            <v>0</v>
          </cell>
          <cell r="BN888">
            <v>0</v>
          </cell>
          <cell r="BO888">
            <v>0</v>
          </cell>
          <cell r="BP888">
            <v>0</v>
          </cell>
          <cell r="BQ888">
            <v>0</v>
          </cell>
          <cell r="BR888">
            <v>0</v>
          </cell>
          <cell r="BS888">
            <v>0</v>
          </cell>
          <cell r="BT888">
            <v>0</v>
          </cell>
          <cell r="BU888">
            <v>0</v>
          </cell>
          <cell r="BV888">
            <v>0</v>
          </cell>
          <cell r="BW888">
            <v>0</v>
          </cell>
          <cell r="BX888">
            <v>0</v>
          </cell>
          <cell r="BY888">
            <v>0</v>
          </cell>
          <cell r="BZ888">
            <v>0</v>
          </cell>
          <cell r="CA888">
            <v>0</v>
          </cell>
          <cell r="CB888">
            <v>0</v>
          </cell>
          <cell r="CC888">
            <v>0</v>
          </cell>
          <cell r="CD888">
            <v>0</v>
          </cell>
          <cell r="CE888">
            <v>0</v>
          </cell>
          <cell r="CF888">
            <v>0</v>
          </cell>
          <cell r="CG888">
            <v>0</v>
          </cell>
          <cell r="CH888">
            <v>0</v>
          </cell>
          <cell r="CI888">
            <v>0</v>
          </cell>
          <cell r="CJ888">
            <v>0</v>
          </cell>
          <cell r="CK888">
            <v>0</v>
          </cell>
          <cell r="CL888">
            <v>0</v>
          </cell>
          <cell r="CM888">
            <v>0</v>
          </cell>
          <cell r="CN888">
            <v>0</v>
          </cell>
          <cell r="CO888">
            <v>0</v>
          </cell>
          <cell r="CP888">
            <v>0</v>
          </cell>
          <cell r="CQ888">
            <v>0</v>
          </cell>
          <cell r="CR888">
            <v>0</v>
          </cell>
          <cell r="CS888">
            <v>0</v>
          </cell>
          <cell r="CT888">
            <v>0</v>
          </cell>
          <cell r="CU888">
            <v>0</v>
          </cell>
          <cell r="CV888">
            <v>0</v>
          </cell>
          <cell r="CW888">
            <v>0</v>
          </cell>
          <cell r="CX888">
            <v>0</v>
          </cell>
          <cell r="CY888">
            <v>0</v>
          </cell>
          <cell r="CZ888">
            <v>0</v>
          </cell>
          <cell r="DA888">
            <v>0</v>
          </cell>
          <cell r="DB888">
            <v>0</v>
          </cell>
          <cell r="DC888">
            <v>0</v>
          </cell>
          <cell r="DD888">
            <v>0</v>
          </cell>
          <cell r="DE888">
            <v>0</v>
          </cell>
          <cell r="DF888">
            <v>0</v>
          </cell>
          <cell r="DG888">
            <v>0</v>
          </cell>
          <cell r="DH888">
            <v>0</v>
          </cell>
          <cell r="DI888">
            <v>0</v>
          </cell>
          <cell r="DJ888">
            <v>0</v>
          </cell>
          <cell r="DK888">
            <v>0</v>
          </cell>
          <cell r="DL888">
            <v>0</v>
          </cell>
          <cell r="DM888">
            <v>0</v>
          </cell>
          <cell r="DN888">
            <v>0</v>
          </cell>
          <cell r="DO888">
            <v>0</v>
          </cell>
          <cell r="DP888">
            <v>0</v>
          </cell>
          <cell r="DQ888">
            <v>0</v>
          </cell>
          <cell r="DR888">
            <v>0</v>
          </cell>
          <cell r="DS888">
            <v>0</v>
          </cell>
          <cell r="DT888">
            <v>0</v>
          </cell>
          <cell r="DU888">
            <v>0</v>
          </cell>
          <cell r="DV888">
            <v>0</v>
          </cell>
          <cell r="DW888">
            <v>0</v>
          </cell>
          <cell r="DX888">
            <v>0</v>
          </cell>
          <cell r="DY888">
            <v>0</v>
          </cell>
          <cell r="DZ888">
            <v>0</v>
          </cell>
          <cell r="EA888">
            <v>0</v>
          </cell>
          <cell r="EB888">
            <v>0</v>
          </cell>
          <cell r="EC888">
            <v>0</v>
          </cell>
          <cell r="ED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-1E-3</v>
          </cell>
          <cell r="M889">
            <v>-1E-3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0</v>
          </cell>
          <cell r="BD889">
            <v>0</v>
          </cell>
          <cell r="BE889">
            <v>0</v>
          </cell>
          <cell r="BF889">
            <v>0</v>
          </cell>
          <cell r="BG889">
            <v>0</v>
          </cell>
          <cell r="BH889">
            <v>0</v>
          </cell>
          <cell r="BI889">
            <v>0</v>
          </cell>
          <cell r="BJ889">
            <v>0</v>
          </cell>
          <cell r="BK889">
            <v>0</v>
          </cell>
          <cell r="BL889">
            <v>0</v>
          </cell>
          <cell r="BM889">
            <v>0</v>
          </cell>
          <cell r="BN889">
            <v>0</v>
          </cell>
          <cell r="BO889">
            <v>0</v>
          </cell>
          <cell r="BP889">
            <v>0</v>
          </cell>
          <cell r="BQ889">
            <v>0</v>
          </cell>
          <cell r="BR889">
            <v>0</v>
          </cell>
          <cell r="BS889">
            <v>0</v>
          </cell>
          <cell r="BT889">
            <v>0</v>
          </cell>
          <cell r="BU889">
            <v>0</v>
          </cell>
          <cell r="BV889">
            <v>0</v>
          </cell>
          <cell r="BW889">
            <v>0</v>
          </cell>
          <cell r="BX889">
            <v>0</v>
          </cell>
          <cell r="BY889">
            <v>0</v>
          </cell>
          <cell r="BZ889">
            <v>0</v>
          </cell>
          <cell r="CA889">
            <v>0</v>
          </cell>
          <cell r="CB889">
            <v>0</v>
          </cell>
          <cell r="CC889">
            <v>0</v>
          </cell>
          <cell r="CD889">
            <v>0</v>
          </cell>
          <cell r="CE889">
            <v>0</v>
          </cell>
          <cell r="CF889">
            <v>0</v>
          </cell>
          <cell r="CG889">
            <v>0</v>
          </cell>
          <cell r="CH889">
            <v>0</v>
          </cell>
          <cell r="CI889">
            <v>0</v>
          </cell>
          <cell r="CJ889">
            <v>0</v>
          </cell>
          <cell r="CK889">
            <v>0</v>
          </cell>
          <cell r="CL889">
            <v>0</v>
          </cell>
          <cell r="CM889">
            <v>0</v>
          </cell>
          <cell r="CN889">
            <v>0</v>
          </cell>
          <cell r="CO889">
            <v>0</v>
          </cell>
          <cell r="CP889">
            <v>0</v>
          </cell>
          <cell r="CQ889">
            <v>0</v>
          </cell>
          <cell r="CR889">
            <v>0</v>
          </cell>
          <cell r="CS889">
            <v>0</v>
          </cell>
          <cell r="CT889">
            <v>0</v>
          </cell>
          <cell r="CU889">
            <v>0</v>
          </cell>
          <cell r="CV889">
            <v>0</v>
          </cell>
          <cell r="CW889">
            <v>0</v>
          </cell>
          <cell r="CX889">
            <v>0</v>
          </cell>
          <cell r="CY889">
            <v>0</v>
          </cell>
          <cell r="CZ889">
            <v>0</v>
          </cell>
          <cell r="DA889">
            <v>0</v>
          </cell>
          <cell r="DB889">
            <v>0</v>
          </cell>
          <cell r="DC889">
            <v>0</v>
          </cell>
          <cell r="DD889">
            <v>0</v>
          </cell>
          <cell r="DE889">
            <v>0</v>
          </cell>
          <cell r="DF889">
            <v>0</v>
          </cell>
          <cell r="DG889">
            <v>0</v>
          </cell>
          <cell r="DH889">
            <v>0</v>
          </cell>
          <cell r="DI889">
            <v>0</v>
          </cell>
          <cell r="DJ889">
            <v>0</v>
          </cell>
          <cell r="DK889">
            <v>0</v>
          </cell>
          <cell r="DL889">
            <v>0</v>
          </cell>
          <cell r="DM889">
            <v>0</v>
          </cell>
          <cell r="DN889">
            <v>0</v>
          </cell>
          <cell r="DO889">
            <v>0</v>
          </cell>
          <cell r="DP889">
            <v>0</v>
          </cell>
          <cell r="DQ889">
            <v>0</v>
          </cell>
          <cell r="DR889">
            <v>0</v>
          </cell>
          <cell r="DS889">
            <v>0</v>
          </cell>
          <cell r="DT889">
            <v>0</v>
          </cell>
          <cell r="DU889">
            <v>0</v>
          </cell>
          <cell r="DV889">
            <v>0</v>
          </cell>
          <cell r="DW889">
            <v>0</v>
          </cell>
          <cell r="DX889">
            <v>0</v>
          </cell>
          <cell r="DY889">
            <v>0</v>
          </cell>
          <cell r="DZ889">
            <v>0</v>
          </cell>
          <cell r="EA889">
            <v>0</v>
          </cell>
          <cell r="EB889">
            <v>0</v>
          </cell>
          <cell r="EC889">
            <v>0</v>
          </cell>
          <cell r="ED889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0</v>
          </cell>
          <cell r="BD891">
            <v>0</v>
          </cell>
          <cell r="BE891">
            <v>0</v>
          </cell>
          <cell r="BF891">
            <v>0</v>
          </cell>
          <cell r="BG891">
            <v>0</v>
          </cell>
          <cell r="BH891">
            <v>0</v>
          </cell>
          <cell r="BI891">
            <v>0</v>
          </cell>
          <cell r="BJ891">
            <v>0</v>
          </cell>
          <cell r="BK891">
            <v>0</v>
          </cell>
          <cell r="BL891">
            <v>0</v>
          </cell>
          <cell r="BM891">
            <v>0</v>
          </cell>
          <cell r="BN891">
            <v>0</v>
          </cell>
          <cell r="BO891">
            <v>0</v>
          </cell>
          <cell r="BP891">
            <v>0</v>
          </cell>
          <cell r="BQ891">
            <v>0</v>
          </cell>
          <cell r="BR891">
            <v>0</v>
          </cell>
          <cell r="BS891">
            <v>0</v>
          </cell>
          <cell r="BT891">
            <v>0</v>
          </cell>
          <cell r="BU891">
            <v>0</v>
          </cell>
          <cell r="BV891">
            <v>0</v>
          </cell>
          <cell r="BW891">
            <v>0</v>
          </cell>
          <cell r="BX891">
            <v>0</v>
          </cell>
          <cell r="BY891">
            <v>0</v>
          </cell>
          <cell r="BZ891">
            <v>0</v>
          </cell>
          <cell r="CA891">
            <v>0</v>
          </cell>
          <cell r="CB891">
            <v>0</v>
          </cell>
          <cell r="CC891">
            <v>0</v>
          </cell>
          <cell r="CD891">
            <v>0</v>
          </cell>
          <cell r="CE891">
            <v>0</v>
          </cell>
          <cell r="CF891">
            <v>0</v>
          </cell>
          <cell r="CG891">
            <v>0</v>
          </cell>
          <cell r="CH891">
            <v>0</v>
          </cell>
          <cell r="CI891">
            <v>0</v>
          </cell>
          <cell r="CJ891">
            <v>0</v>
          </cell>
          <cell r="CK891">
            <v>0</v>
          </cell>
          <cell r="CL891">
            <v>0</v>
          </cell>
          <cell r="CM891">
            <v>0</v>
          </cell>
          <cell r="CN891">
            <v>0</v>
          </cell>
          <cell r="CO891">
            <v>0</v>
          </cell>
          <cell r="CP891">
            <v>0</v>
          </cell>
          <cell r="CQ891">
            <v>0</v>
          </cell>
          <cell r="CR891">
            <v>0</v>
          </cell>
          <cell r="CS891">
            <v>0</v>
          </cell>
          <cell r="CT891">
            <v>0</v>
          </cell>
          <cell r="CU891">
            <v>0</v>
          </cell>
          <cell r="CV891">
            <v>0</v>
          </cell>
          <cell r="CW891">
            <v>0</v>
          </cell>
          <cell r="CX891">
            <v>0</v>
          </cell>
          <cell r="CY891">
            <v>0</v>
          </cell>
          <cell r="CZ891">
            <v>0</v>
          </cell>
          <cell r="DA891">
            <v>0</v>
          </cell>
          <cell r="DB891">
            <v>0</v>
          </cell>
          <cell r="DC891">
            <v>0</v>
          </cell>
          <cell r="DD891">
            <v>0</v>
          </cell>
          <cell r="DE891">
            <v>0</v>
          </cell>
          <cell r="DF891">
            <v>0</v>
          </cell>
          <cell r="DG891">
            <v>0</v>
          </cell>
          <cell r="DH891">
            <v>0</v>
          </cell>
          <cell r="DI891">
            <v>0</v>
          </cell>
          <cell r="DJ891">
            <v>0</v>
          </cell>
          <cell r="DK891">
            <v>0</v>
          </cell>
          <cell r="DL891">
            <v>0</v>
          </cell>
          <cell r="DM891">
            <v>0</v>
          </cell>
          <cell r="DN891">
            <v>0</v>
          </cell>
          <cell r="DO891">
            <v>0</v>
          </cell>
          <cell r="DP891">
            <v>0</v>
          </cell>
          <cell r="DQ891">
            <v>0</v>
          </cell>
          <cell r="DR891">
            <v>0</v>
          </cell>
          <cell r="DS891">
            <v>0</v>
          </cell>
          <cell r="DT891">
            <v>0</v>
          </cell>
          <cell r="DU891">
            <v>0</v>
          </cell>
          <cell r="DV891">
            <v>0</v>
          </cell>
          <cell r="DW891">
            <v>0</v>
          </cell>
          <cell r="DX891">
            <v>0</v>
          </cell>
          <cell r="DY891">
            <v>0</v>
          </cell>
          <cell r="DZ891">
            <v>0</v>
          </cell>
          <cell r="EA891">
            <v>0</v>
          </cell>
          <cell r="EB891">
            <v>0</v>
          </cell>
          <cell r="EC891">
            <v>0</v>
          </cell>
          <cell r="ED891">
            <v>0</v>
          </cell>
        </row>
        <row r="892"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0</v>
          </cell>
          <cell r="BD892">
            <v>0</v>
          </cell>
          <cell r="BE892">
            <v>0</v>
          </cell>
          <cell r="BF892">
            <v>0</v>
          </cell>
          <cell r="BG892">
            <v>0</v>
          </cell>
          <cell r="BH892">
            <v>0</v>
          </cell>
          <cell r="BI892">
            <v>0</v>
          </cell>
          <cell r="BJ892">
            <v>0</v>
          </cell>
          <cell r="BK892">
            <v>0</v>
          </cell>
          <cell r="BL892">
            <v>0</v>
          </cell>
          <cell r="BM892">
            <v>0</v>
          </cell>
          <cell r="BN892">
            <v>0</v>
          </cell>
          <cell r="BO892">
            <v>0</v>
          </cell>
          <cell r="BP892">
            <v>0</v>
          </cell>
          <cell r="BQ892">
            <v>0</v>
          </cell>
          <cell r="BR892">
            <v>0</v>
          </cell>
          <cell r="BS892">
            <v>0</v>
          </cell>
          <cell r="BT892">
            <v>0</v>
          </cell>
          <cell r="BU892">
            <v>0</v>
          </cell>
          <cell r="BV892">
            <v>0</v>
          </cell>
          <cell r="BW892">
            <v>0</v>
          </cell>
          <cell r="BX892">
            <v>0</v>
          </cell>
          <cell r="BY892">
            <v>0</v>
          </cell>
          <cell r="BZ892">
            <v>0</v>
          </cell>
          <cell r="CA892">
            <v>0</v>
          </cell>
          <cell r="CB892">
            <v>0</v>
          </cell>
          <cell r="CC892">
            <v>0</v>
          </cell>
          <cell r="CD892">
            <v>0</v>
          </cell>
          <cell r="CE892">
            <v>0</v>
          </cell>
          <cell r="CF892">
            <v>0</v>
          </cell>
          <cell r="CG892">
            <v>0</v>
          </cell>
          <cell r="CH892">
            <v>0</v>
          </cell>
          <cell r="CI892">
            <v>0</v>
          </cell>
          <cell r="CJ892">
            <v>0</v>
          </cell>
          <cell r="CK892">
            <v>0</v>
          </cell>
          <cell r="CL892">
            <v>0</v>
          </cell>
          <cell r="CM892">
            <v>0</v>
          </cell>
          <cell r="CN892">
            <v>0</v>
          </cell>
          <cell r="CO892">
            <v>0</v>
          </cell>
          <cell r="CP892">
            <v>0</v>
          </cell>
          <cell r="CQ892">
            <v>0</v>
          </cell>
          <cell r="CR892">
            <v>0</v>
          </cell>
          <cell r="CS892">
            <v>0</v>
          </cell>
          <cell r="CT892">
            <v>0</v>
          </cell>
          <cell r="CU892">
            <v>0</v>
          </cell>
          <cell r="CV892">
            <v>0</v>
          </cell>
          <cell r="CW892">
            <v>0</v>
          </cell>
          <cell r="CX892">
            <v>0</v>
          </cell>
          <cell r="CY892">
            <v>0</v>
          </cell>
          <cell r="CZ892">
            <v>0</v>
          </cell>
          <cell r="DA892">
            <v>0</v>
          </cell>
          <cell r="DB892">
            <v>0</v>
          </cell>
          <cell r="DC892">
            <v>0</v>
          </cell>
          <cell r="DD892">
            <v>0</v>
          </cell>
          <cell r="DE892">
            <v>0</v>
          </cell>
          <cell r="DF892">
            <v>0</v>
          </cell>
          <cell r="DG892">
            <v>0</v>
          </cell>
          <cell r="DH892">
            <v>0</v>
          </cell>
          <cell r="DI892">
            <v>0</v>
          </cell>
          <cell r="DJ892">
            <v>0</v>
          </cell>
          <cell r="DK892">
            <v>0</v>
          </cell>
          <cell r="DL892">
            <v>0</v>
          </cell>
          <cell r="DM892">
            <v>0</v>
          </cell>
          <cell r="DN892">
            <v>0</v>
          </cell>
          <cell r="DO892">
            <v>0</v>
          </cell>
          <cell r="DP892">
            <v>0</v>
          </cell>
          <cell r="DQ892">
            <v>0</v>
          </cell>
          <cell r="DR892">
            <v>0</v>
          </cell>
          <cell r="DS892">
            <v>0</v>
          </cell>
          <cell r="DT892">
            <v>0</v>
          </cell>
          <cell r="DU892">
            <v>0</v>
          </cell>
          <cell r="DV892">
            <v>0</v>
          </cell>
          <cell r="DW892">
            <v>0</v>
          </cell>
          <cell r="DX892">
            <v>0</v>
          </cell>
          <cell r="DY892">
            <v>0</v>
          </cell>
          <cell r="DZ892">
            <v>0</v>
          </cell>
          <cell r="EA892">
            <v>0</v>
          </cell>
          <cell r="EB892">
            <v>0</v>
          </cell>
          <cell r="EC892">
            <v>0</v>
          </cell>
          <cell r="ED892">
            <v>0</v>
          </cell>
        </row>
        <row r="893"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0</v>
          </cell>
          <cell r="BD893">
            <v>0</v>
          </cell>
          <cell r="BE893">
            <v>0</v>
          </cell>
          <cell r="BF893">
            <v>0</v>
          </cell>
          <cell r="BG893">
            <v>0</v>
          </cell>
          <cell r="BH893">
            <v>0</v>
          </cell>
          <cell r="BI893">
            <v>0</v>
          </cell>
          <cell r="BJ893">
            <v>0</v>
          </cell>
          <cell r="BK893">
            <v>0</v>
          </cell>
          <cell r="BL893">
            <v>0</v>
          </cell>
          <cell r="BM893">
            <v>0</v>
          </cell>
          <cell r="BN893">
            <v>0</v>
          </cell>
          <cell r="BO893">
            <v>0</v>
          </cell>
          <cell r="BP893">
            <v>0</v>
          </cell>
          <cell r="BQ893">
            <v>0</v>
          </cell>
          <cell r="BR893">
            <v>0</v>
          </cell>
          <cell r="BS893">
            <v>0</v>
          </cell>
          <cell r="BT893">
            <v>0</v>
          </cell>
          <cell r="BU893">
            <v>0</v>
          </cell>
          <cell r="BV893">
            <v>0</v>
          </cell>
          <cell r="BW893">
            <v>0</v>
          </cell>
          <cell r="BX893">
            <v>0</v>
          </cell>
          <cell r="BY893">
            <v>0</v>
          </cell>
          <cell r="BZ893">
            <v>0</v>
          </cell>
          <cell r="CA893">
            <v>0</v>
          </cell>
          <cell r="CB893">
            <v>0</v>
          </cell>
          <cell r="CC893">
            <v>0</v>
          </cell>
          <cell r="CD893">
            <v>0</v>
          </cell>
          <cell r="CE893">
            <v>0</v>
          </cell>
          <cell r="CF893">
            <v>0</v>
          </cell>
          <cell r="CG893">
            <v>0</v>
          </cell>
          <cell r="CH893">
            <v>0</v>
          </cell>
          <cell r="CI893">
            <v>0</v>
          </cell>
          <cell r="CJ893">
            <v>0</v>
          </cell>
          <cell r="CK893">
            <v>0</v>
          </cell>
          <cell r="CL893">
            <v>0</v>
          </cell>
          <cell r="CM893">
            <v>0</v>
          </cell>
          <cell r="CN893">
            <v>0</v>
          </cell>
          <cell r="CO893">
            <v>0</v>
          </cell>
          <cell r="CP893">
            <v>0</v>
          </cell>
          <cell r="CQ893">
            <v>0</v>
          </cell>
          <cell r="CR893">
            <v>0</v>
          </cell>
          <cell r="CS893">
            <v>0</v>
          </cell>
          <cell r="CT893">
            <v>0</v>
          </cell>
          <cell r="CU893">
            <v>0</v>
          </cell>
          <cell r="CV893">
            <v>0</v>
          </cell>
          <cell r="CW893">
            <v>0</v>
          </cell>
          <cell r="CX893">
            <v>0</v>
          </cell>
          <cell r="CY893">
            <v>0</v>
          </cell>
          <cell r="CZ893">
            <v>0</v>
          </cell>
          <cell r="DA893">
            <v>0</v>
          </cell>
          <cell r="DB893">
            <v>0</v>
          </cell>
          <cell r="DC893">
            <v>0</v>
          </cell>
          <cell r="DD893">
            <v>0</v>
          </cell>
          <cell r="DE893">
            <v>0</v>
          </cell>
          <cell r="DF893">
            <v>0</v>
          </cell>
          <cell r="DG893">
            <v>0</v>
          </cell>
          <cell r="DH893">
            <v>0</v>
          </cell>
          <cell r="DI893">
            <v>0</v>
          </cell>
          <cell r="DJ893">
            <v>0</v>
          </cell>
          <cell r="DK893">
            <v>0</v>
          </cell>
          <cell r="DL893">
            <v>0</v>
          </cell>
          <cell r="DM893">
            <v>0</v>
          </cell>
          <cell r="DN893">
            <v>0</v>
          </cell>
          <cell r="DO893">
            <v>0</v>
          </cell>
          <cell r="DP893">
            <v>0</v>
          </cell>
          <cell r="DQ893">
            <v>0</v>
          </cell>
          <cell r="DR893">
            <v>0</v>
          </cell>
          <cell r="DS893">
            <v>0</v>
          </cell>
          <cell r="DT893">
            <v>0</v>
          </cell>
          <cell r="DU893">
            <v>0</v>
          </cell>
          <cell r="DV893">
            <v>0</v>
          </cell>
          <cell r="DW893">
            <v>0</v>
          </cell>
          <cell r="DX893">
            <v>0</v>
          </cell>
          <cell r="DY893">
            <v>0</v>
          </cell>
          <cell r="DZ893">
            <v>0</v>
          </cell>
          <cell r="EA893">
            <v>0</v>
          </cell>
          <cell r="EB893">
            <v>0</v>
          </cell>
          <cell r="EC893">
            <v>0</v>
          </cell>
          <cell r="ED893">
            <v>0</v>
          </cell>
        </row>
        <row r="894"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0</v>
          </cell>
          <cell r="BD894">
            <v>0</v>
          </cell>
          <cell r="BE894">
            <v>0</v>
          </cell>
          <cell r="BF894">
            <v>0</v>
          </cell>
          <cell r="BG894">
            <v>0</v>
          </cell>
          <cell r="BH894">
            <v>0</v>
          </cell>
          <cell r="BI894">
            <v>0</v>
          </cell>
          <cell r="BJ894">
            <v>0</v>
          </cell>
          <cell r="BK894">
            <v>0</v>
          </cell>
          <cell r="BL894">
            <v>0</v>
          </cell>
          <cell r="BM894">
            <v>0</v>
          </cell>
          <cell r="BN894">
            <v>0</v>
          </cell>
          <cell r="BO894">
            <v>0</v>
          </cell>
          <cell r="BP894">
            <v>0</v>
          </cell>
          <cell r="BQ894">
            <v>0</v>
          </cell>
          <cell r="BR894">
            <v>0</v>
          </cell>
          <cell r="BS894">
            <v>0</v>
          </cell>
          <cell r="BT894">
            <v>0</v>
          </cell>
          <cell r="BU894">
            <v>0</v>
          </cell>
          <cell r="BV894">
            <v>0</v>
          </cell>
          <cell r="BW894">
            <v>0</v>
          </cell>
          <cell r="BX894">
            <v>0</v>
          </cell>
          <cell r="BY894">
            <v>0</v>
          </cell>
          <cell r="BZ894">
            <v>0</v>
          </cell>
          <cell r="CA894">
            <v>0</v>
          </cell>
          <cell r="CB894">
            <v>0</v>
          </cell>
          <cell r="CC894">
            <v>0</v>
          </cell>
          <cell r="CD894">
            <v>0</v>
          </cell>
          <cell r="CE894">
            <v>0</v>
          </cell>
          <cell r="CF894">
            <v>0</v>
          </cell>
          <cell r="CG894">
            <v>0</v>
          </cell>
          <cell r="CH894">
            <v>0</v>
          </cell>
          <cell r="CI894">
            <v>0</v>
          </cell>
          <cell r="CJ894">
            <v>0</v>
          </cell>
          <cell r="CK894">
            <v>0</v>
          </cell>
          <cell r="CL894">
            <v>0</v>
          </cell>
          <cell r="CM894">
            <v>0</v>
          </cell>
          <cell r="CN894">
            <v>0</v>
          </cell>
          <cell r="CO894">
            <v>0</v>
          </cell>
          <cell r="CP894">
            <v>0</v>
          </cell>
          <cell r="CQ894">
            <v>0</v>
          </cell>
          <cell r="CR894">
            <v>0</v>
          </cell>
          <cell r="CS894">
            <v>0</v>
          </cell>
          <cell r="CT894">
            <v>0</v>
          </cell>
          <cell r="CU894">
            <v>0</v>
          </cell>
          <cell r="CV894">
            <v>0</v>
          </cell>
          <cell r="CW894">
            <v>0</v>
          </cell>
          <cell r="CX894">
            <v>0</v>
          </cell>
          <cell r="CY894">
            <v>0</v>
          </cell>
          <cell r="CZ894">
            <v>0</v>
          </cell>
          <cell r="DA894">
            <v>0</v>
          </cell>
          <cell r="DB894">
            <v>0</v>
          </cell>
          <cell r="DC894">
            <v>0</v>
          </cell>
          <cell r="DD894">
            <v>0</v>
          </cell>
          <cell r="DE894">
            <v>0</v>
          </cell>
          <cell r="DF894">
            <v>0</v>
          </cell>
          <cell r="DG894">
            <v>0</v>
          </cell>
          <cell r="DH894">
            <v>0</v>
          </cell>
          <cell r="DI894">
            <v>0</v>
          </cell>
          <cell r="DJ894">
            <v>0</v>
          </cell>
          <cell r="DK894">
            <v>0</v>
          </cell>
          <cell r="DL894">
            <v>0</v>
          </cell>
          <cell r="DM894">
            <v>0</v>
          </cell>
          <cell r="DN894">
            <v>0</v>
          </cell>
          <cell r="DO894">
            <v>0</v>
          </cell>
          <cell r="DP894">
            <v>0</v>
          </cell>
          <cell r="DQ894">
            <v>0</v>
          </cell>
          <cell r="DR894">
            <v>0</v>
          </cell>
          <cell r="DS894">
            <v>0</v>
          </cell>
          <cell r="DT894">
            <v>0</v>
          </cell>
          <cell r="DU894">
            <v>0</v>
          </cell>
          <cell r="DV894">
            <v>0</v>
          </cell>
          <cell r="DW894">
            <v>0</v>
          </cell>
          <cell r="DX894">
            <v>0</v>
          </cell>
          <cell r="DY894">
            <v>0</v>
          </cell>
          <cell r="DZ894">
            <v>0</v>
          </cell>
          <cell r="EA894">
            <v>0</v>
          </cell>
          <cell r="EB894">
            <v>0</v>
          </cell>
          <cell r="EC894">
            <v>0</v>
          </cell>
          <cell r="ED894">
            <v>0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0</v>
          </cell>
          <cell r="BD895">
            <v>0</v>
          </cell>
          <cell r="BE895">
            <v>0</v>
          </cell>
          <cell r="BF895">
            <v>0</v>
          </cell>
          <cell r="BG895">
            <v>0</v>
          </cell>
          <cell r="BH895">
            <v>0</v>
          </cell>
          <cell r="BI895">
            <v>0</v>
          </cell>
          <cell r="BJ895">
            <v>0</v>
          </cell>
          <cell r="BK895">
            <v>0</v>
          </cell>
          <cell r="BL895">
            <v>0</v>
          </cell>
          <cell r="BM895">
            <v>0</v>
          </cell>
          <cell r="BN895">
            <v>0</v>
          </cell>
          <cell r="BO895">
            <v>0</v>
          </cell>
          <cell r="BP895">
            <v>0</v>
          </cell>
          <cell r="BQ895">
            <v>0</v>
          </cell>
          <cell r="BR895">
            <v>0</v>
          </cell>
          <cell r="BS895">
            <v>0</v>
          </cell>
          <cell r="BT895">
            <v>0</v>
          </cell>
          <cell r="BU895">
            <v>0</v>
          </cell>
          <cell r="BV895">
            <v>0</v>
          </cell>
          <cell r="BW895">
            <v>0</v>
          </cell>
          <cell r="BX895">
            <v>0</v>
          </cell>
          <cell r="BY895">
            <v>0</v>
          </cell>
          <cell r="BZ895">
            <v>0</v>
          </cell>
          <cell r="CA895">
            <v>0</v>
          </cell>
          <cell r="CB895">
            <v>0</v>
          </cell>
          <cell r="CC895">
            <v>0</v>
          </cell>
          <cell r="CD895">
            <v>0</v>
          </cell>
          <cell r="CE895">
            <v>0</v>
          </cell>
          <cell r="CF895">
            <v>0</v>
          </cell>
          <cell r="CG895">
            <v>0</v>
          </cell>
          <cell r="CH895">
            <v>0</v>
          </cell>
          <cell r="CI895">
            <v>0</v>
          </cell>
          <cell r="CJ895">
            <v>0</v>
          </cell>
          <cell r="CK895">
            <v>0</v>
          </cell>
          <cell r="CL895">
            <v>0</v>
          </cell>
          <cell r="CM895">
            <v>0</v>
          </cell>
          <cell r="CN895">
            <v>0</v>
          </cell>
          <cell r="CO895">
            <v>0</v>
          </cell>
          <cell r="CP895">
            <v>0</v>
          </cell>
          <cell r="CQ895">
            <v>0</v>
          </cell>
          <cell r="CR895">
            <v>0</v>
          </cell>
          <cell r="CS895">
            <v>0</v>
          </cell>
          <cell r="CT895">
            <v>0</v>
          </cell>
          <cell r="CU895">
            <v>0</v>
          </cell>
          <cell r="CV895">
            <v>0</v>
          </cell>
          <cell r="CW895">
            <v>0</v>
          </cell>
          <cell r="CX895">
            <v>0</v>
          </cell>
          <cell r="CY895">
            <v>0</v>
          </cell>
          <cell r="CZ895">
            <v>0</v>
          </cell>
          <cell r="DA895">
            <v>0</v>
          </cell>
          <cell r="DB895">
            <v>0</v>
          </cell>
          <cell r="DC895">
            <v>0</v>
          </cell>
          <cell r="DD895">
            <v>0</v>
          </cell>
          <cell r="DE895">
            <v>0</v>
          </cell>
          <cell r="DF895">
            <v>0</v>
          </cell>
          <cell r="DG895">
            <v>0</v>
          </cell>
          <cell r="DH895">
            <v>0</v>
          </cell>
          <cell r="DI895">
            <v>0</v>
          </cell>
          <cell r="DJ895">
            <v>0</v>
          </cell>
          <cell r="DK895">
            <v>0</v>
          </cell>
          <cell r="DL895">
            <v>0</v>
          </cell>
          <cell r="DM895">
            <v>0</v>
          </cell>
          <cell r="DN895">
            <v>0</v>
          </cell>
          <cell r="DO895">
            <v>0</v>
          </cell>
          <cell r="DP895">
            <v>0</v>
          </cell>
          <cell r="DQ895">
            <v>0</v>
          </cell>
          <cell r="DR895">
            <v>0</v>
          </cell>
          <cell r="DS895">
            <v>0</v>
          </cell>
          <cell r="DT895">
            <v>0</v>
          </cell>
          <cell r="DU895">
            <v>0</v>
          </cell>
          <cell r="DV895">
            <v>0</v>
          </cell>
          <cell r="DW895">
            <v>0</v>
          </cell>
          <cell r="DX895">
            <v>0</v>
          </cell>
          <cell r="DY895">
            <v>0</v>
          </cell>
          <cell r="DZ895">
            <v>0</v>
          </cell>
          <cell r="EA895">
            <v>0</v>
          </cell>
          <cell r="EB895">
            <v>0</v>
          </cell>
          <cell r="EC895">
            <v>0</v>
          </cell>
          <cell r="ED895">
            <v>0</v>
          </cell>
        </row>
        <row r="896"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0</v>
          </cell>
          <cell r="BD896">
            <v>0</v>
          </cell>
          <cell r="BE896">
            <v>0</v>
          </cell>
          <cell r="BF896">
            <v>0</v>
          </cell>
          <cell r="BG896">
            <v>0</v>
          </cell>
          <cell r="BH896">
            <v>0</v>
          </cell>
          <cell r="BI896">
            <v>0</v>
          </cell>
          <cell r="BJ896">
            <v>0</v>
          </cell>
          <cell r="BK896">
            <v>0</v>
          </cell>
          <cell r="BL896">
            <v>0</v>
          </cell>
          <cell r="BM896">
            <v>0</v>
          </cell>
          <cell r="BN896">
            <v>0</v>
          </cell>
          <cell r="BO896">
            <v>0</v>
          </cell>
          <cell r="BP896">
            <v>0</v>
          </cell>
          <cell r="BQ896">
            <v>0</v>
          </cell>
          <cell r="BR896">
            <v>0</v>
          </cell>
          <cell r="BS896">
            <v>0</v>
          </cell>
          <cell r="BT896">
            <v>0</v>
          </cell>
          <cell r="BU896">
            <v>0</v>
          </cell>
          <cell r="BV896">
            <v>0</v>
          </cell>
          <cell r="BW896">
            <v>0</v>
          </cell>
          <cell r="BX896">
            <v>0</v>
          </cell>
          <cell r="BY896">
            <v>0</v>
          </cell>
          <cell r="BZ896">
            <v>0</v>
          </cell>
          <cell r="CA896">
            <v>0</v>
          </cell>
          <cell r="CB896">
            <v>0</v>
          </cell>
          <cell r="CC896">
            <v>0</v>
          </cell>
          <cell r="CD896">
            <v>0</v>
          </cell>
          <cell r="CE896">
            <v>0</v>
          </cell>
          <cell r="CF896">
            <v>0</v>
          </cell>
          <cell r="CG896">
            <v>0</v>
          </cell>
          <cell r="CH896">
            <v>0</v>
          </cell>
          <cell r="CI896">
            <v>0</v>
          </cell>
          <cell r="CJ896">
            <v>0</v>
          </cell>
          <cell r="CK896">
            <v>0</v>
          </cell>
          <cell r="CL896">
            <v>0</v>
          </cell>
          <cell r="CM896">
            <v>0</v>
          </cell>
          <cell r="CN896">
            <v>0</v>
          </cell>
          <cell r="CO896">
            <v>0</v>
          </cell>
          <cell r="CP896">
            <v>0</v>
          </cell>
          <cell r="CQ896">
            <v>0</v>
          </cell>
          <cell r="CR896">
            <v>0</v>
          </cell>
          <cell r="CS896">
            <v>0</v>
          </cell>
          <cell r="CT896">
            <v>0</v>
          </cell>
          <cell r="CU896">
            <v>0</v>
          </cell>
          <cell r="CV896">
            <v>0</v>
          </cell>
          <cell r="CW896">
            <v>0</v>
          </cell>
          <cell r="CX896">
            <v>0</v>
          </cell>
          <cell r="CY896">
            <v>0</v>
          </cell>
          <cell r="CZ896">
            <v>0</v>
          </cell>
          <cell r="DA896">
            <v>0</v>
          </cell>
          <cell r="DB896">
            <v>0</v>
          </cell>
          <cell r="DC896">
            <v>0</v>
          </cell>
          <cell r="DD896">
            <v>0</v>
          </cell>
          <cell r="DE896">
            <v>0</v>
          </cell>
          <cell r="DF896">
            <v>0</v>
          </cell>
          <cell r="DG896">
            <v>0</v>
          </cell>
          <cell r="DH896">
            <v>0</v>
          </cell>
          <cell r="DI896">
            <v>0</v>
          </cell>
          <cell r="DJ896">
            <v>0</v>
          </cell>
          <cell r="DK896">
            <v>0</v>
          </cell>
          <cell r="DL896">
            <v>0</v>
          </cell>
          <cell r="DM896">
            <v>0</v>
          </cell>
          <cell r="DN896">
            <v>0</v>
          </cell>
          <cell r="DO896">
            <v>0</v>
          </cell>
          <cell r="DP896">
            <v>0</v>
          </cell>
          <cell r="DQ896">
            <v>0</v>
          </cell>
          <cell r="DR896">
            <v>0</v>
          </cell>
          <cell r="DS896">
            <v>0</v>
          </cell>
          <cell r="DT896">
            <v>0</v>
          </cell>
          <cell r="DU896">
            <v>0</v>
          </cell>
          <cell r="DV896">
            <v>0</v>
          </cell>
          <cell r="DW896">
            <v>0</v>
          </cell>
          <cell r="DX896">
            <v>0</v>
          </cell>
          <cell r="DY896">
            <v>0</v>
          </cell>
          <cell r="DZ896">
            <v>0</v>
          </cell>
          <cell r="EA896">
            <v>0</v>
          </cell>
          <cell r="EB896">
            <v>0</v>
          </cell>
          <cell r="EC896">
            <v>0</v>
          </cell>
          <cell r="ED896">
            <v>0</v>
          </cell>
        </row>
        <row r="897"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0</v>
          </cell>
          <cell r="BD897">
            <v>0</v>
          </cell>
          <cell r="BE897">
            <v>0</v>
          </cell>
          <cell r="BF897">
            <v>0</v>
          </cell>
          <cell r="BG897">
            <v>0</v>
          </cell>
          <cell r="BH897">
            <v>0</v>
          </cell>
          <cell r="BI897">
            <v>0</v>
          </cell>
          <cell r="BJ897">
            <v>0</v>
          </cell>
          <cell r="BK897">
            <v>0</v>
          </cell>
          <cell r="BL897">
            <v>0</v>
          </cell>
          <cell r="BM897">
            <v>0</v>
          </cell>
          <cell r="BN897">
            <v>0</v>
          </cell>
          <cell r="BO897">
            <v>0</v>
          </cell>
          <cell r="BP897">
            <v>0</v>
          </cell>
          <cell r="BQ897">
            <v>0</v>
          </cell>
          <cell r="BR897">
            <v>0</v>
          </cell>
          <cell r="BS897">
            <v>0</v>
          </cell>
          <cell r="BT897">
            <v>0</v>
          </cell>
          <cell r="BU897">
            <v>0</v>
          </cell>
          <cell r="BV897">
            <v>0</v>
          </cell>
          <cell r="BW897">
            <v>0</v>
          </cell>
          <cell r="BX897">
            <v>0</v>
          </cell>
          <cell r="BY897">
            <v>0</v>
          </cell>
          <cell r="BZ897">
            <v>0</v>
          </cell>
          <cell r="CA897">
            <v>0</v>
          </cell>
          <cell r="CB897">
            <v>0</v>
          </cell>
          <cell r="CC897">
            <v>0</v>
          </cell>
          <cell r="CD897">
            <v>0</v>
          </cell>
          <cell r="CE897">
            <v>0</v>
          </cell>
          <cell r="CF897">
            <v>0</v>
          </cell>
          <cell r="CG897">
            <v>0</v>
          </cell>
          <cell r="CH897">
            <v>0</v>
          </cell>
          <cell r="CI897">
            <v>0</v>
          </cell>
          <cell r="CJ897">
            <v>0</v>
          </cell>
          <cell r="CK897">
            <v>0</v>
          </cell>
          <cell r="CL897">
            <v>0</v>
          </cell>
          <cell r="CM897">
            <v>0</v>
          </cell>
          <cell r="CN897">
            <v>0</v>
          </cell>
          <cell r="CO897">
            <v>0</v>
          </cell>
          <cell r="CP897">
            <v>0</v>
          </cell>
          <cell r="CQ897">
            <v>0</v>
          </cell>
          <cell r="CR897">
            <v>0</v>
          </cell>
          <cell r="CS897">
            <v>0</v>
          </cell>
          <cell r="CT897">
            <v>0</v>
          </cell>
          <cell r="CU897">
            <v>0</v>
          </cell>
          <cell r="CV897">
            <v>0</v>
          </cell>
          <cell r="CW897">
            <v>0</v>
          </cell>
          <cell r="CX897">
            <v>0</v>
          </cell>
          <cell r="CY897">
            <v>0</v>
          </cell>
          <cell r="CZ897">
            <v>0</v>
          </cell>
          <cell r="DA897">
            <v>0</v>
          </cell>
          <cell r="DB897">
            <v>0</v>
          </cell>
          <cell r="DC897">
            <v>0</v>
          </cell>
          <cell r="DD897">
            <v>0</v>
          </cell>
          <cell r="DE897">
            <v>0</v>
          </cell>
          <cell r="DF897">
            <v>0</v>
          </cell>
          <cell r="DG897">
            <v>0</v>
          </cell>
          <cell r="DH897">
            <v>0</v>
          </cell>
          <cell r="DI897">
            <v>0</v>
          </cell>
          <cell r="DJ897">
            <v>0</v>
          </cell>
          <cell r="DK897">
            <v>0</v>
          </cell>
          <cell r="DL897">
            <v>0</v>
          </cell>
          <cell r="DM897">
            <v>0</v>
          </cell>
          <cell r="DN897">
            <v>0</v>
          </cell>
          <cell r="DO897">
            <v>0</v>
          </cell>
          <cell r="DP897">
            <v>0</v>
          </cell>
          <cell r="DQ897">
            <v>0</v>
          </cell>
          <cell r="DR897">
            <v>0</v>
          </cell>
          <cell r="DS897">
            <v>0</v>
          </cell>
          <cell r="DT897">
            <v>0</v>
          </cell>
          <cell r="DU897">
            <v>0</v>
          </cell>
          <cell r="DV897">
            <v>0</v>
          </cell>
          <cell r="DW897">
            <v>0</v>
          </cell>
          <cell r="DX897">
            <v>0</v>
          </cell>
          <cell r="DY897">
            <v>0</v>
          </cell>
          <cell r="DZ897">
            <v>0</v>
          </cell>
          <cell r="EA897">
            <v>0</v>
          </cell>
          <cell r="EB897">
            <v>0</v>
          </cell>
          <cell r="EC897">
            <v>0</v>
          </cell>
          <cell r="ED897">
            <v>0</v>
          </cell>
        </row>
        <row r="898"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0</v>
          </cell>
          <cell r="BD898">
            <v>0</v>
          </cell>
          <cell r="BE898">
            <v>0</v>
          </cell>
          <cell r="BF898">
            <v>0</v>
          </cell>
          <cell r="BG898">
            <v>0</v>
          </cell>
          <cell r="BH898">
            <v>0</v>
          </cell>
          <cell r="BI898">
            <v>0</v>
          </cell>
          <cell r="BJ898">
            <v>0</v>
          </cell>
          <cell r="BK898">
            <v>0</v>
          </cell>
          <cell r="BL898">
            <v>0</v>
          </cell>
          <cell r="BM898">
            <v>0</v>
          </cell>
          <cell r="BN898">
            <v>0</v>
          </cell>
          <cell r="BO898">
            <v>0</v>
          </cell>
          <cell r="BP898">
            <v>0</v>
          </cell>
          <cell r="BQ898">
            <v>0</v>
          </cell>
          <cell r="BR898">
            <v>0</v>
          </cell>
          <cell r="BS898">
            <v>0</v>
          </cell>
          <cell r="BT898">
            <v>0</v>
          </cell>
          <cell r="BU898">
            <v>0</v>
          </cell>
          <cell r="BV898">
            <v>0</v>
          </cell>
          <cell r="BW898">
            <v>0</v>
          </cell>
          <cell r="BX898">
            <v>0</v>
          </cell>
          <cell r="BY898">
            <v>0</v>
          </cell>
          <cell r="BZ898">
            <v>0</v>
          </cell>
          <cell r="CA898">
            <v>0</v>
          </cell>
          <cell r="CB898">
            <v>0</v>
          </cell>
          <cell r="CC898">
            <v>0</v>
          </cell>
          <cell r="CD898">
            <v>0</v>
          </cell>
          <cell r="CE898">
            <v>0</v>
          </cell>
          <cell r="CF898">
            <v>0</v>
          </cell>
          <cell r="CG898">
            <v>0</v>
          </cell>
          <cell r="CH898">
            <v>0</v>
          </cell>
          <cell r="CI898">
            <v>0</v>
          </cell>
          <cell r="CJ898">
            <v>0</v>
          </cell>
          <cell r="CK898">
            <v>0</v>
          </cell>
          <cell r="CL898">
            <v>0</v>
          </cell>
          <cell r="CM898">
            <v>0</v>
          </cell>
          <cell r="CN898">
            <v>0</v>
          </cell>
          <cell r="CO898">
            <v>0</v>
          </cell>
          <cell r="CP898">
            <v>0</v>
          </cell>
          <cell r="CQ898">
            <v>0</v>
          </cell>
          <cell r="CR898">
            <v>0</v>
          </cell>
          <cell r="CS898">
            <v>0</v>
          </cell>
          <cell r="CT898">
            <v>0</v>
          </cell>
          <cell r="CU898">
            <v>0</v>
          </cell>
          <cell r="CV898">
            <v>0</v>
          </cell>
          <cell r="CW898">
            <v>0</v>
          </cell>
          <cell r="CX898">
            <v>0</v>
          </cell>
          <cell r="CY898">
            <v>0</v>
          </cell>
          <cell r="CZ898">
            <v>0</v>
          </cell>
          <cell r="DA898">
            <v>0</v>
          </cell>
          <cell r="DB898">
            <v>0</v>
          </cell>
          <cell r="DC898">
            <v>0</v>
          </cell>
          <cell r="DD898">
            <v>0</v>
          </cell>
          <cell r="DE898">
            <v>0</v>
          </cell>
          <cell r="DF898">
            <v>0</v>
          </cell>
          <cell r="DG898">
            <v>0</v>
          </cell>
          <cell r="DH898">
            <v>0</v>
          </cell>
          <cell r="DI898">
            <v>0</v>
          </cell>
          <cell r="DJ898">
            <v>0</v>
          </cell>
          <cell r="DK898">
            <v>0</v>
          </cell>
          <cell r="DL898">
            <v>0</v>
          </cell>
          <cell r="DM898">
            <v>0</v>
          </cell>
          <cell r="DN898">
            <v>0</v>
          </cell>
          <cell r="DO898">
            <v>0</v>
          </cell>
          <cell r="DP898">
            <v>0</v>
          </cell>
          <cell r="DQ898">
            <v>0</v>
          </cell>
          <cell r="DR898">
            <v>0</v>
          </cell>
          <cell r="DS898">
            <v>0</v>
          </cell>
          <cell r="DT898">
            <v>0</v>
          </cell>
          <cell r="DU898">
            <v>0</v>
          </cell>
          <cell r="DV898">
            <v>0</v>
          </cell>
          <cell r="DW898">
            <v>0</v>
          </cell>
          <cell r="DX898">
            <v>0</v>
          </cell>
          <cell r="DY898">
            <v>0</v>
          </cell>
          <cell r="DZ898">
            <v>0</v>
          </cell>
          <cell r="EA898">
            <v>0</v>
          </cell>
          <cell r="EB898">
            <v>0</v>
          </cell>
          <cell r="EC898">
            <v>0</v>
          </cell>
          <cell r="ED898">
            <v>0</v>
          </cell>
        </row>
        <row r="900"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P900">
            <v>0</v>
          </cell>
          <cell r="AQ900">
            <v>0</v>
          </cell>
          <cell r="AR900">
            <v>0</v>
          </cell>
          <cell r="AS900">
            <v>0</v>
          </cell>
          <cell r="AT900">
            <v>0</v>
          </cell>
          <cell r="AU900">
            <v>0</v>
          </cell>
          <cell r="AV900">
            <v>0</v>
          </cell>
          <cell r="AW900">
            <v>0</v>
          </cell>
          <cell r="AX900">
            <v>0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0</v>
          </cell>
          <cell r="BD900">
            <v>0</v>
          </cell>
          <cell r="BE900">
            <v>0</v>
          </cell>
          <cell r="BF900">
            <v>0</v>
          </cell>
          <cell r="BG900">
            <v>0</v>
          </cell>
          <cell r="BH900">
            <v>0</v>
          </cell>
          <cell r="BI900">
            <v>0</v>
          </cell>
          <cell r="BJ900">
            <v>0</v>
          </cell>
          <cell r="BK900">
            <v>0</v>
          </cell>
          <cell r="BL900">
            <v>0</v>
          </cell>
          <cell r="BM900">
            <v>0</v>
          </cell>
          <cell r="BN900">
            <v>0</v>
          </cell>
          <cell r="BO900">
            <v>0</v>
          </cell>
          <cell r="BP900">
            <v>0</v>
          </cell>
          <cell r="BQ900">
            <v>0</v>
          </cell>
          <cell r="BR900">
            <v>0</v>
          </cell>
          <cell r="BS900">
            <v>0</v>
          </cell>
          <cell r="BT900">
            <v>0</v>
          </cell>
          <cell r="BU900">
            <v>0</v>
          </cell>
          <cell r="BV900">
            <v>0</v>
          </cell>
          <cell r="BW900">
            <v>0</v>
          </cell>
          <cell r="BX900">
            <v>0</v>
          </cell>
          <cell r="BY900">
            <v>0</v>
          </cell>
          <cell r="BZ900">
            <v>0</v>
          </cell>
          <cell r="CA900">
            <v>0</v>
          </cell>
          <cell r="CB900">
            <v>0</v>
          </cell>
          <cell r="CC900">
            <v>0</v>
          </cell>
          <cell r="CD900">
            <v>0</v>
          </cell>
          <cell r="CE900">
            <v>0</v>
          </cell>
          <cell r="CF900">
            <v>0</v>
          </cell>
          <cell r="CG900">
            <v>0</v>
          </cell>
          <cell r="CH900">
            <v>0</v>
          </cell>
          <cell r="CI900">
            <v>0</v>
          </cell>
          <cell r="CJ900">
            <v>0</v>
          </cell>
          <cell r="CK900">
            <v>0</v>
          </cell>
          <cell r="CL900">
            <v>0</v>
          </cell>
          <cell r="CM900">
            <v>0</v>
          </cell>
          <cell r="CN900">
            <v>0</v>
          </cell>
          <cell r="CO900">
            <v>0</v>
          </cell>
          <cell r="CP900">
            <v>0</v>
          </cell>
          <cell r="CQ900">
            <v>0</v>
          </cell>
          <cell r="CR900">
            <v>0</v>
          </cell>
          <cell r="CS900">
            <v>0</v>
          </cell>
          <cell r="CT900">
            <v>0</v>
          </cell>
          <cell r="CU900">
            <v>0</v>
          </cell>
          <cell r="CV900">
            <v>0</v>
          </cell>
          <cell r="CW900">
            <v>0</v>
          </cell>
          <cell r="CX900">
            <v>0</v>
          </cell>
          <cell r="CY900">
            <v>0</v>
          </cell>
          <cell r="CZ900">
            <v>0</v>
          </cell>
          <cell r="DA900">
            <v>0</v>
          </cell>
          <cell r="DB900">
            <v>0</v>
          </cell>
          <cell r="DC900">
            <v>0</v>
          </cell>
          <cell r="DD900">
            <v>0</v>
          </cell>
          <cell r="DE900">
            <v>0</v>
          </cell>
          <cell r="DF900">
            <v>0</v>
          </cell>
          <cell r="DG900">
            <v>0</v>
          </cell>
          <cell r="DH900">
            <v>0</v>
          </cell>
          <cell r="DI900">
            <v>0</v>
          </cell>
          <cell r="DJ900">
            <v>0</v>
          </cell>
          <cell r="DK900">
            <v>0</v>
          </cell>
          <cell r="DL900">
            <v>0</v>
          </cell>
          <cell r="DM900">
            <v>0</v>
          </cell>
          <cell r="DN900">
            <v>0</v>
          </cell>
          <cell r="DO900">
            <v>0</v>
          </cell>
          <cell r="DP900">
            <v>0</v>
          </cell>
          <cell r="DQ900">
            <v>0</v>
          </cell>
          <cell r="DR900">
            <v>0</v>
          </cell>
          <cell r="DS900">
            <v>0</v>
          </cell>
          <cell r="DT900">
            <v>0</v>
          </cell>
          <cell r="DU900">
            <v>0</v>
          </cell>
          <cell r="DV900">
            <v>0</v>
          </cell>
          <cell r="DW900">
            <v>0</v>
          </cell>
          <cell r="DX900">
            <v>0</v>
          </cell>
          <cell r="DY900">
            <v>0</v>
          </cell>
          <cell r="DZ900">
            <v>0</v>
          </cell>
          <cell r="EA900">
            <v>0</v>
          </cell>
          <cell r="EB900">
            <v>0</v>
          </cell>
          <cell r="EC900">
            <v>0</v>
          </cell>
          <cell r="ED900">
            <v>0</v>
          </cell>
        </row>
        <row r="901"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O901">
            <v>0</v>
          </cell>
          <cell r="AP901">
            <v>0</v>
          </cell>
          <cell r="AQ901">
            <v>0</v>
          </cell>
          <cell r="AR901">
            <v>0</v>
          </cell>
          <cell r="AS901">
            <v>0</v>
          </cell>
          <cell r="AT901">
            <v>0</v>
          </cell>
          <cell r="AU901">
            <v>0</v>
          </cell>
          <cell r="AV901">
            <v>0</v>
          </cell>
          <cell r="AW901">
            <v>0</v>
          </cell>
          <cell r="AX901">
            <v>0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0</v>
          </cell>
          <cell r="BD901">
            <v>0</v>
          </cell>
          <cell r="BE901">
            <v>0</v>
          </cell>
          <cell r="BF901">
            <v>0</v>
          </cell>
          <cell r="BG901">
            <v>0</v>
          </cell>
          <cell r="BH901">
            <v>0</v>
          </cell>
          <cell r="BI901">
            <v>0</v>
          </cell>
          <cell r="BJ901">
            <v>0</v>
          </cell>
          <cell r="BK901">
            <v>0</v>
          </cell>
          <cell r="BL901">
            <v>0</v>
          </cell>
          <cell r="BM901">
            <v>0</v>
          </cell>
          <cell r="BN901">
            <v>0</v>
          </cell>
          <cell r="BO901">
            <v>0</v>
          </cell>
          <cell r="BP901">
            <v>0</v>
          </cell>
          <cell r="BQ901">
            <v>0</v>
          </cell>
          <cell r="BR901">
            <v>0</v>
          </cell>
          <cell r="BS901">
            <v>0</v>
          </cell>
          <cell r="BT901">
            <v>0</v>
          </cell>
          <cell r="BU901">
            <v>0</v>
          </cell>
          <cell r="BV901">
            <v>0</v>
          </cell>
          <cell r="BW901">
            <v>0</v>
          </cell>
          <cell r="BX901">
            <v>0</v>
          </cell>
          <cell r="BY901">
            <v>0</v>
          </cell>
          <cell r="BZ901">
            <v>0</v>
          </cell>
          <cell r="CA901">
            <v>0</v>
          </cell>
          <cell r="CB901">
            <v>0</v>
          </cell>
          <cell r="CC901">
            <v>0</v>
          </cell>
          <cell r="CD901">
            <v>0</v>
          </cell>
          <cell r="CE901">
            <v>0</v>
          </cell>
          <cell r="CF901">
            <v>0</v>
          </cell>
          <cell r="CG901">
            <v>0</v>
          </cell>
          <cell r="CH901">
            <v>0</v>
          </cell>
          <cell r="CI901">
            <v>0</v>
          </cell>
          <cell r="CJ901">
            <v>0</v>
          </cell>
          <cell r="CK901">
            <v>0</v>
          </cell>
          <cell r="CL901">
            <v>0</v>
          </cell>
          <cell r="CM901">
            <v>0</v>
          </cell>
          <cell r="CN901">
            <v>0</v>
          </cell>
          <cell r="CO901">
            <v>0</v>
          </cell>
          <cell r="CP901">
            <v>0</v>
          </cell>
          <cell r="CQ901">
            <v>0</v>
          </cell>
          <cell r="CR901">
            <v>0</v>
          </cell>
          <cell r="CS901">
            <v>0</v>
          </cell>
          <cell r="CT901">
            <v>0</v>
          </cell>
          <cell r="CU901">
            <v>0</v>
          </cell>
          <cell r="CV901">
            <v>0</v>
          </cell>
          <cell r="CW901">
            <v>0</v>
          </cell>
          <cell r="CX901">
            <v>0</v>
          </cell>
          <cell r="CY901">
            <v>0</v>
          </cell>
          <cell r="CZ901">
            <v>0</v>
          </cell>
          <cell r="DA901">
            <v>0</v>
          </cell>
          <cell r="DB901">
            <v>0</v>
          </cell>
          <cell r="DC901">
            <v>0</v>
          </cell>
          <cell r="DD901">
            <v>0</v>
          </cell>
          <cell r="DE901">
            <v>0</v>
          </cell>
          <cell r="DF901">
            <v>0</v>
          </cell>
          <cell r="DG901">
            <v>0</v>
          </cell>
          <cell r="DH901">
            <v>0</v>
          </cell>
          <cell r="DI901">
            <v>0</v>
          </cell>
          <cell r="DJ901">
            <v>0</v>
          </cell>
          <cell r="DK901">
            <v>0</v>
          </cell>
          <cell r="DL901">
            <v>0</v>
          </cell>
          <cell r="DM901">
            <v>0</v>
          </cell>
          <cell r="DN901">
            <v>0</v>
          </cell>
          <cell r="DO901">
            <v>0</v>
          </cell>
          <cell r="DP901">
            <v>0</v>
          </cell>
          <cell r="DQ901">
            <v>0</v>
          </cell>
          <cell r="DR901">
            <v>0</v>
          </cell>
          <cell r="DS901">
            <v>0</v>
          </cell>
          <cell r="DT901">
            <v>0</v>
          </cell>
          <cell r="DU901">
            <v>0</v>
          </cell>
          <cell r="DV901">
            <v>0</v>
          </cell>
          <cell r="DW901">
            <v>0</v>
          </cell>
          <cell r="DX901">
            <v>0</v>
          </cell>
          <cell r="DY901">
            <v>0</v>
          </cell>
          <cell r="DZ901">
            <v>0</v>
          </cell>
          <cell r="EA901">
            <v>0</v>
          </cell>
          <cell r="EB901">
            <v>0</v>
          </cell>
          <cell r="EC901">
            <v>0</v>
          </cell>
          <cell r="ED901">
            <v>0</v>
          </cell>
        </row>
        <row r="902"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0</v>
          </cell>
          <cell r="BD902">
            <v>0</v>
          </cell>
          <cell r="BE902">
            <v>0</v>
          </cell>
          <cell r="BF902">
            <v>0</v>
          </cell>
          <cell r="BG902">
            <v>0</v>
          </cell>
          <cell r="BH902">
            <v>0</v>
          </cell>
          <cell r="BI902">
            <v>0</v>
          </cell>
          <cell r="BJ902">
            <v>0</v>
          </cell>
          <cell r="BK902">
            <v>0</v>
          </cell>
          <cell r="BL902">
            <v>0</v>
          </cell>
          <cell r="BM902">
            <v>0</v>
          </cell>
          <cell r="BN902">
            <v>0</v>
          </cell>
          <cell r="BO902">
            <v>0</v>
          </cell>
          <cell r="BP902">
            <v>0</v>
          </cell>
          <cell r="BQ902">
            <v>0</v>
          </cell>
          <cell r="BR902">
            <v>0</v>
          </cell>
          <cell r="BS902">
            <v>0</v>
          </cell>
          <cell r="BT902">
            <v>0</v>
          </cell>
          <cell r="BU902">
            <v>0</v>
          </cell>
          <cell r="BV902">
            <v>0</v>
          </cell>
          <cell r="BW902">
            <v>0</v>
          </cell>
          <cell r="BX902">
            <v>0</v>
          </cell>
          <cell r="BY902">
            <v>0</v>
          </cell>
          <cell r="BZ902">
            <v>0</v>
          </cell>
          <cell r="CA902">
            <v>0</v>
          </cell>
          <cell r="CB902">
            <v>0</v>
          </cell>
          <cell r="CC902">
            <v>0</v>
          </cell>
          <cell r="CD902">
            <v>0</v>
          </cell>
          <cell r="CE902">
            <v>0</v>
          </cell>
          <cell r="CF902">
            <v>0</v>
          </cell>
          <cell r="CG902">
            <v>0</v>
          </cell>
          <cell r="CH902">
            <v>0</v>
          </cell>
          <cell r="CI902">
            <v>0</v>
          </cell>
          <cell r="CJ902">
            <v>0</v>
          </cell>
          <cell r="CK902">
            <v>0</v>
          </cell>
          <cell r="CL902">
            <v>0</v>
          </cell>
          <cell r="CM902">
            <v>0</v>
          </cell>
          <cell r="CN902">
            <v>0</v>
          </cell>
          <cell r="CO902">
            <v>0</v>
          </cell>
          <cell r="CP902">
            <v>0</v>
          </cell>
          <cell r="CQ902">
            <v>0</v>
          </cell>
          <cell r="CR902">
            <v>0</v>
          </cell>
          <cell r="CS902">
            <v>0</v>
          </cell>
          <cell r="CT902">
            <v>0</v>
          </cell>
          <cell r="CU902">
            <v>0</v>
          </cell>
          <cell r="CV902">
            <v>0</v>
          </cell>
          <cell r="CW902">
            <v>0</v>
          </cell>
          <cell r="CX902">
            <v>0</v>
          </cell>
          <cell r="CY902">
            <v>0</v>
          </cell>
          <cell r="CZ902">
            <v>0</v>
          </cell>
          <cell r="DA902">
            <v>0</v>
          </cell>
          <cell r="DB902">
            <v>0</v>
          </cell>
          <cell r="DC902">
            <v>0</v>
          </cell>
          <cell r="DD902">
            <v>0</v>
          </cell>
          <cell r="DE902">
            <v>0</v>
          </cell>
          <cell r="DF902">
            <v>0</v>
          </cell>
          <cell r="DG902">
            <v>0</v>
          </cell>
          <cell r="DH902">
            <v>0</v>
          </cell>
          <cell r="DI902">
            <v>0</v>
          </cell>
          <cell r="DJ902">
            <v>0</v>
          </cell>
          <cell r="DK902">
            <v>0</v>
          </cell>
          <cell r="DL902">
            <v>0</v>
          </cell>
          <cell r="DM902">
            <v>0</v>
          </cell>
          <cell r="DN902">
            <v>0</v>
          </cell>
          <cell r="DO902">
            <v>0</v>
          </cell>
          <cell r="DP902">
            <v>0</v>
          </cell>
          <cell r="DQ902">
            <v>0</v>
          </cell>
          <cell r="DR902">
            <v>0</v>
          </cell>
          <cell r="DS902">
            <v>0</v>
          </cell>
          <cell r="DT902">
            <v>0</v>
          </cell>
          <cell r="DU902">
            <v>0</v>
          </cell>
          <cell r="DV902">
            <v>0</v>
          </cell>
          <cell r="DW902">
            <v>0</v>
          </cell>
          <cell r="DX902">
            <v>0</v>
          </cell>
          <cell r="DY902">
            <v>0</v>
          </cell>
          <cell r="DZ902">
            <v>0</v>
          </cell>
          <cell r="EA902">
            <v>0</v>
          </cell>
          <cell r="EB902">
            <v>0</v>
          </cell>
          <cell r="EC902">
            <v>0</v>
          </cell>
          <cell r="ED902">
            <v>0</v>
          </cell>
        </row>
        <row r="903"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0</v>
          </cell>
          <cell r="BD903">
            <v>0</v>
          </cell>
          <cell r="BE903">
            <v>0</v>
          </cell>
          <cell r="BF903">
            <v>0</v>
          </cell>
          <cell r="BG903">
            <v>0</v>
          </cell>
          <cell r="BH903">
            <v>0</v>
          </cell>
          <cell r="BI903">
            <v>0</v>
          </cell>
          <cell r="BJ903">
            <v>0</v>
          </cell>
          <cell r="BK903">
            <v>0</v>
          </cell>
          <cell r="BL903">
            <v>0</v>
          </cell>
          <cell r="BM903">
            <v>0</v>
          </cell>
          <cell r="BN903">
            <v>0</v>
          </cell>
          <cell r="BO903">
            <v>0</v>
          </cell>
          <cell r="BP903">
            <v>0</v>
          </cell>
          <cell r="BQ903">
            <v>0</v>
          </cell>
          <cell r="BR903">
            <v>0</v>
          </cell>
          <cell r="BS903">
            <v>0</v>
          </cell>
          <cell r="BT903">
            <v>0</v>
          </cell>
          <cell r="BU903">
            <v>0</v>
          </cell>
          <cell r="BV903">
            <v>0</v>
          </cell>
          <cell r="BW903">
            <v>0</v>
          </cell>
          <cell r="BX903">
            <v>0</v>
          </cell>
          <cell r="BY903">
            <v>0</v>
          </cell>
          <cell r="BZ903">
            <v>0</v>
          </cell>
          <cell r="CA903">
            <v>0</v>
          </cell>
          <cell r="CB903">
            <v>0</v>
          </cell>
          <cell r="CC903">
            <v>0</v>
          </cell>
          <cell r="CD903">
            <v>0</v>
          </cell>
          <cell r="CE903">
            <v>0</v>
          </cell>
          <cell r="CF903">
            <v>0</v>
          </cell>
          <cell r="CG903">
            <v>0</v>
          </cell>
          <cell r="CH903">
            <v>0</v>
          </cell>
          <cell r="CI903">
            <v>0</v>
          </cell>
          <cell r="CJ903">
            <v>0</v>
          </cell>
          <cell r="CK903">
            <v>0</v>
          </cell>
          <cell r="CL903">
            <v>0</v>
          </cell>
          <cell r="CM903">
            <v>0</v>
          </cell>
          <cell r="CN903">
            <v>0</v>
          </cell>
          <cell r="CO903">
            <v>0</v>
          </cell>
          <cell r="CP903">
            <v>0</v>
          </cell>
          <cell r="CQ903">
            <v>0</v>
          </cell>
          <cell r="CR903">
            <v>0</v>
          </cell>
          <cell r="CS903">
            <v>0</v>
          </cell>
          <cell r="CT903">
            <v>0</v>
          </cell>
          <cell r="CU903">
            <v>0</v>
          </cell>
          <cell r="CV903">
            <v>0</v>
          </cell>
          <cell r="CW903">
            <v>0</v>
          </cell>
          <cell r="CX903">
            <v>0</v>
          </cell>
          <cell r="CY903">
            <v>0</v>
          </cell>
          <cell r="CZ903">
            <v>0</v>
          </cell>
          <cell r="DA903">
            <v>0</v>
          </cell>
          <cell r="DB903">
            <v>0</v>
          </cell>
          <cell r="DC903">
            <v>0</v>
          </cell>
          <cell r="DD903">
            <v>0</v>
          </cell>
          <cell r="DE903">
            <v>0</v>
          </cell>
          <cell r="DF903">
            <v>0</v>
          </cell>
          <cell r="DG903">
            <v>0</v>
          </cell>
          <cell r="DH903">
            <v>0</v>
          </cell>
          <cell r="DI903">
            <v>0</v>
          </cell>
          <cell r="DJ903">
            <v>0</v>
          </cell>
          <cell r="DK903">
            <v>0</v>
          </cell>
          <cell r="DL903">
            <v>0</v>
          </cell>
          <cell r="DM903">
            <v>0</v>
          </cell>
          <cell r="DN903">
            <v>0</v>
          </cell>
          <cell r="DO903">
            <v>0</v>
          </cell>
          <cell r="DP903">
            <v>0</v>
          </cell>
          <cell r="DQ903">
            <v>0</v>
          </cell>
          <cell r="DR903">
            <v>0</v>
          </cell>
          <cell r="DS903">
            <v>0</v>
          </cell>
          <cell r="DT903">
            <v>0</v>
          </cell>
          <cell r="DU903">
            <v>0</v>
          </cell>
          <cell r="DV903">
            <v>0</v>
          </cell>
          <cell r="DW903">
            <v>0</v>
          </cell>
          <cell r="DX903">
            <v>0</v>
          </cell>
          <cell r="DY903">
            <v>0</v>
          </cell>
          <cell r="DZ903">
            <v>0</v>
          </cell>
          <cell r="EA903">
            <v>0</v>
          </cell>
          <cell r="EB903">
            <v>0</v>
          </cell>
          <cell r="EC903">
            <v>0</v>
          </cell>
          <cell r="ED903">
            <v>0</v>
          </cell>
        </row>
        <row r="904"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0</v>
          </cell>
          <cell r="BD904">
            <v>0</v>
          </cell>
          <cell r="BE904">
            <v>0</v>
          </cell>
          <cell r="BF904">
            <v>0</v>
          </cell>
          <cell r="BG904">
            <v>0</v>
          </cell>
          <cell r="BH904">
            <v>0</v>
          </cell>
          <cell r="BI904">
            <v>0</v>
          </cell>
          <cell r="BJ904">
            <v>0</v>
          </cell>
          <cell r="BK904">
            <v>0</v>
          </cell>
          <cell r="BL904">
            <v>0</v>
          </cell>
          <cell r="BM904">
            <v>0</v>
          </cell>
          <cell r="BN904">
            <v>0</v>
          </cell>
          <cell r="BO904">
            <v>0</v>
          </cell>
          <cell r="BP904">
            <v>0</v>
          </cell>
          <cell r="BQ904">
            <v>0</v>
          </cell>
          <cell r="BR904">
            <v>0</v>
          </cell>
          <cell r="BS904">
            <v>0</v>
          </cell>
          <cell r="BT904">
            <v>0</v>
          </cell>
          <cell r="BU904">
            <v>0</v>
          </cell>
          <cell r="BV904">
            <v>0</v>
          </cell>
          <cell r="BW904">
            <v>0</v>
          </cell>
          <cell r="BX904">
            <v>0</v>
          </cell>
          <cell r="BY904">
            <v>0</v>
          </cell>
          <cell r="BZ904">
            <v>0</v>
          </cell>
          <cell r="CA904">
            <v>0</v>
          </cell>
          <cell r="CB904">
            <v>0</v>
          </cell>
          <cell r="CC904">
            <v>0</v>
          </cell>
          <cell r="CD904">
            <v>0</v>
          </cell>
          <cell r="CE904">
            <v>0</v>
          </cell>
          <cell r="CF904">
            <v>0</v>
          </cell>
          <cell r="CG904">
            <v>0</v>
          </cell>
          <cell r="CH904">
            <v>0</v>
          </cell>
          <cell r="CI904">
            <v>0</v>
          </cell>
          <cell r="CJ904">
            <v>0</v>
          </cell>
          <cell r="CK904">
            <v>0</v>
          </cell>
          <cell r="CL904">
            <v>0</v>
          </cell>
          <cell r="CM904">
            <v>0</v>
          </cell>
          <cell r="CN904">
            <v>0</v>
          </cell>
          <cell r="CO904">
            <v>0</v>
          </cell>
          <cell r="CP904">
            <v>0</v>
          </cell>
          <cell r="CQ904">
            <v>0</v>
          </cell>
          <cell r="CR904">
            <v>0</v>
          </cell>
          <cell r="CS904">
            <v>0</v>
          </cell>
          <cell r="CT904">
            <v>0</v>
          </cell>
          <cell r="CU904">
            <v>0</v>
          </cell>
          <cell r="CV904">
            <v>0</v>
          </cell>
          <cell r="CW904">
            <v>0</v>
          </cell>
          <cell r="CX904">
            <v>0</v>
          </cell>
          <cell r="CY904">
            <v>0</v>
          </cell>
          <cell r="CZ904">
            <v>0</v>
          </cell>
          <cell r="DA904">
            <v>0</v>
          </cell>
          <cell r="DB904">
            <v>0</v>
          </cell>
          <cell r="DC904">
            <v>0</v>
          </cell>
          <cell r="DD904">
            <v>0</v>
          </cell>
          <cell r="DE904">
            <v>0</v>
          </cell>
          <cell r="DF904">
            <v>0</v>
          </cell>
          <cell r="DG904">
            <v>0</v>
          </cell>
          <cell r="DH904">
            <v>0</v>
          </cell>
          <cell r="DI904">
            <v>0</v>
          </cell>
          <cell r="DJ904">
            <v>0</v>
          </cell>
          <cell r="DK904">
            <v>0</v>
          </cell>
          <cell r="DL904">
            <v>0</v>
          </cell>
          <cell r="DM904">
            <v>0</v>
          </cell>
          <cell r="DN904">
            <v>0</v>
          </cell>
          <cell r="DO904">
            <v>0</v>
          </cell>
          <cell r="DP904">
            <v>0</v>
          </cell>
          <cell r="DQ904">
            <v>0</v>
          </cell>
          <cell r="DR904">
            <v>0</v>
          </cell>
          <cell r="DS904">
            <v>0</v>
          </cell>
          <cell r="DT904">
            <v>0</v>
          </cell>
          <cell r="DU904">
            <v>0</v>
          </cell>
          <cell r="DV904">
            <v>0</v>
          </cell>
          <cell r="DW904">
            <v>0</v>
          </cell>
          <cell r="DX904">
            <v>0</v>
          </cell>
          <cell r="DY904">
            <v>0</v>
          </cell>
          <cell r="DZ904">
            <v>0</v>
          </cell>
          <cell r="EA904">
            <v>0</v>
          </cell>
          <cell r="EB904">
            <v>0</v>
          </cell>
          <cell r="EC904">
            <v>0</v>
          </cell>
          <cell r="ED904">
            <v>0</v>
          </cell>
        </row>
        <row r="905"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0</v>
          </cell>
          <cell r="BD905">
            <v>0</v>
          </cell>
          <cell r="BE905">
            <v>0</v>
          </cell>
          <cell r="BF905">
            <v>0</v>
          </cell>
          <cell r="BG905">
            <v>0</v>
          </cell>
          <cell r="BH905">
            <v>0</v>
          </cell>
          <cell r="BI905">
            <v>0</v>
          </cell>
          <cell r="BJ905">
            <v>0</v>
          </cell>
          <cell r="BK905">
            <v>0</v>
          </cell>
          <cell r="BL905">
            <v>0</v>
          </cell>
          <cell r="BM905">
            <v>0</v>
          </cell>
          <cell r="BN905">
            <v>0</v>
          </cell>
          <cell r="BO905">
            <v>0</v>
          </cell>
          <cell r="BP905">
            <v>0</v>
          </cell>
          <cell r="BQ905">
            <v>0</v>
          </cell>
          <cell r="BR905">
            <v>0</v>
          </cell>
          <cell r="BS905">
            <v>0</v>
          </cell>
          <cell r="BT905">
            <v>0</v>
          </cell>
          <cell r="BU905">
            <v>0</v>
          </cell>
          <cell r="BV905">
            <v>0</v>
          </cell>
          <cell r="BW905">
            <v>0</v>
          </cell>
          <cell r="BX905">
            <v>0</v>
          </cell>
          <cell r="BY905">
            <v>0</v>
          </cell>
          <cell r="BZ905">
            <v>0</v>
          </cell>
          <cell r="CA905">
            <v>0</v>
          </cell>
          <cell r="CB905">
            <v>0</v>
          </cell>
          <cell r="CC905">
            <v>0</v>
          </cell>
          <cell r="CD905">
            <v>0</v>
          </cell>
          <cell r="CE905">
            <v>0</v>
          </cell>
          <cell r="CF905">
            <v>0</v>
          </cell>
          <cell r="CG905">
            <v>0</v>
          </cell>
          <cell r="CH905">
            <v>0</v>
          </cell>
          <cell r="CI905">
            <v>0</v>
          </cell>
          <cell r="CJ905">
            <v>0</v>
          </cell>
          <cell r="CK905">
            <v>0</v>
          </cell>
          <cell r="CL905">
            <v>0</v>
          </cell>
          <cell r="CM905">
            <v>0</v>
          </cell>
          <cell r="CN905">
            <v>0</v>
          </cell>
          <cell r="CO905">
            <v>0</v>
          </cell>
          <cell r="CP905">
            <v>0</v>
          </cell>
          <cell r="CQ905">
            <v>0</v>
          </cell>
          <cell r="CR905">
            <v>0</v>
          </cell>
          <cell r="CS905">
            <v>0</v>
          </cell>
          <cell r="CT905">
            <v>0</v>
          </cell>
          <cell r="CU905">
            <v>0</v>
          </cell>
          <cell r="CV905">
            <v>0</v>
          </cell>
          <cell r="CW905">
            <v>0</v>
          </cell>
          <cell r="CX905">
            <v>0</v>
          </cell>
          <cell r="CY905">
            <v>0</v>
          </cell>
          <cell r="CZ905">
            <v>0</v>
          </cell>
          <cell r="DA905">
            <v>0</v>
          </cell>
          <cell r="DB905">
            <v>0</v>
          </cell>
          <cell r="DC905">
            <v>0</v>
          </cell>
          <cell r="DD905">
            <v>0</v>
          </cell>
          <cell r="DE905">
            <v>0</v>
          </cell>
          <cell r="DF905">
            <v>0</v>
          </cell>
          <cell r="DG905">
            <v>0</v>
          </cell>
          <cell r="DH905">
            <v>0</v>
          </cell>
          <cell r="DI905">
            <v>0</v>
          </cell>
          <cell r="DJ905">
            <v>0</v>
          </cell>
          <cell r="DK905">
            <v>0</v>
          </cell>
          <cell r="DL905">
            <v>0</v>
          </cell>
          <cell r="DM905">
            <v>0</v>
          </cell>
          <cell r="DN905">
            <v>0</v>
          </cell>
          <cell r="DO905">
            <v>0</v>
          </cell>
          <cell r="DP905">
            <v>0</v>
          </cell>
          <cell r="DQ905">
            <v>0</v>
          </cell>
          <cell r="DR905">
            <v>0</v>
          </cell>
          <cell r="DS905">
            <v>0</v>
          </cell>
          <cell r="DT905">
            <v>0</v>
          </cell>
          <cell r="DU905">
            <v>0</v>
          </cell>
          <cell r="DV905">
            <v>0</v>
          </cell>
          <cell r="DW905">
            <v>0</v>
          </cell>
          <cell r="DX905">
            <v>0</v>
          </cell>
          <cell r="DY905">
            <v>0</v>
          </cell>
          <cell r="DZ905">
            <v>0</v>
          </cell>
          <cell r="EA905">
            <v>0</v>
          </cell>
          <cell r="EB905">
            <v>0</v>
          </cell>
          <cell r="EC905">
            <v>0</v>
          </cell>
          <cell r="ED905">
            <v>0</v>
          </cell>
        </row>
        <row r="906"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0</v>
          </cell>
          <cell r="BD906">
            <v>0</v>
          </cell>
          <cell r="BE906">
            <v>0</v>
          </cell>
          <cell r="BF906">
            <v>0</v>
          </cell>
          <cell r="BG906">
            <v>0</v>
          </cell>
          <cell r="BH906">
            <v>0</v>
          </cell>
          <cell r="BI906">
            <v>0</v>
          </cell>
          <cell r="BJ906">
            <v>0</v>
          </cell>
          <cell r="BK906">
            <v>0</v>
          </cell>
          <cell r="BL906">
            <v>0</v>
          </cell>
          <cell r="BM906">
            <v>0</v>
          </cell>
          <cell r="BN906">
            <v>0</v>
          </cell>
          <cell r="BO906">
            <v>0</v>
          </cell>
          <cell r="BP906">
            <v>0</v>
          </cell>
          <cell r="BQ906">
            <v>0</v>
          </cell>
          <cell r="BR906">
            <v>0</v>
          </cell>
          <cell r="BS906">
            <v>0</v>
          </cell>
          <cell r="BT906">
            <v>0</v>
          </cell>
          <cell r="BU906">
            <v>0</v>
          </cell>
          <cell r="BV906">
            <v>0</v>
          </cell>
          <cell r="BW906">
            <v>0</v>
          </cell>
          <cell r="BX906">
            <v>0</v>
          </cell>
          <cell r="BY906">
            <v>0</v>
          </cell>
          <cell r="BZ906">
            <v>0</v>
          </cell>
          <cell r="CA906">
            <v>0</v>
          </cell>
          <cell r="CB906">
            <v>0</v>
          </cell>
          <cell r="CC906">
            <v>0</v>
          </cell>
          <cell r="CD906">
            <v>0</v>
          </cell>
          <cell r="CE906">
            <v>0</v>
          </cell>
          <cell r="CF906">
            <v>0</v>
          </cell>
          <cell r="CG906">
            <v>0</v>
          </cell>
          <cell r="CH906">
            <v>0</v>
          </cell>
          <cell r="CI906">
            <v>0</v>
          </cell>
          <cell r="CJ906">
            <v>0</v>
          </cell>
          <cell r="CK906">
            <v>0</v>
          </cell>
          <cell r="CL906">
            <v>0</v>
          </cell>
          <cell r="CM906">
            <v>0</v>
          </cell>
          <cell r="CN906">
            <v>0</v>
          </cell>
          <cell r="CO906">
            <v>0</v>
          </cell>
          <cell r="CP906">
            <v>0</v>
          </cell>
          <cell r="CQ906">
            <v>0</v>
          </cell>
          <cell r="CR906">
            <v>0</v>
          </cell>
          <cell r="CS906">
            <v>0</v>
          </cell>
          <cell r="CT906">
            <v>0</v>
          </cell>
          <cell r="CU906">
            <v>0</v>
          </cell>
          <cell r="CV906">
            <v>0</v>
          </cell>
          <cell r="CW906">
            <v>0</v>
          </cell>
          <cell r="CX906">
            <v>0</v>
          </cell>
          <cell r="CY906">
            <v>0</v>
          </cell>
          <cell r="CZ906">
            <v>0</v>
          </cell>
          <cell r="DA906">
            <v>0</v>
          </cell>
          <cell r="DB906">
            <v>0</v>
          </cell>
          <cell r="DC906">
            <v>0</v>
          </cell>
          <cell r="DD906">
            <v>0</v>
          </cell>
          <cell r="DE906">
            <v>0</v>
          </cell>
          <cell r="DF906">
            <v>0</v>
          </cell>
          <cell r="DG906">
            <v>0</v>
          </cell>
          <cell r="DH906">
            <v>0</v>
          </cell>
          <cell r="DI906">
            <v>0</v>
          </cell>
          <cell r="DJ906">
            <v>0</v>
          </cell>
          <cell r="DK906">
            <v>0</v>
          </cell>
          <cell r="DL906">
            <v>0</v>
          </cell>
          <cell r="DM906">
            <v>0</v>
          </cell>
          <cell r="DN906">
            <v>0</v>
          </cell>
          <cell r="DO906">
            <v>0</v>
          </cell>
          <cell r="DP906">
            <v>0</v>
          </cell>
          <cell r="DQ906">
            <v>0</v>
          </cell>
          <cell r="DR906">
            <v>0</v>
          </cell>
          <cell r="DS906">
            <v>0</v>
          </cell>
          <cell r="DT906">
            <v>0</v>
          </cell>
          <cell r="DU906">
            <v>0</v>
          </cell>
          <cell r="DV906">
            <v>0</v>
          </cell>
          <cell r="DW906">
            <v>0</v>
          </cell>
          <cell r="DX906">
            <v>0</v>
          </cell>
          <cell r="DY906">
            <v>0</v>
          </cell>
          <cell r="DZ906">
            <v>0</v>
          </cell>
          <cell r="EA906">
            <v>0</v>
          </cell>
          <cell r="EB906">
            <v>0</v>
          </cell>
          <cell r="EC906">
            <v>0</v>
          </cell>
          <cell r="ED906">
            <v>0</v>
          </cell>
        </row>
        <row r="907">
          <cell r="F907">
            <v>0</v>
          </cell>
          <cell r="G907">
            <v>0</v>
          </cell>
          <cell r="H907">
            <v>0</v>
          </cell>
          <cell r="I907">
            <v>-7.3934057239100071E-5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P907">
            <v>0</v>
          </cell>
          <cell r="AQ907">
            <v>0</v>
          </cell>
          <cell r="AR907">
            <v>0</v>
          </cell>
          <cell r="AS907">
            <v>0</v>
          </cell>
          <cell r="AT907">
            <v>0</v>
          </cell>
          <cell r="AU907">
            <v>0</v>
          </cell>
          <cell r="AV907">
            <v>0</v>
          </cell>
          <cell r="AW907">
            <v>0</v>
          </cell>
          <cell r="AX907">
            <v>0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0</v>
          </cell>
          <cell r="BD907">
            <v>0</v>
          </cell>
          <cell r="BE907">
            <v>0</v>
          </cell>
          <cell r="BF907">
            <v>0</v>
          </cell>
          <cell r="BG907">
            <v>0</v>
          </cell>
          <cell r="BH907">
            <v>0</v>
          </cell>
          <cell r="BI907">
            <v>0</v>
          </cell>
          <cell r="BJ907">
            <v>0</v>
          </cell>
          <cell r="BK907">
            <v>0</v>
          </cell>
          <cell r="BL907">
            <v>0</v>
          </cell>
          <cell r="BM907">
            <v>0</v>
          </cell>
          <cell r="BN907">
            <v>0</v>
          </cell>
          <cell r="BO907">
            <v>0</v>
          </cell>
          <cell r="BP907">
            <v>0</v>
          </cell>
          <cell r="BQ907">
            <v>0</v>
          </cell>
          <cell r="BR907">
            <v>0</v>
          </cell>
          <cell r="BS907">
            <v>0</v>
          </cell>
          <cell r="BT907">
            <v>0</v>
          </cell>
          <cell r="BU907">
            <v>0</v>
          </cell>
          <cell r="BV907">
            <v>0</v>
          </cell>
          <cell r="BW907">
            <v>0</v>
          </cell>
          <cell r="BX907">
            <v>0</v>
          </cell>
          <cell r="BY907">
            <v>0</v>
          </cell>
          <cell r="BZ907">
            <v>0</v>
          </cell>
          <cell r="CA907">
            <v>0</v>
          </cell>
          <cell r="CB907">
            <v>0</v>
          </cell>
          <cell r="CC907">
            <v>0</v>
          </cell>
          <cell r="CD907">
            <v>0</v>
          </cell>
          <cell r="CE907">
            <v>0</v>
          </cell>
          <cell r="CF907">
            <v>0</v>
          </cell>
          <cell r="CG907">
            <v>0</v>
          </cell>
          <cell r="CH907">
            <v>0</v>
          </cell>
          <cell r="CI907">
            <v>0</v>
          </cell>
          <cell r="CJ907">
            <v>0</v>
          </cell>
          <cell r="CK907">
            <v>0</v>
          </cell>
          <cell r="CL907">
            <v>0</v>
          </cell>
          <cell r="CM907">
            <v>0</v>
          </cell>
          <cell r="CN907">
            <v>0</v>
          </cell>
          <cell r="CO907">
            <v>0</v>
          </cell>
          <cell r="CP907">
            <v>0</v>
          </cell>
          <cell r="CQ907">
            <v>0</v>
          </cell>
          <cell r="CR907">
            <v>0</v>
          </cell>
          <cell r="CS907">
            <v>0</v>
          </cell>
          <cell r="CT907">
            <v>0</v>
          </cell>
          <cell r="CU907">
            <v>0</v>
          </cell>
          <cell r="CV907">
            <v>0</v>
          </cell>
          <cell r="CW907">
            <v>0</v>
          </cell>
          <cell r="CX907">
            <v>0</v>
          </cell>
          <cell r="CY907">
            <v>0</v>
          </cell>
          <cell r="CZ907">
            <v>0</v>
          </cell>
          <cell r="DA907">
            <v>0</v>
          </cell>
          <cell r="DB907">
            <v>0</v>
          </cell>
          <cell r="DC907">
            <v>0</v>
          </cell>
          <cell r="DD907">
            <v>0</v>
          </cell>
          <cell r="DE907">
            <v>0</v>
          </cell>
          <cell r="DF907">
            <v>0</v>
          </cell>
          <cell r="DG907">
            <v>0</v>
          </cell>
          <cell r="DH907">
            <v>0</v>
          </cell>
          <cell r="DI907">
            <v>0</v>
          </cell>
          <cell r="DJ907">
            <v>0</v>
          </cell>
          <cell r="DK907">
            <v>0</v>
          </cell>
          <cell r="DL907">
            <v>0</v>
          </cell>
          <cell r="DM907">
            <v>0</v>
          </cell>
          <cell r="DN907">
            <v>0</v>
          </cell>
          <cell r="DO907">
            <v>0</v>
          </cell>
          <cell r="DP907">
            <v>0</v>
          </cell>
          <cell r="DQ907">
            <v>0</v>
          </cell>
          <cell r="DR907">
            <v>0</v>
          </cell>
          <cell r="DS907">
            <v>0</v>
          </cell>
          <cell r="DT907">
            <v>0</v>
          </cell>
          <cell r="DU907">
            <v>0</v>
          </cell>
          <cell r="DV907">
            <v>0</v>
          </cell>
          <cell r="DW907">
            <v>0</v>
          </cell>
          <cell r="DX907">
            <v>0</v>
          </cell>
          <cell r="DY907">
            <v>0</v>
          </cell>
          <cell r="DZ907">
            <v>0</v>
          </cell>
          <cell r="EA907">
            <v>0</v>
          </cell>
          <cell r="EB907">
            <v>0</v>
          </cell>
          <cell r="EC907">
            <v>0</v>
          </cell>
          <cell r="ED907">
            <v>0</v>
          </cell>
        </row>
        <row r="908"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P908">
            <v>0</v>
          </cell>
          <cell r="AQ908">
            <v>0</v>
          </cell>
          <cell r="AR908">
            <v>0</v>
          </cell>
          <cell r="AS908">
            <v>0</v>
          </cell>
          <cell r="AT908">
            <v>0</v>
          </cell>
          <cell r="AU908">
            <v>0</v>
          </cell>
          <cell r="AV908">
            <v>0</v>
          </cell>
          <cell r="AW908">
            <v>0</v>
          </cell>
          <cell r="AX908">
            <v>0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0</v>
          </cell>
          <cell r="BD908">
            <v>0</v>
          </cell>
          <cell r="BE908">
            <v>0</v>
          </cell>
          <cell r="BF908">
            <v>0</v>
          </cell>
          <cell r="BG908">
            <v>0</v>
          </cell>
          <cell r="BH908">
            <v>0</v>
          </cell>
          <cell r="BI908">
            <v>0</v>
          </cell>
          <cell r="BJ908">
            <v>0</v>
          </cell>
          <cell r="BK908">
            <v>0</v>
          </cell>
          <cell r="BL908">
            <v>0</v>
          </cell>
          <cell r="BM908">
            <v>0</v>
          </cell>
          <cell r="BN908">
            <v>0</v>
          </cell>
          <cell r="BO908">
            <v>0</v>
          </cell>
          <cell r="BP908">
            <v>0</v>
          </cell>
          <cell r="BQ908">
            <v>0</v>
          </cell>
          <cell r="BR908">
            <v>0</v>
          </cell>
          <cell r="BS908">
            <v>0</v>
          </cell>
          <cell r="BT908">
            <v>0</v>
          </cell>
          <cell r="BU908">
            <v>0</v>
          </cell>
          <cell r="BV908">
            <v>0</v>
          </cell>
          <cell r="BW908">
            <v>0</v>
          </cell>
          <cell r="BX908">
            <v>0</v>
          </cell>
          <cell r="BY908">
            <v>0</v>
          </cell>
          <cell r="BZ908">
            <v>0</v>
          </cell>
          <cell r="CA908">
            <v>0</v>
          </cell>
          <cell r="CB908">
            <v>0</v>
          </cell>
          <cell r="CC908">
            <v>0</v>
          </cell>
          <cell r="CD908">
            <v>0</v>
          </cell>
          <cell r="CE908">
            <v>0</v>
          </cell>
          <cell r="CF908">
            <v>0</v>
          </cell>
          <cell r="CG908">
            <v>0</v>
          </cell>
          <cell r="CH908">
            <v>0</v>
          </cell>
          <cell r="CI908">
            <v>0</v>
          </cell>
          <cell r="CJ908">
            <v>0</v>
          </cell>
          <cell r="CK908">
            <v>0</v>
          </cell>
          <cell r="CL908">
            <v>0</v>
          </cell>
          <cell r="CM908">
            <v>0</v>
          </cell>
          <cell r="CN908">
            <v>0</v>
          </cell>
          <cell r="CO908">
            <v>0</v>
          </cell>
          <cell r="CP908">
            <v>0</v>
          </cell>
          <cell r="CQ908">
            <v>0</v>
          </cell>
          <cell r="CR908">
            <v>0</v>
          </cell>
          <cell r="CS908">
            <v>0</v>
          </cell>
          <cell r="CT908">
            <v>0</v>
          </cell>
          <cell r="CU908">
            <v>0</v>
          </cell>
          <cell r="CV908">
            <v>0</v>
          </cell>
          <cell r="CW908">
            <v>0</v>
          </cell>
          <cell r="CX908">
            <v>0</v>
          </cell>
          <cell r="CY908">
            <v>0</v>
          </cell>
          <cell r="CZ908">
            <v>0</v>
          </cell>
          <cell r="DA908">
            <v>0</v>
          </cell>
          <cell r="DB908">
            <v>0</v>
          </cell>
          <cell r="DC908">
            <v>0</v>
          </cell>
          <cell r="DD908">
            <v>0</v>
          </cell>
          <cell r="DE908">
            <v>0</v>
          </cell>
          <cell r="DF908">
            <v>0</v>
          </cell>
          <cell r="DG908">
            <v>0</v>
          </cell>
          <cell r="DH908">
            <v>0</v>
          </cell>
          <cell r="DI908">
            <v>0</v>
          </cell>
          <cell r="DJ908">
            <v>0</v>
          </cell>
          <cell r="DK908">
            <v>0</v>
          </cell>
          <cell r="DL908">
            <v>0</v>
          </cell>
          <cell r="DM908">
            <v>0</v>
          </cell>
          <cell r="DN908">
            <v>0</v>
          </cell>
          <cell r="DO908">
            <v>0</v>
          </cell>
          <cell r="DP908">
            <v>0</v>
          </cell>
          <cell r="DQ908">
            <v>0</v>
          </cell>
          <cell r="DR908">
            <v>0</v>
          </cell>
          <cell r="DS908">
            <v>0</v>
          </cell>
          <cell r="DT908">
            <v>0</v>
          </cell>
          <cell r="DU908">
            <v>0</v>
          </cell>
          <cell r="DV908">
            <v>0</v>
          </cell>
          <cell r="DW908">
            <v>0</v>
          </cell>
          <cell r="DX908">
            <v>0</v>
          </cell>
          <cell r="DY908">
            <v>0</v>
          </cell>
          <cell r="DZ908">
            <v>0</v>
          </cell>
          <cell r="EA908">
            <v>0</v>
          </cell>
          <cell r="EB908">
            <v>0</v>
          </cell>
          <cell r="EC908">
            <v>0</v>
          </cell>
          <cell r="ED908">
            <v>0</v>
          </cell>
        </row>
        <row r="909"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0</v>
          </cell>
          <cell r="BD909">
            <v>0</v>
          </cell>
          <cell r="BE909">
            <v>0</v>
          </cell>
          <cell r="BF909">
            <v>0</v>
          </cell>
          <cell r="BG909">
            <v>0</v>
          </cell>
          <cell r="BH909">
            <v>0</v>
          </cell>
          <cell r="BI909">
            <v>0</v>
          </cell>
          <cell r="BJ909">
            <v>0</v>
          </cell>
          <cell r="BK909">
            <v>0</v>
          </cell>
          <cell r="BL909">
            <v>0</v>
          </cell>
          <cell r="BM909">
            <v>0</v>
          </cell>
          <cell r="BN909">
            <v>0</v>
          </cell>
          <cell r="BO909">
            <v>0</v>
          </cell>
          <cell r="BP909">
            <v>0</v>
          </cell>
          <cell r="BQ909">
            <v>0</v>
          </cell>
          <cell r="BR909">
            <v>0</v>
          </cell>
          <cell r="BS909">
            <v>0</v>
          </cell>
          <cell r="BT909">
            <v>0</v>
          </cell>
          <cell r="BU909">
            <v>0</v>
          </cell>
          <cell r="BV909">
            <v>0</v>
          </cell>
          <cell r="BW909">
            <v>0</v>
          </cell>
          <cell r="BX909">
            <v>0</v>
          </cell>
          <cell r="BY909">
            <v>0</v>
          </cell>
          <cell r="BZ909">
            <v>0</v>
          </cell>
          <cell r="CA909">
            <v>0</v>
          </cell>
          <cell r="CB909">
            <v>0</v>
          </cell>
          <cell r="CC909">
            <v>0</v>
          </cell>
          <cell r="CD909">
            <v>0</v>
          </cell>
          <cell r="CE909">
            <v>0</v>
          </cell>
          <cell r="CF909">
            <v>0</v>
          </cell>
          <cell r="CG909">
            <v>0</v>
          </cell>
          <cell r="CH909">
            <v>0</v>
          </cell>
          <cell r="CI909">
            <v>0</v>
          </cell>
          <cell r="CJ909">
            <v>0</v>
          </cell>
          <cell r="CK909">
            <v>0</v>
          </cell>
          <cell r="CL909">
            <v>0</v>
          </cell>
          <cell r="CM909">
            <v>0</v>
          </cell>
          <cell r="CN909">
            <v>0</v>
          </cell>
          <cell r="CO909">
            <v>0</v>
          </cell>
          <cell r="CP909">
            <v>0</v>
          </cell>
          <cell r="CQ909">
            <v>0</v>
          </cell>
          <cell r="CR909">
            <v>0</v>
          </cell>
          <cell r="CS909">
            <v>0</v>
          </cell>
          <cell r="CT909">
            <v>0</v>
          </cell>
          <cell r="CU909">
            <v>0</v>
          </cell>
          <cell r="CV909">
            <v>0</v>
          </cell>
          <cell r="CW909">
            <v>0</v>
          </cell>
          <cell r="CX909">
            <v>0</v>
          </cell>
          <cell r="CY909">
            <v>0</v>
          </cell>
          <cell r="CZ909">
            <v>0</v>
          </cell>
          <cell r="DA909">
            <v>0</v>
          </cell>
          <cell r="DB909">
            <v>0</v>
          </cell>
          <cell r="DC909">
            <v>0</v>
          </cell>
          <cell r="DD909">
            <v>0</v>
          </cell>
          <cell r="DE909">
            <v>0</v>
          </cell>
          <cell r="DF909">
            <v>0</v>
          </cell>
          <cell r="DG909">
            <v>0</v>
          </cell>
          <cell r="DH909">
            <v>0</v>
          </cell>
          <cell r="DI909">
            <v>0</v>
          </cell>
          <cell r="DJ909">
            <v>0</v>
          </cell>
          <cell r="DK909">
            <v>0</v>
          </cell>
          <cell r="DL909">
            <v>0</v>
          </cell>
          <cell r="DM909">
            <v>0</v>
          </cell>
          <cell r="DN909">
            <v>0</v>
          </cell>
          <cell r="DO909">
            <v>0</v>
          </cell>
          <cell r="DP909">
            <v>0</v>
          </cell>
          <cell r="DQ909">
            <v>0</v>
          </cell>
          <cell r="DR909">
            <v>0</v>
          </cell>
          <cell r="DS909">
            <v>0</v>
          </cell>
          <cell r="DT909">
            <v>0</v>
          </cell>
          <cell r="DU909">
            <v>0</v>
          </cell>
          <cell r="DV909">
            <v>0</v>
          </cell>
          <cell r="DW909">
            <v>0</v>
          </cell>
          <cell r="DX909">
            <v>0</v>
          </cell>
          <cell r="DY909">
            <v>0</v>
          </cell>
          <cell r="DZ909">
            <v>0</v>
          </cell>
          <cell r="EA909">
            <v>0</v>
          </cell>
          <cell r="EB909">
            <v>0</v>
          </cell>
          <cell r="EC909">
            <v>0</v>
          </cell>
          <cell r="ED909">
            <v>0</v>
          </cell>
        </row>
        <row r="910"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O910">
            <v>0</v>
          </cell>
          <cell r="AP910">
            <v>0</v>
          </cell>
          <cell r="AQ910">
            <v>0</v>
          </cell>
          <cell r="AR910">
            <v>0</v>
          </cell>
          <cell r="AS910">
            <v>0</v>
          </cell>
          <cell r="AT910">
            <v>0</v>
          </cell>
          <cell r="AU910">
            <v>0</v>
          </cell>
          <cell r="AV910">
            <v>0</v>
          </cell>
          <cell r="AW910">
            <v>0</v>
          </cell>
          <cell r="AX910">
            <v>0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0</v>
          </cell>
          <cell r="BD910">
            <v>0</v>
          </cell>
          <cell r="BE910">
            <v>0</v>
          </cell>
          <cell r="BF910">
            <v>0</v>
          </cell>
          <cell r="BG910">
            <v>0</v>
          </cell>
          <cell r="BH910">
            <v>0</v>
          </cell>
          <cell r="BI910">
            <v>0</v>
          </cell>
          <cell r="BJ910">
            <v>0</v>
          </cell>
          <cell r="BK910">
            <v>0</v>
          </cell>
          <cell r="BL910">
            <v>0</v>
          </cell>
          <cell r="BM910">
            <v>0</v>
          </cell>
          <cell r="BN910">
            <v>0</v>
          </cell>
          <cell r="BO910">
            <v>0</v>
          </cell>
          <cell r="BP910">
            <v>0</v>
          </cell>
          <cell r="BQ910">
            <v>0</v>
          </cell>
          <cell r="BR910">
            <v>0</v>
          </cell>
          <cell r="BS910">
            <v>0</v>
          </cell>
          <cell r="BT910">
            <v>0</v>
          </cell>
          <cell r="BU910">
            <v>0</v>
          </cell>
          <cell r="BV910">
            <v>0</v>
          </cell>
          <cell r="BW910">
            <v>0</v>
          </cell>
          <cell r="BX910">
            <v>0</v>
          </cell>
          <cell r="BY910">
            <v>0</v>
          </cell>
          <cell r="BZ910">
            <v>0</v>
          </cell>
          <cell r="CA910">
            <v>0</v>
          </cell>
          <cell r="CB910">
            <v>0</v>
          </cell>
          <cell r="CC910">
            <v>0</v>
          </cell>
          <cell r="CD910">
            <v>0</v>
          </cell>
          <cell r="CE910">
            <v>0</v>
          </cell>
          <cell r="CF910">
            <v>0</v>
          </cell>
          <cell r="CG910">
            <v>0</v>
          </cell>
          <cell r="CH910">
            <v>0</v>
          </cell>
          <cell r="CI910">
            <v>0</v>
          </cell>
          <cell r="CJ910">
            <v>0</v>
          </cell>
          <cell r="CK910">
            <v>0</v>
          </cell>
          <cell r="CL910">
            <v>0</v>
          </cell>
          <cell r="CM910">
            <v>0</v>
          </cell>
          <cell r="CN910">
            <v>0</v>
          </cell>
          <cell r="CO910">
            <v>0</v>
          </cell>
          <cell r="CP910">
            <v>0</v>
          </cell>
          <cell r="CQ910">
            <v>0</v>
          </cell>
          <cell r="CR910">
            <v>0</v>
          </cell>
          <cell r="CS910">
            <v>0</v>
          </cell>
          <cell r="CT910">
            <v>0</v>
          </cell>
          <cell r="CU910">
            <v>0</v>
          </cell>
          <cell r="CV910">
            <v>0</v>
          </cell>
          <cell r="CW910">
            <v>0</v>
          </cell>
          <cell r="CX910">
            <v>0</v>
          </cell>
          <cell r="CY910">
            <v>0</v>
          </cell>
          <cell r="CZ910">
            <v>0</v>
          </cell>
          <cell r="DA910">
            <v>0</v>
          </cell>
          <cell r="DB910">
            <v>0</v>
          </cell>
          <cell r="DC910">
            <v>0</v>
          </cell>
          <cell r="DD910">
            <v>0</v>
          </cell>
          <cell r="DE910">
            <v>0</v>
          </cell>
          <cell r="DF910">
            <v>0</v>
          </cell>
          <cell r="DG910">
            <v>0</v>
          </cell>
          <cell r="DH910">
            <v>0</v>
          </cell>
          <cell r="DI910">
            <v>0</v>
          </cell>
          <cell r="DJ910">
            <v>0</v>
          </cell>
          <cell r="DK910">
            <v>0</v>
          </cell>
          <cell r="DL910">
            <v>0</v>
          </cell>
          <cell r="DM910">
            <v>0</v>
          </cell>
          <cell r="DN910">
            <v>0</v>
          </cell>
          <cell r="DO910">
            <v>0</v>
          </cell>
          <cell r="DP910">
            <v>0</v>
          </cell>
          <cell r="DQ910">
            <v>0</v>
          </cell>
          <cell r="DR910">
            <v>0</v>
          </cell>
          <cell r="DS910">
            <v>0</v>
          </cell>
          <cell r="DT910">
            <v>0</v>
          </cell>
          <cell r="DU910">
            <v>0</v>
          </cell>
          <cell r="DV910">
            <v>0</v>
          </cell>
          <cell r="DW910">
            <v>0</v>
          </cell>
          <cell r="DX910">
            <v>0</v>
          </cell>
          <cell r="DY910">
            <v>0</v>
          </cell>
          <cell r="DZ910">
            <v>0</v>
          </cell>
          <cell r="EA910">
            <v>0</v>
          </cell>
          <cell r="EB910">
            <v>0</v>
          </cell>
          <cell r="EC910">
            <v>0</v>
          </cell>
          <cell r="ED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0</v>
          </cell>
          <cell r="BD911">
            <v>0</v>
          </cell>
          <cell r="BE911">
            <v>0</v>
          </cell>
          <cell r="BF911">
            <v>0</v>
          </cell>
          <cell r="BG911">
            <v>0</v>
          </cell>
          <cell r="BH911">
            <v>0</v>
          </cell>
          <cell r="BI911">
            <v>0</v>
          </cell>
          <cell r="BJ911">
            <v>0</v>
          </cell>
          <cell r="BK911">
            <v>0</v>
          </cell>
          <cell r="BL911">
            <v>0</v>
          </cell>
          <cell r="BM911">
            <v>0</v>
          </cell>
          <cell r="BN911">
            <v>0</v>
          </cell>
          <cell r="BO911">
            <v>0</v>
          </cell>
          <cell r="BP911">
            <v>0</v>
          </cell>
          <cell r="BQ911">
            <v>0</v>
          </cell>
          <cell r="BR911">
            <v>0</v>
          </cell>
          <cell r="BS911">
            <v>0</v>
          </cell>
          <cell r="BT911">
            <v>0</v>
          </cell>
          <cell r="BU911">
            <v>0</v>
          </cell>
          <cell r="BV911">
            <v>0</v>
          </cell>
          <cell r="BW911">
            <v>0</v>
          </cell>
          <cell r="BX911">
            <v>0</v>
          </cell>
          <cell r="BY911">
            <v>0</v>
          </cell>
          <cell r="BZ911">
            <v>0</v>
          </cell>
          <cell r="CA911">
            <v>0</v>
          </cell>
          <cell r="CB911">
            <v>0</v>
          </cell>
          <cell r="CC911">
            <v>0</v>
          </cell>
          <cell r="CD911">
            <v>0</v>
          </cell>
          <cell r="CE911">
            <v>0</v>
          </cell>
          <cell r="CF911">
            <v>0</v>
          </cell>
          <cell r="CG911">
            <v>0</v>
          </cell>
          <cell r="CH911">
            <v>0</v>
          </cell>
          <cell r="CI911">
            <v>0</v>
          </cell>
          <cell r="CJ911">
            <v>0</v>
          </cell>
          <cell r="CK911">
            <v>0</v>
          </cell>
          <cell r="CL911">
            <v>0</v>
          </cell>
          <cell r="CM911">
            <v>0</v>
          </cell>
          <cell r="CN911">
            <v>0</v>
          </cell>
          <cell r="CO911">
            <v>0</v>
          </cell>
          <cell r="CP911">
            <v>0</v>
          </cell>
          <cell r="CQ911">
            <v>0</v>
          </cell>
          <cell r="CR911">
            <v>0</v>
          </cell>
          <cell r="CS911">
            <v>0</v>
          </cell>
          <cell r="CT911">
            <v>0</v>
          </cell>
          <cell r="CU911">
            <v>0</v>
          </cell>
          <cell r="CV911">
            <v>0</v>
          </cell>
          <cell r="CW911">
            <v>0</v>
          </cell>
          <cell r="CX911">
            <v>0</v>
          </cell>
          <cell r="CY911">
            <v>0</v>
          </cell>
          <cell r="CZ911">
            <v>0</v>
          </cell>
          <cell r="DA911">
            <v>0</v>
          </cell>
          <cell r="DB911">
            <v>0</v>
          </cell>
          <cell r="DC911">
            <v>0</v>
          </cell>
          <cell r="DD911">
            <v>0</v>
          </cell>
          <cell r="DE911">
            <v>0</v>
          </cell>
          <cell r="DF911">
            <v>0</v>
          </cell>
          <cell r="DG911">
            <v>0</v>
          </cell>
          <cell r="DH911">
            <v>0</v>
          </cell>
          <cell r="DI911">
            <v>0</v>
          </cell>
          <cell r="DJ911">
            <v>0</v>
          </cell>
          <cell r="DK911">
            <v>0</v>
          </cell>
          <cell r="DL911">
            <v>0</v>
          </cell>
          <cell r="DM911">
            <v>0</v>
          </cell>
          <cell r="DN911">
            <v>0</v>
          </cell>
          <cell r="DO911">
            <v>0</v>
          </cell>
          <cell r="DP911">
            <v>0</v>
          </cell>
          <cell r="DQ911">
            <v>0</v>
          </cell>
          <cell r="DR911">
            <v>0</v>
          </cell>
          <cell r="DS911">
            <v>0</v>
          </cell>
          <cell r="DT911">
            <v>0</v>
          </cell>
          <cell r="DU911">
            <v>0</v>
          </cell>
          <cell r="DV911">
            <v>0</v>
          </cell>
          <cell r="DW911">
            <v>0</v>
          </cell>
          <cell r="DX911">
            <v>0</v>
          </cell>
          <cell r="DY911">
            <v>0</v>
          </cell>
          <cell r="DZ911">
            <v>0</v>
          </cell>
          <cell r="EA911">
            <v>0</v>
          </cell>
          <cell r="EB911">
            <v>0</v>
          </cell>
          <cell r="EC911">
            <v>0</v>
          </cell>
          <cell r="ED911">
            <v>0</v>
          </cell>
        </row>
        <row r="912"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0</v>
          </cell>
          <cell r="AO912">
            <v>0</v>
          </cell>
          <cell r="AP912">
            <v>0</v>
          </cell>
          <cell r="AQ912">
            <v>0</v>
          </cell>
          <cell r="AR912">
            <v>0</v>
          </cell>
          <cell r="AS912">
            <v>0</v>
          </cell>
          <cell r="AT912">
            <v>0</v>
          </cell>
          <cell r="AU912">
            <v>0</v>
          </cell>
          <cell r="AV912">
            <v>0</v>
          </cell>
          <cell r="AW912">
            <v>0</v>
          </cell>
          <cell r="AX912">
            <v>0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0</v>
          </cell>
          <cell r="BD912">
            <v>0</v>
          </cell>
          <cell r="BE912">
            <v>0</v>
          </cell>
          <cell r="BF912">
            <v>0</v>
          </cell>
          <cell r="BG912">
            <v>0</v>
          </cell>
          <cell r="BH912">
            <v>0</v>
          </cell>
          <cell r="BI912">
            <v>0</v>
          </cell>
          <cell r="BJ912">
            <v>0</v>
          </cell>
          <cell r="BK912">
            <v>0</v>
          </cell>
          <cell r="BL912">
            <v>0</v>
          </cell>
          <cell r="BM912">
            <v>0</v>
          </cell>
          <cell r="BN912">
            <v>0</v>
          </cell>
          <cell r="BO912">
            <v>0</v>
          </cell>
          <cell r="BP912">
            <v>0</v>
          </cell>
          <cell r="BQ912">
            <v>0</v>
          </cell>
          <cell r="BR912">
            <v>0</v>
          </cell>
          <cell r="BS912">
            <v>0</v>
          </cell>
          <cell r="BT912">
            <v>0</v>
          </cell>
          <cell r="BU912">
            <v>0</v>
          </cell>
          <cell r="BV912">
            <v>0</v>
          </cell>
          <cell r="BW912">
            <v>0</v>
          </cell>
          <cell r="BX912">
            <v>0</v>
          </cell>
          <cell r="BY912">
            <v>0</v>
          </cell>
          <cell r="BZ912">
            <v>0</v>
          </cell>
          <cell r="CA912">
            <v>0</v>
          </cell>
          <cell r="CB912">
            <v>0</v>
          </cell>
          <cell r="CC912">
            <v>0</v>
          </cell>
          <cell r="CD912">
            <v>0</v>
          </cell>
          <cell r="CE912">
            <v>0</v>
          </cell>
          <cell r="CF912">
            <v>0</v>
          </cell>
          <cell r="CG912">
            <v>0</v>
          </cell>
          <cell r="CH912">
            <v>0</v>
          </cell>
          <cell r="CI912">
            <v>0</v>
          </cell>
          <cell r="CJ912">
            <v>0</v>
          </cell>
          <cell r="CK912">
            <v>0</v>
          </cell>
          <cell r="CL912">
            <v>0</v>
          </cell>
          <cell r="CM912">
            <v>0</v>
          </cell>
          <cell r="CN912">
            <v>0</v>
          </cell>
          <cell r="CO912">
            <v>0</v>
          </cell>
          <cell r="CP912">
            <v>0</v>
          </cell>
          <cell r="CQ912">
            <v>0</v>
          </cell>
          <cell r="CR912">
            <v>0</v>
          </cell>
          <cell r="CS912">
            <v>0</v>
          </cell>
          <cell r="CT912">
            <v>0</v>
          </cell>
          <cell r="CU912">
            <v>0</v>
          </cell>
          <cell r="CV912">
            <v>0</v>
          </cell>
          <cell r="CW912">
            <v>0</v>
          </cell>
          <cell r="CX912">
            <v>0</v>
          </cell>
          <cell r="CY912">
            <v>0</v>
          </cell>
          <cell r="CZ912">
            <v>0</v>
          </cell>
          <cell r="DA912">
            <v>0</v>
          </cell>
          <cell r="DB912">
            <v>0</v>
          </cell>
          <cell r="DC912">
            <v>0</v>
          </cell>
          <cell r="DD912">
            <v>0</v>
          </cell>
          <cell r="DE912">
            <v>0</v>
          </cell>
          <cell r="DF912">
            <v>0</v>
          </cell>
          <cell r="DG912">
            <v>0</v>
          </cell>
          <cell r="DH912">
            <v>0</v>
          </cell>
          <cell r="DI912">
            <v>0</v>
          </cell>
          <cell r="DJ912">
            <v>0</v>
          </cell>
          <cell r="DK912">
            <v>0</v>
          </cell>
          <cell r="DL912">
            <v>0</v>
          </cell>
          <cell r="DM912">
            <v>0</v>
          </cell>
          <cell r="DN912">
            <v>0</v>
          </cell>
          <cell r="DO912">
            <v>0</v>
          </cell>
          <cell r="DP912">
            <v>0</v>
          </cell>
          <cell r="DQ912">
            <v>0</v>
          </cell>
          <cell r="DR912">
            <v>0</v>
          </cell>
          <cell r="DS912">
            <v>0</v>
          </cell>
          <cell r="DT912">
            <v>0</v>
          </cell>
          <cell r="DU912">
            <v>0</v>
          </cell>
          <cell r="DV912">
            <v>0</v>
          </cell>
          <cell r="DW912">
            <v>0</v>
          </cell>
          <cell r="DX912">
            <v>0</v>
          </cell>
          <cell r="DY912">
            <v>0</v>
          </cell>
          <cell r="DZ912">
            <v>0</v>
          </cell>
          <cell r="EA912">
            <v>0</v>
          </cell>
          <cell r="EB912">
            <v>0</v>
          </cell>
          <cell r="EC912">
            <v>0</v>
          </cell>
          <cell r="ED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O913">
            <v>0</v>
          </cell>
          <cell r="AP913">
            <v>0</v>
          </cell>
          <cell r="AQ913">
            <v>0</v>
          </cell>
          <cell r="AR913">
            <v>0</v>
          </cell>
          <cell r="AS913">
            <v>0</v>
          </cell>
          <cell r="AT913">
            <v>0</v>
          </cell>
          <cell r="AU913">
            <v>0</v>
          </cell>
          <cell r="AV913">
            <v>0</v>
          </cell>
          <cell r="AW913">
            <v>0</v>
          </cell>
          <cell r="AX913">
            <v>0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0</v>
          </cell>
          <cell r="BD913">
            <v>0</v>
          </cell>
          <cell r="BE913">
            <v>0</v>
          </cell>
          <cell r="BF913">
            <v>0</v>
          </cell>
          <cell r="BG913">
            <v>0</v>
          </cell>
          <cell r="BH913">
            <v>0</v>
          </cell>
          <cell r="BI913">
            <v>0</v>
          </cell>
          <cell r="BJ913">
            <v>0</v>
          </cell>
          <cell r="BK913">
            <v>0</v>
          </cell>
          <cell r="BL913">
            <v>0</v>
          </cell>
          <cell r="BM913">
            <v>0</v>
          </cell>
          <cell r="BN913">
            <v>0</v>
          </cell>
          <cell r="BO913">
            <v>0</v>
          </cell>
          <cell r="BP913">
            <v>0</v>
          </cell>
          <cell r="BQ913">
            <v>0</v>
          </cell>
          <cell r="BR913">
            <v>0</v>
          </cell>
          <cell r="BS913">
            <v>0</v>
          </cell>
          <cell r="BT913">
            <v>0</v>
          </cell>
          <cell r="BU913">
            <v>0</v>
          </cell>
          <cell r="BV913">
            <v>0</v>
          </cell>
          <cell r="BW913">
            <v>0</v>
          </cell>
          <cell r="BX913">
            <v>0</v>
          </cell>
          <cell r="BY913">
            <v>0</v>
          </cell>
          <cell r="BZ913">
            <v>0</v>
          </cell>
          <cell r="CA913">
            <v>0</v>
          </cell>
          <cell r="CB913">
            <v>0</v>
          </cell>
          <cell r="CC913">
            <v>0</v>
          </cell>
          <cell r="CD913">
            <v>0</v>
          </cell>
          <cell r="CE913">
            <v>0</v>
          </cell>
          <cell r="CF913">
            <v>0</v>
          </cell>
          <cell r="CG913">
            <v>0</v>
          </cell>
          <cell r="CH913">
            <v>0</v>
          </cell>
          <cell r="CI913">
            <v>0</v>
          </cell>
          <cell r="CJ913">
            <v>0</v>
          </cell>
          <cell r="CK913">
            <v>0</v>
          </cell>
          <cell r="CL913">
            <v>0</v>
          </cell>
          <cell r="CM913">
            <v>0</v>
          </cell>
          <cell r="CN913">
            <v>0</v>
          </cell>
          <cell r="CO913">
            <v>0</v>
          </cell>
          <cell r="CP913">
            <v>0</v>
          </cell>
          <cell r="CQ913">
            <v>0</v>
          </cell>
          <cell r="CR913">
            <v>0</v>
          </cell>
          <cell r="CS913">
            <v>0</v>
          </cell>
          <cell r="CT913">
            <v>0</v>
          </cell>
          <cell r="CU913">
            <v>0</v>
          </cell>
          <cell r="CV913">
            <v>0</v>
          </cell>
          <cell r="CW913">
            <v>0</v>
          </cell>
          <cell r="CX913">
            <v>0</v>
          </cell>
          <cell r="CY913">
            <v>0</v>
          </cell>
          <cell r="CZ913">
            <v>0</v>
          </cell>
          <cell r="DA913">
            <v>0</v>
          </cell>
          <cell r="DB913">
            <v>0</v>
          </cell>
          <cell r="DC913">
            <v>0</v>
          </cell>
          <cell r="DD913">
            <v>0</v>
          </cell>
          <cell r="DE913">
            <v>0</v>
          </cell>
          <cell r="DF913">
            <v>0</v>
          </cell>
          <cell r="DG913">
            <v>0</v>
          </cell>
          <cell r="DH913">
            <v>0</v>
          </cell>
          <cell r="DI913">
            <v>0</v>
          </cell>
          <cell r="DJ913">
            <v>0</v>
          </cell>
          <cell r="DK913">
            <v>0</v>
          </cell>
          <cell r="DL913">
            <v>0</v>
          </cell>
          <cell r="DM913">
            <v>0</v>
          </cell>
          <cell r="DN913">
            <v>0</v>
          </cell>
          <cell r="DO913">
            <v>0</v>
          </cell>
          <cell r="DP913">
            <v>0</v>
          </cell>
          <cell r="DQ913">
            <v>0</v>
          </cell>
          <cell r="DR913">
            <v>0</v>
          </cell>
          <cell r="DS913">
            <v>0</v>
          </cell>
          <cell r="DT913">
            <v>0</v>
          </cell>
          <cell r="DU913">
            <v>0</v>
          </cell>
          <cell r="DV913">
            <v>0</v>
          </cell>
          <cell r="DW913">
            <v>0</v>
          </cell>
          <cell r="DX913">
            <v>0</v>
          </cell>
          <cell r="DY913">
            <v>0</v>
          </cell>
          <cell r="DZ913">
            <v>0</v>
          </cell>
          <cell r="EA913">
            <v>0</v>
          </cell>
          <cell r="EB913">
            <v>0</v>
          </cell>
          <cell r="EC913">
            <v>0</v>
          </cell>
          <cell r="ED913">
            <v>0</v>
          </cell>
        </row>
        <row r="914"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0</v>
          </cell>
          <cell r="BD914">
            <v>0</v>
          </cell>
          <cell r="BE914">
            <v>0</v>
          </cell>
          <cell r="BF914">
            <v>0</v>
          </cell>
          <cell r="BG914">
            <v>0</v>
          </cell>
          <cell r="BH914">
            <v>0</v>
          </cell>
          <cell r="BI914">
            <v>0</v>
          </cell>
          <cell r="BJ914">
            <v>0</v>
          </cell>
          <cell r="BK914">
            <v>0</v>
          </cell>
          <cell r="BL914">
            <v>0</v>
          </cell>
          <cell r="BM914">
            <v>0</v>
          </cell>
          <cell r="BN914">
            <v>0</v>
          </cell>
          <cell r="BO914">
            <v>0</v>
          </cell>
          <cell r="BP914">
            <v>0</v>
          </cell>
          <cell r="BQ914">
            <v>0</v>
          </cell>
          <cell r="BR914">
            <v>0</v>
          </cell>
          <cell r="BS914">
            <v>0</v>
          </cell>
          <cell r="BT914">
            <v>0</v>
          </cell>
          <cell r="BU914">
            <v>0</v>
          </cell>
          <cell r="BV914">
            <v>0</v>
          </cell>
          <cell r="BW914">
            <v>0</v>
          </cell>
          <cell r="BX914">
            <v>0</v>
          </cell>
          <cell r="BY914">
            <v>0</v>
          </cell>
          <cell r="BZ914">
            <v>0</v>
          </cell>
          <cell r="CA914">
            <v>0</v>
          </cell>
          <cell r="CB914">
            <v>0</v>
          </cell>
          <cell r="CC914">
            <v>0</v>
          </cell>
          <cell r="CD914">
            <v>0</v>
          </cell>
          <cell r="CE914">
            <v>0</v>
          </cell>
          <cell r="CF914">
            <v>0</v>
          </cell>
          <cell r="CG914">
            <v>0</v>
          </cell>
          <cell r="CH914">
            <v>0</v>
          </cell>
          <cell r="CI914">
            <v>0</v>
          </cell>
          <cell r="CJ914">
            <v>0</v>
          </cell>
          <cell r="CK914">
            <v>0</v>
          </cell>
          <cell r="CL914">
            <v>0</v>
          </cell>
          <cell r="CM914">
            <v>0</v>
          </cell>
          <cell r="CN914">
            <v>0</v>
          </cell>
          <cell r="CO914">
            <v>0</v>
          </cell>
          <cell r="CP914">
            <v>0</v>
          </cell>
          <cell r="CQ914">
            <v>0</v>
          </cell>
          <cell r="CR914">
            <v>0</v>
          </cell>
          <cell r="CS914">
            <v>0</v>
          </cell>
          <cell r="CT914">
            <v>0</v>
          </cell>
          <cell r="CU914">
            <v>0</v>
          </cell>
          <cell r="CV914">
            <v>0</v>
          </cell>
          <cell r="CW914">
            <v>0</v>
          </cell>
          <cell r="CX914">
            <v>0</v>
          </cell>
          <cell r="CY914">
            <v>0</v>
          </cell>
          <cell r="CZ914">
            <v>0</v>
          </cell>
          <cell r="DA914">
            <v>0</v>
          </cell>
          <cell r="DB914">
            <v>0</v>
          </cell>
          <cell r="DC914">
            <v>0</v>
          </cell>
          <cell r="DD914">
            <v>0</v>
          </cell>
          <cell r="DE914">
            <v>0</v>
          </cell>
          <cell r="DF914">
            <v>0</v>
          </cell>
          <cell r="DG914">
            <v>0</v>
          </cell>
          <cell r="DH914">
            <v>0</v>
          </cell>
          <cell r="DI914">
            <v>0</v>
          </cell>
          <cell r="DJ914">
            <v>0</v>
          </cell>
          <cell r="DK914">
            <v>0</v>
          </cell>
          <cell r="DL914">
            <v>0</v>
          </cell>
          <cell r="DM914">
            <v>0</v>
          </cell>
          <cell r="DN914">
            <v>0</v>
          </cell>
          <cell r="DO914">
            <v>0</v>
          </cell>
          <cell r="DP914">
            <v>0</v>
          </cell>
          <cell r="DQ914">
            <v>0</v>
          </cell>
          <cell r="DR914">
            <v>0</v>
          </cell>
          <cell r="DS914">
            <v>0</v>
          </cell>
          <cell r="DT914">
            <v>0</v>
          </cell>
          <cell r="DU914">
            <v>0</v>
          </cell>
          <cell r="DV914">
            <v>0</v>
          </cell>
          <cell r="DW914">
            <v>0</v>
          </cell>
          <cell r="DX914">
            <v>0</v>
          </cell>
          <cell r="DY914">
            <v>0</v>
          </cell>
          <cell r="DZ914">
            <v>0</v>
          </cell>
          <cell r="EA914">
            <v>0</v>
          </cell>
          <cell r="EB914">
            <v>0</v>
          </cell>
          <cell r="EC914">
            <v>0</v>
          </cell>
          <cell r="ED914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0</v>
          </cell>
          <cell r="BD916">
            <v>0</v>
          </cell>
          <cell r="BE916">
            <v>0</v>
          </cell>
          <cell r="BF916">
            <v>0</v>
          </cell>
          <cell r="BG916">
            <v>0</v>
          </cell>
          <cell r="BH916">
            <v>0</v>
          </cell>
          <cell r="BI916">
            <v>0</v>
          </cell>
          <cell r="BJ916">
            <v>0</v>
          </cell>
          <cell r="BK916">
            <v>0</v>
          </cell>
          <cell r="BL916">
            <v>0</v>
          </cell>
          <cell r="BM916">
            <v>0</v>
          </cell>
          <cell r="BN916">
            <v>0</v>
          </cell>
          <cell r="BO916">
            <v>0</v>
          </cell>
          <cell r="BP916">
            <v>0</v>
          </cell>
          <cell r="BQ916">
            <v>0</v>
          </cell>
          <cell r="BR916">
            <v>0</v>
          </cell>
          <cell r="BS916">
            <v>0</v>
          </cell>
          <cell r="BT916">
            <v>0</v>
          </cell>
          <cell r="BU916">
            <v>0</v>
          </cell>
          <cell r="BV916">
            <v>0</v>
          </cell>
          <cell r="BW916">
            <v>0</v>
          </cell>
          <cell r="BX916">
            <v>0</v>
          </cell>
          <cell r="BY916">
            <v>0</v>
          </cell>
          <cell r="BZ916">
            <v>0</v>
          </cell>
          <cell r="CA916">
            <v>0</v>
          </cell>
          <cell r="CB916">
            <v>0</v>
          </cell>
          <cell r="CC916">
            <v>0</v>
          </cell>
          <cell r="CD916">
            <v>0</v>
          </cell>
          <cell r="CE916">
            <v>0</v>
          </cell>
          <cell r="CF916">
            <v>0</v>
          </cell>
          <cell r="CG916">
            <v>0</v>
          </cell>
          <cell r="CH916">
            <v>0</v>
          </cell>
          <cell r="CI916">
            <v>0</v>
          </cell>
          <cell r="CJ916">
            <v>0</v>
          </cell>
          <cell r="CK916">
            <v>0</v>
          </cell>
          <cell r="CL916">
            <v>0</v>
          </cell>
          <cell r="CM916">
            <v>0</v>
          </cell>
          <cell r="CN916">
            <v>0</v>
          </cell>
          <cell r="CO916">
            <v>0</v>
          </cell>
          <cell r="CP916">
            <v>0</v>
          </cell>
          <cell r="CQ916">
            <v>0</v>
          </cell>
          <cell r="CR916">
            <v>0</v>
          </cell>
          <cell r="CS916">
            <v>0</v>
          </cell>
          <cell r="CT916">
            <v>0</v>
          </cell>
          <cell r="CU916">
            <v>0</v>
          </cell>
          <cell r="CV916">
            <v>0</v>
          </cell>
          <cell r="CW916">
            <v>0</v>
          </cell>
          <cell r="CX916">
            <v>0</v>
          </cell>
          <cell r="CY916">
            <v>0</v>
          </cell>
          <cell r="CZ916">
            <v>0</v>
          </cell>
          <cell r="DA916">
            <v>0</v>
          </cell>
          <cell r="DB916">
            <v>0</v>
          </cell>
          <cell r="DC916">
            <v>0</v>
          </cell>
          <cell r="DD916">
            <v>0</v>
          </cell>
          <cell r="DE916">
            <v>0</v>
          </cell>
          <cell r="DF916">
            <v>0</v>
          </cell>
          <cell r="DG916">
            <v>0</v>
          </cell>
          <cell r="DH916">
            <v>0</v>
          </cell>
          <cell r="DI916">
            <v>0</v>
          </cell>
          <cell r="DJ916">
            <v>0</v>
          </cell>
          <cell r="DK916">
            <v>0</v>
          </cell>
          <cell r="DL916">
            <v>0</v>
          </cell>
          <cell r="DM916">
            <v>0</v>
          </cell>
          <cell r="DN916">
            <v>0</v>
          </cell>
          <cell r="DO916">
            <v>0</v>
          </cell>
          <cell r="DP916">
            <v>0</v>
          </cell>
          <cell r="DQ916">
            <v>0</v>
          </cell>
          <cell r="DR916">
            <v>0</v>
          </cell>
          <cell r="DS916">
            <v>0</v>
          </cell>
          <cell r="DT916">
            <v>0</v>
          </cell>
          <cell r="DU916">
            <v>0</v>
          </cell>
          <cell r="DV916">
            <v>0</v>
          </cell>
          <cell r="DW916">
            <v>0</v>
          </cell>
          <cell r="DX916">
            <v>0</v>
          </cell>
          <cell r="DY916">
            <v>0</v>
          </cell>
          <cell r="DZ916">
            <v>0</v>
          </cell>
          <cell r="EA916">
            <v>0</v>
          </cell>
          <cell r="EB916">
            <v>0</v>
          </cell>
          <cell r="EC916">
            <v>0</v>
          </cell>
          <cell r="ED916">
            <v>0</v>
          </cell>
        </row>
        <row r="917"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0</v>
          </cell>
          <cell r="BD917">
            <v>0</v>
          </cell>
          <cell r="BE917">
            <v>0</v>
          </cell>
          <cell r="BF917">
            <v>0</v>
          </cell>
          <cell r="BG917">
            <v>0</v>
          </cell>
          <cell r="BH917">
            <v>0</v>
          </cell>
          <cell r="BI917">
            <v>0</v>
          </cell>
          <cell r="BJ917">
            <v>0</v>
          </cell>
          <cell r="BK917">
            <v>0</v>
          </cell>
          <cell r="BL917">
            <v>0</v>
          </cell>
          <cell r="BM917">
            <v>0</v>
          </cell>
          <cell r="BN917">
            <v>0</v>
          </cell>
          <cell r="BO917">
            <v>0</v>
          </cell>
          <cell r="BP917">
            <v>0</v>
          </cell>
          <cell r="BQ917">
            <v>0</v>
          </cell>
          <cell r="BR917">
            <v>0</v>
          </cell>
          <cell r="BS917">
            <v>0</v>
          </cell>
          <cell r="BT917">
            <v>0</v>
          </cell>
          <cell r="BU917">
            <v>0</v>
          </cell>
          <cell r="BV917">
            <v>0</v>
          </cell>
          <cell r="BW917">
            <v>0</v>
          </cell>
          <cell r="BX917">
            <v>0</v>
          </cell>
          <cell r="BY917">
            <v>0</v>
          </cell>
          <cell r="BZ917">
            <v>0</v>
          </cell>
          <cell r="CA917">
            <v>0</v>
          </cell>
          <cell r="CB917">
            <v>0</v>
          </cell>
          <cell r="CC917">
            <v>0</v>
          </cell>
          <cell r="CD917">
            <v>0</v>
          </cell>
          <cell r="CE917">
            <v>0</v>
          </cell>
          <cell r="CF917">
            <v>0</v>
          </cell>
          <cell r="CG917">
            <v>0</v>
          </cell>
          <cell r="CH917">
            <v>0</v>
          </cell>
          <cell r="CI917">
            <v>0</v>
          </cell>
          <cell r="CJ917">
            <v>0</v>
          </cell>
          <cell r="CK917">
            <v>0</v>
          </cell>
          <cell r="CL917">
            <v>0</v>
          </cell>
          <cell r="CM917">
            <v>0</v>
          </cell>
          <cell r="CN917">
            <v>0</v>
          </cell>
          <cell r="CO917">
            <v>0</v>
          </cell>
          <cell r="CP917">
            <v>0</v>
          </cell>
          <cell r="CQ917">
            <v>0</v>
          </cell>
          <cell r="CR917">
            <v>0</v>
          </cell>
          <cell r="CS917">
            <v>0</v>
          </cell>
          <cell r="CT917">
            <v>0</v>
          </cell>
          <cell r="CU917">
            <v>0</v>
          </cell>
          <cell r="CV917">
            <v>0</v>
          </cell>
          <cell r="CW917">
            <v>0</v>
          </cell>
          <cell r="CX917">
            <v>0</v>
          </cell>
          <cell r="CY917">
            <v>0</v>
          </cell>
          <cell r="CZ917">
            <v>0</v>
          </cell>
          <cell r="DA917">
            <v>0</v>
          </cell>
          <cell r="DB917">
            <v>0</v>
          </cell>
          <cell r="DC917">
            <v>0</v>
          </cell>
          <cell r="DD917">
            <v>0</v>
          </cell>
          <cell r="DE917">
            <v>0</v>
          </cell>
          <cell r="DF917">
            <v>0</v>
          </cell>
          <cell r="DG917">
            <v>0</v>
          </cell>
          <cell r="DH917">
            <v>0</v>
          </cell>
          <cell r="DI917">
            <v>0</v>
          </cell>
          <cell r="DJ917">
            <v>0</v>
          </cell>
          <cell r="DK917">
            <v>0</v>
          </cell>
          <cell r="DL917">
            <v>0</v>
          </cell>
          <cell r="DM917">
            <v>0</v>
          </cell>
          <cell r="DN917">
            <v>0</v>
          </cell>
          <cell r="DO917">
            <v>0</v>
          </cell>
          <cell r="DP917">
            <v>0</v>
          </cell>
          <cell r="DQ917">
            <v>0</v>
          </cell>
          <cell r="DR917">
            <v>0</v>
          </cell>
          <cell r="DS917">
            <v>0</v>
          </cell>
          <cell r="DT917">
            <v>0</v>
          </cell>
          <cell r="DU917">
            <v>0</v>
          </cell>
          <cell r="DV917">
            <v>0</v>
          </cell>
          <cell r="DW917">
            <v>0</v>
          </cell>
          <cell r="DX917">
            <v>0</v>
          </cell>
          <cell r="DY917">
            <v>0</v>
          </cell>
          <cell r="DZ917">
            <v>0</v>
          </cell>
          <cell r="EA917">
            <v>0</v>
          </cell>
          <cell r="EB917">
            <v>0</v>
          </cell>
          <cell r="EC917">
            <v>0</v>
          </cell>
          <cell r="ED917">
            <v>0</v>
          </cell>
        </row>
        <row r="918"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0</v>
          </cell>
          <cell r="BD918">
            <v>0</v>
          </cell>
          <cell r="BE918">
            <v>0</v>
          </cell>
          <cell r="BF918">
            <v>0</v>
          </cell>
          <cell r="BG918">
            <v>0</v>
          </cell>
          <cell r="BH918">
            <v>0</v>
          </cell>
          <cell r="BI918">
            <v>0</v>
          </cell>
          <cell r="BJ918">
            <v>0</v>
          </cell>
          <cell r="BK918">
            <v>0</v>
          </cell>
          <cell r="BL918">
            <v>0</v>
          </cell>
          <cell r="BM918">
            <v>0</v>
          </cell>
          <cell r="BN918">
            <v>0</v>
          </cell>
          <cell r="BO918">
            <v>0</v>
          </cell>
          <cell r="BP918">
            <v>0</v>
          </cell>
          <cell r="BQ918">
            <v>0</v>
          </cell>
          <cell r="BR918">
            <v>0</v>
          </cell>
          <cell r="BS918">
            <v>0</v>
          </cell>
          <cell r="BT918">
            <v>0</v>
          </cell>
          <cell r="BU918">
            <v>0</v>
          </cell>
          <cell r="BV918">
            <v>0</v>
          </cell>
          <cell r="BW918">
            <v>0</v>
          </cell>
          <cell r="BX918">
            <v>0</v>
          </cell>
          <cell r="BY918">
            <v>0</v>
          </cell>
          <cell r="BZ918">
            <v>0</v>
          </cell>
          <cell r="CA918">
            <v>0</v>
          </cell>
          <cell r="CB918">
            <v>0</v>
          </cell>
          <cell r="CC918">
            <v>0</v>
          </cell>
          <cell r="CD918">
            <v>0</v>
          </cell>
          <cell r="CE918">
            <v>0</v>
          </cell>
          <cell r="CF918">
            <v>0</v>
          </cell>
          <cell r="CG918">
            <v>0</v>
          </cell>
          <cell r="CH918">
            <v>0</v>
          </cell>
          <cell r="CI918">
            <v>0</v>
          </cell>
          <cell r="CJ918">
            <v>0</v>
          </cell>
          <cell r="CK918">
            <v>0</v>
          </cell>
          <cell r="CL918">
            <v>0</v>
          </cell>
          <cell r="CM918">
            <v>0</v>
          </cell>
          <cell r="CN918">
            <v>0</v>
          </cell>
          <cell r="CO918">
            <v>0</v>
          </cell>
          <cell r="CP918">
            <v>0</v>
          </cell>
          <cell r="CQ918">
            <v>0</v>
          </cell>
          <cell r="CR918">
            <v>0</v>
          </cell>
          <cell r="CS918">
            <v>0</v>
          </cell>
          <cell r="CT918">
            <v>0</v>
          </cell>
          <cell r="CU918">
            <v>0</v>
          </cell>
          <cell r="CV918">
            <v>0</v>
          </cell>
          <cell r="CW918">
            <v>0</v>
          </cell>
          <cell r="CX918">
            <v>0</v>
          </cell>
          <cell r="CY918">
            <v>0</v>
          </cell>
          <cell r="CZ918">
            <v>0</v>
          </cell>
          <cell r="DA918">
            <v>0</v>
          </cell>
          <cell r="DB918">
            <v>0</v>
          </cell>
          <cell r="DC918">
            <v>0</v>
          </cell>
          <cell r="DD918">
            <v>0</v>
          </cell>
          <cell r="DE918">
            <v>0</v>
          </cell>
          <cell r="DF918">
            <v>0</v>
          </cell>
          <cell r="DG918">
            <v>0</v>
          </cell>
          <cell r="DH918">
            <v>0</v>
          </cell>
          <cell r="DI918">
            <v>0</v>
          </cell>
          <cell r="DJ918">
            <v>0</v>
          </cell>
          <cell r="DK918">
            <v>0</v>
          </cell>
          <cell r="DL918">
            <v>0</v>
          </cell>
          <cell r="DM918">
            <v>0</v>
          </cell>
          <cell r="DN918">
            <v>0</v>
          </cell>
          <cell r="DO918">
            <v>0</v>
          </cell>
          <cell r="DP918">
            <v>0</v>
          </cell>
          <cell r="DQ918">
            <v>0</v>
          </cell>
          <cell r="DR918">
            <v>0</v>
          </cell>
          <cell r="DS918">
            <v>0</v>
          </cell>
          <cell r="DT918">
            <v>0</v>
          </cell>
          <cell r="DU918">
            <v>0</v>
          </cell>
          <cell r="DV918">
            <v>0</v>
          </cell>
          <cell r="DW918">
            <v>0</v>
          </cell>
          <cell r="DX918">
            <v>0</v>
          </cell>
          <cell r="DY918">
            <v>0</v>
          </cell>
          <cell r="DZ918">
            <v>0</v>
          </cell>
          <cell r="EA918">
            <v>0</v>
          </cell>
          <cell r="EB918">
            <v>0</v>
          </cell>
          <cell r="EC918">
            <v>0</v>
          </cell>
          <cell r="ED918">
            <v>0</v>
          </cell>
        </row>
        <row r="920">
          <cell r="A920" t="str">
            <v>Integration Charge</v>
          </cell>
        </row>
        <row r="922"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0</v>
          </cell>
          <cell r="BD922">
            <v>0</v>
          </cell>
          <cell r="BE922">
            <v>0</v>
          </cell>
          <cell r="BF922">
            <v>0</v>
          </cell>
          <cell r="BG922">
            <v>0</v>
          </cell>
          <cell r="BH922">
            <v>0</v>
          </cell>
          <cell r="BI922">
            <v>0</v>
          </cell>
          <cell r="BJ922">
            <v>0</v>
          </cell>
          <cell r="BK922">
            <v>0</v>
          </cell>
          <cell r="BL922">
            <v>0</v>
          </cell>
          <cell r="BM922">
            <v>0</v>
          </cell>
          <cell r="BN922">
            <v>0</v>
          </cell>
          <cell r="BO922">
            <v>0</v>
          </cell>
          <cell r="BP922">
            <v>0</v>
          </cell>
          <cell r="BQ922">
            <v>0</v>
          </cell>
          <cell r="BR922">
            <v>0</v>
          </cell>
          <cell r="BS922">
            <v>0</v>
          </cell>
          <cell r="BT922">
            <v>0</v>
          </cell>
          <cell r="BU922">
            <v>0</v>
          </cell>
          <cell r="BV922">
            <v>0</v>
          </cell>
          <cell r="BW922">
            <v>0</v>
          </cell>
          <cell r="BX922">
            <v>0</v>
          </cell>
          <cell r="BY922">
            <v>0</v>
          </cell>
          <cell r="BZ922">
            <v>0</v>
          </cell>
          <cell r="CA922">
            <v>0</v>
          </cell>
          <cell r="CB922">
            <v>0</v>
          </cell>
          <cell r="CC922">
            <v>0</v>
          </cell>
          <cell r="CD922">
            <v>0</v>
          </cell>
          <cell r="CE922">
            <v>0</v>
          </cell>
          <cell r="CF922">
            <v>0</v>
          </cell>
          <cell r="CG922">
            <v>0</v>
          </cell>
          <cell r="CH922">
            <v>0</v>
          </cell>
          <cell r="CI922">
            <v>0</v>
          </cell>
          <cell r="CJ922">
            <v>0</v>
          </cell>
          <cell r="CK922">
            <v>0</v>
          </cell>
          <cell r="CL922">
            <v>0</v>
          </cell>
          <cell r="CM922">
            <v>0</v>
          </cell>
          <cell r="CN922">
            <v>0</v>
          </cell>
          <cell r="CO922">
            <v>0</v>
          </cell>
          <cell r="CP922">
            <v>0</v>
          </cell>
          <cell r="CQ922">
            <v>0</v>
          </cell>
          <cell r="CR922">
            <v>0</v>
          </cell>
          <cell r="CS922">
            <v>0</v>
          </cell>
          <cell r="CT922">
            <v>0</v>
          </cell>
          <cell r="CU922">
            <v>0</v>
          </cell>
          <cell r="CV922">
            <v>0</v>
          </cell>
          <cell r="CW922">
            <v>0</v>
          </cell>
          <cell r="CX922">
            <v>0</v>
          </cell>
          <cell r="CY922">
            <v>0</v>
          </cell>
          <cell r="CZ922">
            <v>0</v>
          </cell>
          <cell r="DA922">
            <v>0</v>
          </cell>
          <cell r="DB922">
            <v>0</v>
          </cell>
          <cell r="DC922">
            <v>0</v>
          </cell>
          <cell r="DD922">
            <v>0</v>
          </cell>
          <cell r="DE922">
            <v>0</v>
          </cell>
          <cell r="DF922">
            <v>0</v>
          </cell>
          <cell r="DG922">
            <v>0</v>
          </cell>
          <cell r="DH922">
            <v>0</v>
          </cell>
          <cell r="DI922">
            <v>0</v>
          </cell>
          <cell r="DJ922">
            <v>0</v>
          </cell>
          <cell r="DK922">
            <v>0</v>
          </cell>
          <cell r="DL922">
            <v>0</v>
          </cell>
          <cell r="DM922">
            <v>0</v>
          </cell>
          <cell r="DN922">
            <v>0</v>
          </cell>
          <cell r="DO922">
            <v>0</v>
          </cell>
          <cell r="DP922">
            <v>0</v>
          </cell>
          <cell r="DQ922">
            <v>0</v>
          </cell>
          <cell r="DR922">
            <v>0</v>
          </cell>
          <cell r="DS922">
            <v>0</v>
          </cell>
          <cell r="DT922">
            <v>0</v>
          </cell>
          <cell r="DU922">
            <v>0</v>
          </cell>
          <cell r="DV922">
            <v>0</v>
          </cell>
          <cell r="DW922">
            <v>0</v>
          </cell>
          <cell r="DX922">
            <v>0</v>
          </cell>
          <cell r="DY922">
            <v>0</v>
          </cell>
          <cell r="DZ922">
            <v>0</v>
          </cell>
          <cell r="EA922">
            <v>0</v>
          </cell>
          <cell r="EB922">
            <v>0</v>
          </cell>
          <cell r="EC922">
            <v>0</v>
          </cell>
          <cell r="ED922">
            <v>0</v>
          </cell>
        </row>
        <row r="923"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0</v>
          </cell>
          <cell r="BD923">
            <v>0</v>
          </cell>
          <cell r="BE923">
            <v>0</v>
          </cell>
          <cell r="BF923">
            <v>0</v>
          </cell>
          <cell r="BG923">
            <v>0</v>
          </cell>
          <cell r="BH923">
            <v>0</v>
          </cell>
          <cell r="BI923">
            <v>0</v>
          </cell>
          <cell r="BJ923">
            <v>0</v>
          </cell>
          <cell r="BK923">
            <v>0</v>
          </cell>
          <cell r="BL923">
            <v>0</v>
          </cell>
          <cell r="BM923">
            <v>0</v>
          </cell>
          <cell r="BN923">
            <v>0</v>
          </cell>
          <cell r="BO923">
            <v>0</v>
          </cell>
          <cell r="BP923">
            <v>0</v>
          </cell>
          <cell r="BQ923">
            <v>0</v>
          </cell>
          <cell r="BR923">
            <v>0</v>
          </cell>
          <cell r="BS923">
            <v>0</v>
          </cell>
          <cell r="BT923">
            <v>0</v>
          </cell>
          <cell r="BU923">
            <v>0</v>
          </cell>
          <cell r="BV923">
            <v>0</v>
          </cell>
          <cell r="BW923">
            <v>0</v>
          </cell>
          <cell r="BX923">
            <v>0</v>
          </cell>
          <cell r="BY923">
            <v>0</v>
          </cell>
          <cell r="BZ923">
            <v>0</v>
          </cell>
          <cell r="CA923">
            <v>0</v>
          </cell>
          <cell r="CB923">
            <v>0</v>
          </cell>
          <cell r="CC923">
            <v>0</v>
          </cell>
          <cell r="CD923">
            <v>0</v>
          </cell>
          <cell r="CE923">
            <v>0</v>
          </cell>
          <cell r="CF923">
            <v>0</v>
          </cell>
          <cell r="CG923">
            <v>0</v>
          </cell>
          <cell r="CH923">
            <v>0</v>
          </cell>
          <cell r="CI923">
            <v>0</v>
          </cell>
          <cell r="CJ923">
            <v>0</v>
          </cell>
          <cell r="CK923">
            <v>0</v>
          </cell>
          <cell r="CL923">
            <v>0</v>
          </cell>
          <cell r="CM923">
            <v>0</v>
          </cell>
          <cell r="CN923">
            <v>0</v>
          </cell>
          <cell r="CO923">
            <v>0</v>
          </cell>
          <cell r="CP923">
            <v>0</v>
          </cell>
          <cell r="CQ923">
            <v>0</v>
          </cell>
          <cell r="CR923">
            <v>0</v>
          </cell>
          <cell r="CS923">
            <v>0</v>
          </cell>
          <cell r="CT923">
            <v>0</v>
          </cell>
          <cell r="CU923">
            <v>0</v>
          </cell>
          <cell r="CV923">
            <v>0</v>
          </cell>
          <cell r="CW923">
            <v>0</v>
          </cell>
          <cell r="CX923">
            <v>0</v>
          </cell>
          <cell r="CY923">
            <v>0</v>
          </cell>
          <cell r="CZ923">
            <v>0</v>
          </cell>
          <cell r="DA923">
            <v>0</v>
          </cell>
          <cell r="DB923">
            <v>0</v>
          </cell>
          <cell r="DC923">
            <v>0</v>
          </cell>
          <cell r="DD923">
            <v>0</v>
          </cell>
          <cell r="DE923">
            <v>0</v>
          </cell>
          <cell r="DF923">
            <v>0</v>
          </cell>
          <cell r="DG923">
            <v>0</v>
          </cell>
          <cell r="DH923">
            <v>0</v>
          </cell>
          <cell r="DI923">
            <v>0</v>
          </cell>
          <cell r="DJ923">
            <v>0</v>
          </cell>
          <cell r="DK923">
            <v>0</v>
          </cell>
          <cell r="DL923">
            <v>0</v>
          </cell>
          <cell r="DM923">
            <v>0</v>
          </cell>
          <cell r="DN923">
            <v>0</v>
          </cell>
          <cell r="DO923">
            <v>0</v>
          </cell>
          <cell r="DP923">
            <v>0</v>
          </cell>
          <cell r="DQ923">
            <v>0</v>
          </cell>
          <cell r="DR923">
            <v>0</v>
          </cell>
          <cell r="DS923">
            <v>0</v>
          </cell>
          <cell r="DT923">
            <v>0</v>
          </cell>
          <cell r="DU923">
            <v>0</v>
          </cell>
          <cell r="DV923">
            <v>0</v>
          </cell>
          <cell r="DW923">
            <v>0</v>
          </cell>
          <cell r="DX923">
            <v>0</v>
          </cell>
          <cell r="DY923">
            <v>0</v>
          </cell>
          <cell r="DZ923">
            <v>0</v>
          </cell>
          <cell r="EA923">
            <v>0</v>
          </cell>
          <cell r="EB923">
            <v>0</v>
          </cell>
          <cell r="EC923">
            <v>0</v>
          </cell>
          <cell r="ED923">
            <v>0</v>
          </cell>
        </row>
        <row r="924"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0</v>
          </cell>
          <cell r="BD924">
            <v>0</v>
          </cell>
          <cell r="BE924">
            <v>0</v>
          </cell>
          <cell r="BF924">
            <v>0</v>
          </cell>
          <cell r="BG924">
            <v>0</v>
          </cell>
          <cell r="BH924">
            <v>0</v>
          </cell>
          <cell r="BI924">
            <v>0</v>
          </cell>
          <cell r="BJ924">
            <v>0</v>
          </cell>
          <cell r="BK924">
            <v>0</v>
          </cell>
          <cell r="BL924">
            <v>0</v>
          </cell>
          <cell r="BM924">
            <v>0</v>
          </cell>
          <cell r="BN924">
            <v>0</v>
          </cell>
          <cell r="BO924">
            <v>0</v>
          </cell>
          <cell r="BP924">
            <v>0</v>
          </cell>
          <cell r="BQ924">
            <v>0</v>
          </cell>
          <cell r="BR924">
            <v>0</v>
          </cell>
          <cell r="BS924">
            <v>0</v>
          </cell>
          <cell r="BT924">
            <v>0</v>
          </cell>
          <cell r="BU924">
            <v>0</v>
          </cell>
          <cell r="BV924">
            <v>0</v>
          </cell>
          <cell r="BW924">
            <v>0</v>
          </cell>
          <cell r="BX924">
            <v>0</v>
          </cell>
          <cell r="BY924">
            <v>0</v>
          </cell>
          <cell r="BZ924">
            <v>0</v>
          </cell>
          <cell r="CA924">
            <v>0</v>
          </cell>
          <cell r="CB924">
            <v>0</v>
          </cell>
          <cell r="CC924">
            <v>0</v>
          </cell>
          <cell r="CD924">
            <v>0</v>
          </cell>
          <cell r="CE924">
            <v>0</v>
          </cell>
          <cell r="CF924">
            <v>0</v>
          </cell>
          <cell r="CG924">
            <v>0</v>
          </cell>
          <cell r="CH924">
            <v>0</v>
          </cell>
          <cell r="CI924">
            <v>0</v>
          </cell>
          <cell r="CJ924">
            <v>0</v>
          </cell>
          <cell r="CK924">
            <v>0</v>
          </cell>
          <cell r="CL924">
            <v>0</v>
          </cell>
          <cell r="CM924">
            <v>0</v>
          </cell>
          <cell r="CN924">
            <v>0</v>
          </cell>
          <cell r="CO924">
            <v>0</v>
          </cell>
          <cell r="CP924">
            <v>0</v>
          </cell>
          <cell r="CQ924">
            <v>0</v>
          </cell>
          <cell r="CR924">
            <v>0</v>
          </cell>
          <cell r="CS924">
            <v>0</v>
          </cell>
          <cell r="CT924">
            <v>0</v>
          </cell>
          <cell r="CU924">
            <v>0</v>
          </cell>
          <cell r="CV924">
            <v>0</v>
          </cell>
          <cell r="CW924">
            <v>0</v>
          </cell>
          <cell r="CX924">
            <v>0</v>
          </cell>
          <cell r="CY924">
            <v>0</v>
          </cell>
          <cell r="CZ924">
            <v>0</v>
          </cell>
          <cell r="DA924">
            <v>0</v>
          </cell>
          <cell r="DB924">
            <v>0</v>
          </cell>
          <cell r="DC924">
            <v>0</v>
          </cell>
          <cell r="DD924">
            <v>0</v>
          </cell>
          <cell r="DE924">
            <v>0</v>
          </cell>
          <cell r="DF924">
            <v>0</v>
          </cell>
          <cell r="DG924">
            <v>0</v>
          </cell>
          <cell r="DH924">
            <v>0</v>
          </cell>
          <cell r="DI924">
            <v>0</v>
          </cell>
          <cell r="DJ924">
            <v>0</v>
          </cell>
          <cell r="DK924">
            <v>0</v>
          </cell>
          <cell r="DL924">
            <v>0</v>
          </cell>
          <cell r="DM924">
            <v>0</v>
          </cell>
          <cell r="DN924">
            <v>0</v>
          </cell>
          <cell r="DO924">
            <v>0</v>
          </cell>
          <cell r="DP924">
            <v>0</v>
          </cell>
          <cell r="DQ924">
            <v>0</v>
          </cell>
          <cell r="DR924">
            <v>0</v>
          </cell>
          <cell r="DS924">
            <v>0</v>
          </cell>
          <cell r="DT924">
            <v>0</v>
          </cell>
          <cell r="DU924">
            <v>0</v>
          </cell>
          <cell r="DV924">
            <v>0</v>
          </cell>
          <cell r="DW924">
            <v>0</v>
          </cell>
          <cell r="DX924">
            <v>0</v>
          </cell>
          <cell r="DY924">
            <v>0</v>
          </cell>
          <cell r="DZ924">
            <v>0</v>
          </cell>
          <cell r="EA924">
            <v>0</v>
          </cell>
          <cell r="EB924">
            <v>0</v>
          </cell>
          <cell r="EC924">
            <v>0</v>
          </cell>
          <cell r="ED924">
            <v>0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0</v>
          </cell>
          <cell r="BD927">
            <v>0</v>
          </cell>
          <cell r="BE927">
            <v>0</v>
          </cell>
          <cell r="BF927">
            <v>0</v>
          </cell>
          <cell r="BG927">
            <v>0</v>
          </cell>
          <cell r="BH927">
            <v>0</v>
          </cell>
          <cell r="BI927">
            <v>0</v>
          </cell>
          <cell r="BJ927">
            <v>0</v>
          </cell>
          <cell r="BK927">
            <v>0</v>
          </cell>
          <cell r="BL927">
            <v>0</v>
          </cell>
          <cell r="BM927">
            <v>0</v>
          </cell>
          <cell r="BN927">
            <v>0</v>
          </cell>
          <cell r="BO927">
            <v>0</v>
          </cell>
          <cell r="BP927">
            <v>0</v>
          </cell>
          <cell r="BQ927">
            <v>0</v>
          </cell>
          <cell r="BR927">
            <v>0</v>
          </cell>
          <cell r="BS927">
            <v>0</v>
          </cell>
          <cell r="BT927">
            <v>0</v>
          </cell>
          <cell r="BU927">
            <v>0</v>
          </cell>
          <cell r="BV927">
            <v>0</v>
          </cell>
          <cell r="BW927">
            <v>0</v>
          </cell>
          <cell r="BX927">
            <v>0</v>
          </cell>
          <cell r="BY927">
            <v>0</v>
          </cell>
          <cell r="BZ927">
            <v>0</v>
          </cell>
          <cell r="CA927">
            <v>0</v>
          </cell>
          <cell r="CB927">
            <v>0</v>
          </cell>
          <cell r="CC927">
            <v>0</v>
          </cell>
          <cell r="CD927">
            <v>0</v>
          </cell>
          <cell r="CE927">
            <v>0</v>
          </cell>
          <cell r="CF927">
            <v>0</v>
          </cell>
          <cell r="CG927">
            <v>0</v>
          </cell>
          <cell r="CH927">
            <v>0</v>
          </cell>
          <cell r="CI927">
            <v>0</v>
          </cell>
          <cell r="CJ927">
            <v>0</v>
          </cell>
          <cell r="CK927">
            <v>0</v>
          </cell>
          <cell r="CL927">
            <v>0</v>
          </cell>
          <cell r="CM927">
            <v>0</v>
          </cell>
          <cell r="CN927">
            <v>0</v>
          </cell>
          <cell r="CO927">
            <v>0</v>
          </cell>
          <cell r="CP927">
            <v>0</v>
          </cell>
          <cell r="CQ927">
            <v>0</v>
          </cell>
          <cell r="CR927">
            <v>0</v>
          </cell>
          <cell r="CS927">
            <v>0</v>
          </cell>
          <cell r="CT927">
            <v>0</v>
          </cell>
          <cell r="CU927">
            <v>0</v>
          </cell>
          <cell r="CV927">
            <v>0</v>
          </cell>
          <cell r="CW927">
            <v>0</v>
          </cell>
          <cell r="CX927">
            <v>0</v>
          </cell>
          <cell r="CY927">
            <v>0</v>
          </cell>
          <cell r="CZ927">
            <v>0</v>
          </cell>
          <cell r="DA927">
            <v>0</v>
          </cell>
          <cell r="DB927">
            <v>0</v>
          </cell>
          <cell r="DC927">
            <v>0</v>
          </cell>
          <cell r="DD927">
            <v>0</v>
          </cell>
          <cell r="DE927">
            <v>0</v>
          </cell>
          <cell r="DF927">
            <v>0</v>
          </cell>
          <cell r="DG927">
            <v>0</v>
          </cell>
          <cell r="DH927">
            <v>0</v>
          </cell>
          <cell r="DI927">
            <v>0</v>
          </cell>
          <cell r="DJ927">
            <v>0</v>
          </cell>
          <cell r="DK927">
            <v>0</v>
          </cell>
          <cell r="DL927">
            <v>0</v>
          </cell>
          <cell r="DM927">
            <v>0</v>
          </cell>
          <cell r="DN927">
            <v>0</v>
          </cell>
          <cell r="DO927">
            <v>0</v>
          </cell>
          <cell r="DP927">
            <v>0</v>
          </cell>
          <cell r="DQ927">
            <v>0</v>
          </cell>
          <cell r="DR927">
            <v>0</v>
          </cell>
          <cell r="DS927">
            <v>0</v>
          </cell>
          <cell r="DT927">
            <v>0</v>
          </cell>
          <cell r="DU927">
            <v>0</v>
          </cell>
          <cell r="DV927">
            <v>0</v>
          </cell>
          <cell r="DW927">
            <v>0</v>
          </cell>
          <cell r="DX927">
            <v>0</v>
          </cell>
          <cell r="DY927">
            <v>0</v>
          </cell>
          <cell r="DZ927">
            <v>0</v>
          </cell>
          <cell r="EA927">
            <v>0</v>
          </cell>
          <cell r="EB927">
            <v>0</v>
          </cell>
          <cell r="EC927">
            <v>0</v>
          </cell>
          <cell r="ED927">
            <v>0</v>
          </cell>
        </row>
        <row r="928"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0</v>
          </cell>
          <cell r="BD928">
            <v>0</v>
          </cell>
          <cell r="BE928">
            <v>0</v>
          </cell>
          <cell r="BF928">
            <v>0</v>
          </cell>
          <cell r="BG928">
            <v>0</v>
          </cell>
          <cell r="BH928">
            <v>0</v>
          </cell>
          <cell r="BI928">
            <v>0</v>
          </cell>
          <cell r="BJ928">
            <v>0</v>
          </cell>
          <cell r="BK928">
            <v>0</v>
          </cell>
          <cell r="BL928">
            <v>0</v>
          </cell>
          <cell r="BM928">
            <v>0</v>
          </cell>
          <cell r="BN928">
            <v>0</v>
          </cell>
          <cell r="BO928">
            <v>0</v>
          </cell>
          <cell r="BP928">
            <v>0</v>
          </cell>
          <cell r="BQ928">
            <v>0</v>
          </cell>
          <cell r="BR928">
            <v>0</v>
          </cell>
          <cell r="BS928">
            <v>0</v>
          </cell>
          <cell r="BT928">
            <v>0</v>
          </cell>
          <cell r="BU928">
            <v>0</v>
          </cell>
          <cell r="BV928">
            <v>0</v>
          </cell>
          <cell r="BW928">
            <v>0</v>
          </cell>
          <cell r="BX928">
            <v>0</v>
          </cell>
          <cell r="BY928">
            <v>0</v>
          </cell>
          <cell r="BZ928">
            <v>0</v>
          </cell>
          <cell r="CA928">
            <v>0</v>
          </cell>
          <cell r="CB928">
            <v>0</v>
          </cell>
          <cell r="CC928">
            <v>0</v>
          </cell>
          <cell r="CD928">
            <v>0</v>
          </cell>
          <cell r="CE928">
            <v>0</v>
          </cell>
          <cell r="CF928">
            <v>0</v>
          </cell>
          <cell r="CG928">
            <v>0</v>
          </cell>
          <cell r="CH928">
            <v>0</v>
          </cell>
          <cell r="CI928">
            <v>0</v>
          </cell>
          <cell r="CJ928">
            <v>0</v>
          </cell>
          <cell r="CK928">
            <v>0</v>
          </cell>
          <cell r="CL928">
            <v>0</v>
          </cell>
          <cell r="CM928">
            <v>0</v>
          </cell>
          <cell r="CN928">
            <v>0</v>
          </cell>
          <cell r="CO928">
            <v>0</v>
          </cell>
          <cell r="CP928">
            <v>0</v>
          </cell>
          <cell r="CQ928">
            <v>0</v>
          </cell>
          <cell r="CR928">
            <v>0</v>
          </cell>
          <cell r="CS928">
            <v>0</v>
          </cell>
          <cell r="CT928">
            <v>0</v>
          </cell>
          <cell r="CU928">
            <v>0</v>
          </cell>
          <cell r="CV928">
            <v>0</v>
          </cell>
          <cell r="CW928">
            <v>0</v>
          </cell>
          <cell r="CX928">
            <v>0</v>
          </cell>
          <cell r="CY928">
            <v>0</v>
          </cell>
          <cell r="CZ928">
            <v>0</v>
          </cell>
          <cell r="DA928">
            <v>0</v>
          </cell>
          <cell r="DB928">
            <v>0</v>
          </cell>
          <cell r="DC928">
            <v>0</v>
          </cell>
          <cell r="DD928">
            <v>0</v>
          </cell>
          <cell r="DE928">
            <v>0</v>
          </cell>
          <cell r="DF928">
            <v>0</v>
          </cell>
          <cell r="DG928">
            <v>0</v>
          </cell>
          <cell r="DH928">
            <v>0</v>
          </cell>
          <cell r="DI928">
            <v>0</v>
          </cell>
          <cell r="DJ928">
            <v>0</v>
          </cell>
          <cell r="DK928">
            <v>0</v>
          </cell>
          <cell r="DL928">
            <v>0</v>
          </cell>
          <cell r="DM928">
            <v>0</v>
          </cell>
          <cell r="DN928">
            <v>0</v>
          </cell>
          <cell r="DO928">
            <v>0</v>
          </cell>
          <cell r="DP928">
            <v>0</v>
          </cell>
          <cell r="DQ928">
            <v>0</v>
          </cell>
          <cell r="DR928">
            <v>0</v>
          </cell>
          <cell r="DS928">
            <v>0</v>
          </cell>
          <cell r="DT928">
            <v>0</v>
          </cell>
          <cell r="DU928">
            <v>0</v>
          </cell>
          <cell r="DV928">
            <v>0</v>
          </cell>
          <cell r="DW928">
            <v>0</v>
          </cell>
          <cell r="DX928">
            <v>0</v>
          </cell>
          <cell r="DY928">
            <v>0</v>
          </cell>
          <cell r="DZ928">
            <v>0</v>
          </cell>
          <cell r="EA928">
            <v>0</v>
          </cell>
          <cell r="EB928">
            <v>0</v>
          </cell>
          <cell r="EC928">
            <v>0</v>
          </cell>
          <cell r="ED928">
            <v>0</v>
          </cell>
        </row>
        <row r="929"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0</v>
          </cell>
          <cell r="BD929">
            <v>0</v>
          </cell>
          <cell r="BE929">
            <v>0</v>
          </cell>
          <cell r="BF929">
            <v>0</v>
          </cell>
          <cell r="BG929">
            <v>0</v>
          </cell>
          <cell r="BH929">
            <v>0</v>
          </cell>
          <cell r="BI929">
            <v>0</v>
          </cell>
          <cell r="BJ929">
            <v>0</v>
          </cell>
          <cell r="BK929">
            <v>0</v>
          </cell>
          <cell r="BL929">
            <v>0</v>
          </cell>
          <cell r="BM929">
            <v>0</v>
          </cell>
          <cell r="BN929">
            <v>0</v>
          </cell>
          <cell r="BO929">
            <v>0</v>
          </cell>
          <cell r="BP929">
            <v>0</v>
          </cell>
          <cell r="BQ929">
            <v>0</v>
          </cell>
          <cell r="BR929">
            <v>0</v>
          </cell>
          <cell r="BS929">
            <v>0</v>
          </cell>
          <cell r="BT929">
            <v>0</v>
          </cell>
          <cell r="BU929">
            <v>0</v>
          </cell>
          <cell r="BV929">
            <v>0</v>
          </cell>
          <cell r="BW929">
            <v>0</v>
          </cell>
          <cell r="BX929">
            <v>0</v>
          </cell>
          <cell r="BY929">
            <v>0</v>
          </cell>
          <cell r="BZ929">
            <v>0</v>
          </cell>
          <cell r="CA929">
            <v>0</v>
          </cell>
          <cell r="CB929">
            <v>0</v>
          </cell>
          <cell r="CC929">
            <v>0</v>
          </cell>
          <cell r="CD929">
            <v>0</v>
          </cell>
          <cell r="CE929">
            <v>0</v>
          </cell>
          <cell r="CF929">
            <v>0</v>
          </cell>
          <cell r="CG929">
            <v>0</v>
          </cell>
          <cell r="CH929">
            <v>0</v>
          </cell>
          <cell r="CI929">
            <v>0</v>
          </cell>
          <cell r="CJ929">
            <v>0</v>
          </cell>
          <cell r="CK929">
            <v>0</v>
          </cell>
          <cell r="CL929">
            <v>0</v>
          </cell>
          <cell r="CM929">
            <v>0</v>
          </cell>
          <cell r="CN929">
            <v>0</v>
          </cell>
          <cell r="CO929">
            <v>0</v>
          </cell>
          <cell r="CP929">
            <v>0</v>
          </cell>
          <cell r="CQ929">
            <v>0</v>
          </cell>
          <cell r="CR929">
            <v>0</v>
          </cell>
          <cell r="CS929">
            <v>0</v>
          </cell>
          <cell r="CT929">
            <v>0</v>
          </cell>
          <cell r="CU929">
            <v>0</v>
          </cell>
          <cell r="CV929">
            <v>0</v>
          </cell>
          <cell r="CW929">
            <v>0</v>
          </cell>
          <cell r="CX929">
            <v>0</v>
          </cell>
          <cell r="CY929">
            <v>0</v>
          </cell>
          <cell r="CZ929">
            <v>0</v>
          </cell>
          <cell r="DA929">
            <v>0</v>
          </cell>
          <cell r="DB929">
            <v>0</v>
          </cell>
          <cell r="DC929">
            <v>0</v>
          </cell>
          <cell r="DD929">
            <v>0</v>
          </cell>
          <cell r="DE929">
            <v>0</v>
          </cell>
          <cell r="DF929">
            <v>0</v>
          </cell>
          <cell r="DG929">
            <v>0</v>
          </cell>
          <cell r="DH929">
            <v>0</v>
          </cell>
          <cell r="DI929">
            <v>0</v>
          </cell>
          <cell r="DJ929">
            <v>0</v>
          </cell>
          <cell r="DK929">
            <v>0</v>
          </cell>
          <cell r="DL929">
            <v>0</v>
          </cell>
          <cell r="DM929">
            <v>0</v>
          </cell>
          <cell r="DN929">
            <v>0</v>
          </cell>
          <cell r="DO929">
            <v>0</v>
          </cell>
          <cell r="DP929">
            <v>0</v>
          </cell>
          <cell r="DQ929">
            <v>0</v>
          </cell>
          <cell r="DR929">
            <v>0</v>
          </cell>
          <cell r="DS929">
            <v>0</v>
          </cell>
          <cell r="DT929">
            <v>0</v>
          </cell>
          <cell r="DU929">
            <v>0</v>
          </cell>
          <cell r="DV929">
            <v>0</v>
          </cell>
          <cell r="DW929">
            <v>0</v>
          </cell>
          <cell r="DX929">
            <v>0</v>
          </cell>
          <cell r="DY929">
            <v>0</v>
          </cell>
          <cell r="DZ929">
            <v>0</v>
          </cell>
          <cell r="EA929">
            <v>0</v>
          </cell>
          <cell r="EB929">
            <v>0</v>
          </cell>
          <cell r="EC929">
            <v>0</v>
          </cell>
          <cell r="ED929">
            <v>0</v>
          </cell>
        </row>
        <row r="930"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0</v>
          </cell>
          <cell r="BD930">
            <v>0</v>
          </cell>
          <cell r="BE930">
            <v>0</v>
          </cell>
          <cell r="BF930">
            <v>0</v>
          </cell>
          <cell r="BG930">
            <v>0</v>
          </cell>
          <cell r="BH930">
            <v>0</v>
          </cell>
          <cell r="BI930">
            <v>0</v>
          </cell>
          <cell r="BJ930">
            <v>0</v>
          </cell>
          <cell r="BK930">
            <v>0</v>
          </cell>
          <cell r="BL930">
            <v>0</v>
          </cell>
          <cell r="BM930">
            <v>0</v>
          </cell>
          <cell r="BN930">
            <v>0</v>
          </cell>
          <cell r="BO930">
            <v>0</v>
          </cell>
          <cell r="BP930">
            <v>0</v>
          </cell>
          <cell r="BQ930">
            <v>0</v>
          </cell>
          <cell r="BR930">
            <v>0</v>
          </cell>
          <cell r="BS930">
            <v>0</v>
          </cell>
          <cell r="BT930">
            <v>0</v>
          </cell>
          <cell r="BU930">
            <v>0</v>
          </cell>
          <cell r="BV930">
            <v>0</v>
          </cell>
          <cell r="BW930">
            <v>0</v>
          </cell>
          <cell r="BX930">
            <v>0</v>
          </cell>
          <cell r="BY930">
            <v>0</v>
          </cell>
          <cell r="BZ930">
            <v>0</v>
          </cell>
          <cell r="CA930">
            <v>0</v>
          </cell>
          <cell r="CB930">
            <v>0</v>
          </cell>
          <cell r="CC930">
            <v>0</v>
          </cell>
          <cell r="CD930">
            <v>0</v>
          </cell>
          <cell r="CE930">
            <v>0</v>
          </cell>
          <cell r="CF930">
            <v>0</v>
          </cell>
          <cell r="CG930">
            <v>0</v>
          </cell>
          <cell r="CH930">
            <v>0</v>
          </cell>
          <cell r="CI930">
            <v>0</v>
          </cell>
          <cell r="CJ930">
            <v>0</v>
          </cell>
          <cell r="CK930">
            <v>0</v>
          </cell>
          <cell r="CL930">
            <v>0</v>
          </cell>
          <cell r="CM930">
            <v>0</v>
          </cell>
          <cell r="CN930">
            <v>0</v>
          </cell>
          <cell r="CO930">
            <v>0</v>
          </cell>
          <cell r="CP930">
            <v>0</v>
          </cell>
          <cell r="CQ930">
            <v>0</v>
          </cell>
          <cell r="CR930">
            <v>0</v>
          </cell>
          <cell r="CS930">
            <v>0</v>
          </cell>
          <cell r="CT930">
            <v>0</v>
          </cell>
          <cell r="CU930">
            <v>0</v>
          </cell>
          <cell r="CV930">
            <v>0</v>
          </cell>
          <cell r="CW930">
            <v>0</v>
          </cell>
          <cell r="CX930">
            <v>0</v>
          </cell>
          <cell r="CY930">
            <v>0</v>
          </cell>
          <cell r="CZ930">
            <v>0</v>
          </cell>
          <cell r="DA930">
            <v>0</v>
          </cell>
          <cell r="DB930">
            <v>0</v>
          </cell>
          <cell r="DC930">
            <v>0</v>
          </cell>
          <cell r="DD930">
            <v>0</v>
          </cell>
          <cell r="DE930">
            <v>0</v>
          </cell>
          <cell r="DF930">
            <v>0</v>
          </cell>
          <cell r="DG930">
            <v>0</v>
          </cell>
          <cell r="DH930">
            <v>0</v>
          </cell>
          <cell r="DI930">
            <v>0</v>
          </cell>
          <cell r="DJ930">
            <v>0</v>
          </cell>
          <cell r="DK930">
            <v>0</v>
          </cell>
          <cell r="DL930">
            <v>0</v>
          </cell>
          <cell r="DM930">
            <v>0</v>
          </cell>
          <cell r="DN930">
            <v>0</v>
          </cell>
          <cell r="DO930">
            <v>0</v>
          </cell>
          <cell r="DP930">
            <v>0</v>
          </cell>
          <cell r="DQ930">
            <v>0</v>
          </cell>
          <cell r="DR930">
            <v>0</v>
          </cell>
          <cell r="DS930">
            <v>0</v>
          </cell>
          <cell r="DT930">
            <v>0</v>
          </cell>
          <cell r="DU930">
            <v>0</v>
          </cell>
          <cell r="DV930">
            <v>0</v>
          </cell>
          <cell r="DW930">
            <v>0</v>
          </cell>
          <cell r="DX930">
            <v>0</v>
          </cell>
          <cell r="DY930">
            <v>0</v>
          </cell>
          <cell r="DZ930">
            <v>0</v>
          </cell>
          <cell r="EA930">
            <v>0</v>
          </cell>
          <cell r="EB930">
            <v>0</v>
          </cell>
          <cell r="EC930">
            <v>0</v>
          </cell>
          <cell r="ED930">
            <v>0</v>
          </cell>
        </row>
        <row r="931"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0</v>
          </cell>
          <cell r="BD931">
            <v>0</v>
          </cell>
          <cell r="BE931">
            <v>0</v>
          </cell>
          <cell r="BF931">
            <v>0</v>
          </cell>
          <cell r="BG931">
            <v>0</v>
          </cell>
          <cell r="BH931">
            <v>0</v>
          </cell>
          <cell r="BI931">
            <v>0</v>
          </cell>
          <cell r="BJ931">
            <v>0</v>
          </cell>
          <cell r="BK931">
            <v>0</v>
          </cell>
          <cell r="BL931">
            <v>0</v>
          </cell>
          <cell r="BM931">
            <v>0</v>
          </cell>
          <cell r="BN931">
            <v>0</v>
          </cell>
          <cell r="BO931">
            <v>0</v>
          </cell>
          <cell r="BP931">
            <v>0</v>
          </cell>
          <cell r="BQ931">
            <v>0</v>
          </cell>
          <cell r="BR931">
            <v>0</v>
          </cell>
          <cell r="BS931">
            <v>0</v>
          </cell>
          <cell r="BT931">
            <v>0</v>
          </cell>
          <cell r="BU931">
            <v>0</v>
          </cell>
          <cell r="BV931">
            <v>0</v>
          </cell>
          <cell r="BW931">
            <v>0</v>
          </cell>
          <cell r="BX931">
            <v>0</v>
          </cell>
          <cell r="BY931">
            <v>0</v>
          </cell>
          <cell r="BZ931">
            <v>0</v>
          </cell>
          <cell r="CA931">
            <v>0</v>
          </cell>
          <cell r="CB931">
            <v>0</v>
          </cell>
          <cell r="CC931">
            <v>0</v>
          </cell>
          <cell r="CD931">
            <v>0</v>
          </cell>
          <cell r="CE931">
            <v>0</v>
          </cell>
          <cell r="CF931">
            <v>0</v>
          </cell>
          <cell r="CG931">
            <v>0</v>
          </cell>
          <cell r="CH931">
            <v>0</v>
          </cell>
          <cell r="CI931">
            <v>0</v>
          </cell>
          <cell r="CJ931">
            <v>0</v>
          </cell>
          <cell r="CK931">
            <v>0</v>
          </cell>
          <cell r="CL931">
            <v>0</v>
          </cell>
          <cell r="CM931">
            <v>0</v>
          </cell>
          <cell r="CN931">
            <v>0</v>
          </cell>
          <cell r="CO931">
            <v>0</v>
          </cell>
          <cell r="CP931">
            <v>0</v>
          </cell>
          <cell r="CQ931">
            <v>0</v>
          </cell>
          <cell r="CR931">
            <v>0</v>
          </cell>
          <cell r="CS931">
            <v>0</v>
          </cell>
          <cell r="CT931">
            <v>0</v>
          </cell>
          <cell r="CU931">
            <v>0</v>
          </cell>
          <cell r="CV931">
            <v>0</v>
          </cell>
          <cell r="CW931">
            <v>0</v>
          </cell>
          <cell r="CX931">
            <v>0</v>
          </cell>
          <cell r="CY931">
            <v>0</v>
          </cell>
          <cell r="CZ931">
            <v>0</v>
          </cell>
          <cell r="DA931">
            <v>0</v>
          </cell>
          <cell r="DB931">
            <v>0</v>
          </cell>
          <cell r="DC931">
            <v>0</v>
          </cell>
          <cell r="DD931">
            <v>0</v>
          </cell>
          <cell r="DE931">
            <v>0</v>
          </cell>
          <cell r="DF931">
            <v>0</v>
          </cell>
          <cell r="DG931">
            <v>0</v>
          </cell>
          <cell r="DH931">
            <v>0</v>
          </cell>
          <cell r="DI931">
            <v>0</v>
          </cell>
          <cell r="DJ931">
            <v>0</v>
          </cell>
          <cell r="DK931">
            <v>0</v>
          </cell>
          <cell r="DL931">
            <v>0</v>
          </cell>
          <cell r="DM931">
            <v>0</v>
          </cell>
          <cell r="DN931">
            <v>0</v>
          </cell>
          <cell r="DO931">
            <v>0</v>
          </cell>
          <cell r="DP931">
            <v>0</v>
          </cell>
          <cell r="DQ931">
            <v>0</v>
          </cell>
          <cell r="DR931">
            <v>0</v>
          </cell>
          <cell r="DS931">
            <v>0</v>
          </cell>
          <cell r="DT931">
            <v>0</v>
          </cell>
          <cell r="DU931">
            <v>0</v>
          </cell>
          <cell r="DV931">
            <v>0</v>
          </cell>
          <cell r="DW931">
            <v>0</v>
          </cell>
          <cell r="DX931">
            <v>0</v>
          </cell>
          <cell r="DY931">
            <v>0</v>
          </cell>
          <cell r="DZ931">
            <v>0</v>
          </cell>
          <cell r="EA931">
            <v>0</v>
          </cell>
          <cell r="EB931">
            <v>0</v>
          </cell>
          <cell r="EC931">
            <v>0</v>
          </cell>
          <cell r="ED931">
            <v>0</v>
          </cell>
        </row>
        <row r="932"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0</v>
          </cell>
          <cell r="BD932">
            <v>0</v>
          </cell>
          <cell r="BE932">
            <v>0</v>
          </cell>
          <cell r="BF932">
            <v>0</v>
          </cell>
          <cell r="BG932">
            <v>0</v>
          </cell>
          <cell r="BH932">
            <v>0</v>
          </cell>
          <cell r="BI932">
            <v>0</v>
          </cell>
          <cell r="BJ932">
            <v>0</v>
          </cell>
          <cell r="BK932">
            <v>0</v>
          </cell>
          <cell r="BL932">
            <v>0</v>
          </cell>
          <cell r="BM932">
            <v>0</v>
          </cell>
          <cell r="BN932">
            <v>0</v>
          </cell>
          <cell r="BO932">
            <v>0</v>
          </cell>
          <cell r="BP932">
            <v>0</v>
          </cell>
          <cell r="BQ932">
            <v>0</v>
          </cell>
          <cell r="BR932">
            <v>0</v>
          </cell>
          <cell r="BS932">
            <v>0</v>
          </cell>
          <cell r="BT932">
            <v>0</v>
          </cell>
          <cell r="BU932">
            <v>0</v>
          </cell>
          <cell r="BV932">
            <v>0</v>
          </cell>
          <cell r="BW932">
            <v>0</v>
          </cell>
          <cell r="BX932">
            <v>0</v>
          </cell>
          <cell r="BY932">
            <v>0</v>
          </cell>
          <cell r="BZ932">
            <v>0</v>
          </cell>
          <cell r="CA932">
            <v>0</v>
          </cell>
          <cell r="CB932">
            <v>0</v>
          </cell>
          <cell r="CC932">
            <v>0</v>
          </cell>
          <cell r="CD932">
            <v>0</v>
          </cell>
          <cell r="CE932">
            <v>0</v>
          </cell>
          <cell r="CF932">
            <v>0</v>
          </cell>
          <cell r="CG932">
            <v>0</v>
          </cell>
          <cell r="CH932">
            <v>0</v>
          </cell>
          <cell r="CI932">
            <v>0</v>
          </cell>
          <cell r="CJ932">
            <v>0</v>
          </cell>
          <cell r="CK932">
            <v>0</v>
          </cell>
          <cell r="CL932">
            <v>0</v>
          </cell>
          <cell r="CM932">
            <v>0</v>
          </cell>
          <cell r="CN932">
            <v>0</v>
          </cell>
          <cell r="CO932">
            <v>0</v>
          </cell>
          <cell r="CP932">
            <v>0</v>
          </cell>
          <cell r="CQ932">
            <v>0</v>
          </cell>
          <cell r="CR932">
            <v>0</v>
          </cell>
          <cell r="CS932">
            <v>0</v>
          </cell>
          <cell r="CT932">
            <v>0</v>
          </cell>
          <cell r="CU932">
            <v>0</v>
          </cell>
          <cell r="CV932">
            <v>0</v>
          </cell>
          <cell r="CW932">
            <v>0</v>
          </cell>
          <cell r="CX932">
            <v>0</v>
          </cell>
          <cell r="CY932">
            <v>0</v>
          </cell>
          <cell r="CZ932">
            <v>0</v>
          </cell>
          <cell r="DA932">
            <v>0</v>
          </cell>
          <cell r="DB932">
            <v>0</v>
          </cell>
          <cell r="DC932">
            <v>0</v>
          </cell>
          <cell r="DD932">
            <v>0</v>
          </cell>
          <cell r="DE932">
            <v>0</v>
          </cell>
          <cell r="DF932">
            <v>0</v>
          </cell>
          <cell r="DG932">
            <v>0</v>
          </cell>
          <cell r="DH932">
            <v>0</v>
          </cell>
          <cell r="DI932">
            <v>0</v>
          </cell>
          <cell r="DJ932">
            <v>0</v>
          </cell>
          <cell r="DK932">
            <v>0</v>
          </cell>
          <cell r="DL932">
            <v>0</v>
          </cell>
          <cell r="DM932">
            <v>0</v>
          </cell>
          <cell r="DN932">
            <v>0</v>
          </cell>
          <cell r="DO932">
            <v>0</v>
          </cell>
          <cell r="DP932">
            <v>0</v>
          </cell>
          <cell r="DQ932">
            <v>0</v>
          </cell>
          <cell r="DR932">
            <v>0</v>
          </cell>
          <cell r="DS932">
            <v>0</v>
          </cell>
          <cell r="DT932">
            <v>0</v>
          </cell>
          <cell r="DU932">
            <v>0</v>
          </cell>
          <cell r="DV932">
            <v>0</v>
          </cell>
          <cell r="DW932">
            <v>0</v>
          </cell>
          <cell r="DX932">
            <v>0</v>
          </cell>
          <cell r="DY932">
            <v>0</v>
          </cell>
          <cell r="DZ932">
            <v>0</v>
          </cell>
          <cell r="EA932">
            <v>0</v>
          </cell>
          <cell r="EB932">
            <v>0</v>
          </cell>
          <cell r="EC932">
            <v>0</v>
          </cell>
          <cell r="ED932">
            <v>0</v>
          </cell>
        </row>
        <row r="935"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0</v>
          </cell>
          <cell r="BD935">
            <v>0</v>
          </cell>
          <cell r="BE935">
            <v>0</v>
          </cell>
          <cell r="BF935">
            <v>0</v>
          </cell>
          <cell r="BG935">
            <v>0</v>
          </cell>
          <cell r="BH935">
            <v>0</v>
          </cell>
          <cell r="BI935">
            <v>0</v>
          </cell>
          <cell r="BJ935">
            <v>0</v>
          </cell>
          <cell r="BK935">
            <v>0</v>
          </cell>
          <cell r="BL935">
            <v>0</v>
          </cell>
          <cell r="BM935">
            <v>0</v>
          </cell>
          <cell r="BN935">
            <v>0</v>
          </cell>
          <cell r="BO935">
            <v>0</v>
          </cell>
          <cell r="BP935">
            <v>0</v>
          </cell>
          <cell r="BQ935">
            <v>0</v>
          </cell>
          <cell r="BR935">
            <v>0</v>
          </cell>
          <cell r="BS935">
            <v>0</v>
          </cell>
          <cell r="BT935">
            <v>0</v>
          </cell>
          <cell r="BU935">
            <v>0</v>
          </cell>
          <cell r="BV935">
            <v>0</v>
          </cell>
          <cell r="BW935">
            <v>0</v>
          </cell>
          <cell r="BX935">
            <v>0</v>
          </cell>
          <cell r="BY935">
            <v>0</v>
          </cell>
          <cell r="BZ935">
            <v>0</v>
          </cell>
          <cell r="CA935">
            <v>0</v>
          </cell>
          <cell r="CB935">
            <v>0</v>
          </cell>
          <cell r="CC935">
            <v>0</v>
          </cell>
          <cell r="CD935">
            <v>0</v>
          </cell>
          <cell r="CE935">
            <v>0</v>
          </cell>
          <cell r="CF935">
            <v>0</v>
          </cell>
          <cell r="CG935">
            <v>0</v>
          </cell>
          <cell r="CH935">
            <v>0</v>
          </cell>
          <cell r="CI935">
            <v>0</v>
          </cell>
          <cell r="CJ935">
            <v>0</v>
          </cell>
          <cell r="CK935">
            <v>0</v>
          </cell>
          <cell r="CL935">
            <v>0</v>
          </cell>
          <cell r="CM935">
            <v>0</v>
          </cell>
          <cell r="CN935">
            <v>0</v>
          </cell>
          <cell r="CO935">
            <v>0</v>
          </cell>
          <cell r="CP935">
            <v>0</v>
          </cell>
          <cell r="CQ935">
            <v>0</v>
          </cell>
          <cell r="CR935">
            <v>0</v>
          </cell>
          <cell r="CS935">
            <v>0</v>
          </cell>
          <cell r="CT935">
            <v>0</v>
          </cell>
          <cell r="CU935">
            <v>0</v>
          </cell>
          <cell r="CV935">
            <v>0</v>
          </cell>
          <cell r="CW935">
            <v>0</v>
          </cell>
          <cell r="CX935">
            <v>0</v>
          </cell>
          <cell r="CY935">
            <v>0</v>
          </cell>
          <cell r="CZ935">
            <v>0</v>
          </cell>
          <cell r="DA935">
            <v>0</v>
          </cell>
          <cell r="DB935">
            <v>0</v>
          </cell>
          <cell r="DC935">
            <v>0</v>
          </cell>
          <cell r="DD935">
            <v>0</v>
          </cell>
          <cell r="DE935">
            <v>0</v>
          </cell>
          <cell r="DF935">
            <v>0</v>
          </cell>
          <cell r="DG935">
            <v>0</v>
          </cell>
          <cell r="DH935">
            <v>0</v>
          </cell>
          <cell r="DI935">
            <v>0</v>
          </cell>
          <cell r="DJ935">
            <v>0</v>
          </cell>
          <cell r="DK935">
            <v>0</v>
          </cell>
          <cell r="DL935">
            <v>0</v>
          </cell>
          <cell r="DM935">
            <v>0</v>
          </cell>
          <cell r="DN935">
            <v>0</v>
          </cell>
          <cell r="DO935">
            <v>0</v>
          </cell>
          <cell r="DP935">
            <v>0</v>
          </cell>
          <cell r="DQ935">
            <v>0</v>
          </cell>
          <cell r="DR935">
            <v>0</v>
          </cell>
          <cell r="DS935">
            <v>0</v>
          </cell>
          <cell r="DT935">
            <v>0</v>
          </cell>
          <cell r="DU935">
            <v>0</v>
          </cell>
          <cell r="DV935">
            <v>0</v>
          </cell>
          <cell r="DW935">
            <v>0</v>
          </cell>
          <cell r="DX935">
            <v>0</v>
          </cell>
          <cell r="DY935">
            <v>0</v>
          </cell>
          <cell r="DZ935">
            <v>0</v>
          </cell>
          <cell r="EA935">
            <v>0</v>
          </cell>
          <cell r="EB935">
            <v>0</v>
          </cell>
          <cell r="EC935">
            <v>0</v>
          </cell>
          <cell r="ED935">
            <v>0</v>
          </cell>
        </row>
        <row r="936"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P936">
            <v>0</v>
          </cell>
          <cell r="AQ936">
            <v>0</v>
          </cell>
          <cell r="AR936">
            <v>0</v>
          </cell>
          <cell r="AS936">
            <v>0</v>
          </cell>
          <cell r="AT936">
            <v>0</v>
          </cell>
          <cell r="AU936">
            <v>0</v>
          </cell>
          <cell r="AV936">
            <v>0</v>
          </cell>
          <cell r="AW936">
            <v>0</v>
          </cell>
          <cell r="AX936">
            <v>0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0</v>
          </cell>
          <cell r="BD936">
            <v>0</v>
          </cell>
          <cell r="BE936">
            <v>0</v>
          </cell>
          <cell r="BF936">
            <v>0</v>
          </cell>
          <cell r="BG936">
            <v>0</v>
          </cell>
          <cell r="BH936">
            <v>0</v>
          </cell>
          <cell r="BI936">
            <v>0</v>
          </cell>
          <cell r="BJ936">
            <v>0</v>
          </cell>
          <cell r="BK936">
            <v>0</v>
          </cell>
          <cell r="BL936">
            <v>0</v>
          </cell>
          <cell r="BM936">
            <v>0</v>
          </cell>
          <cell r="BN936">
            <v>0</v>
          </cell>
          <cell r="BO936">
            <v>0</v>
          </cell>
          <cell r="BP936">
            <v>0</v>
          </cell>
          <cell r="BQ936">
            <v>0</v>
          </cell>
          <cell r="BR936">
            <v>0</v>
          </cell>
          <cell r="BS936">
            <v>0</v>
          </cell>
          <cell r="BT936">
            <v>0</v>
          </cell>
          <cell r="BU936">
            <v>0</v>
          </cell>
          <cell r="BV936">
            <v>0</v>
          </cell>
          <cell r="BW936">
            <v>0</v>
          </cell>
          <cell r="BX936">
            <v>0</v>
          </cell>
          <cell r="BY936">
            <v>0</v>
          </cell>
          <cell r="BZ936">
            <v>0</v>
          </cell>
          <cell r="CA936">
            <v>0</v>
          </cell>
          <cell r="CB936">
            <v>0</v>
          </cell>
          <cell r="CC936">
            <v>0</v>
          </cell>
          <cell r="CD936">
            <v>0</v>
          </cell>
          <cell r="CE936">
            <v>0</v>
          </cell>
          <cell r="CF936">
            <v>0</v>
          </cell>
          <cell r="CG936">
            <v>0</v>
          </cell>
          <cell r="CH936">
            <v>0</v>
          </cell>
          <cell r="CI936">
            <v>0</v>
          </cell>
          <cell r="CJ936">
            <v>0</v>
          </cell>
          <cell r="CK936">
            <v>0</v>
          </cell>
          <cell r="CL936">
            <v>0</v>
          </cell>
          <cell r="CM936">
            <v>0</v>
          </cell>
          <cell r="CN936">
            <v>0</v>
          </cell>
          <cell r="CO936">
            <v>0</v>
          </cell>
          <cell r="CP936">
            <v>0</v>
          </cell>
          <cell r="CQ936">
            <v>0</v>
          </cell>
          <cell r="CR936">
            <v>0</v>
          </cell>
          <cell r="CS936">
            <v>0</v>
          </cell>
          <cell r="CT936">
            <v>0</v>
          </cell>
          <cell r="CU936">
            <v>0</v>
          </cell>
          <cell r="CV936">
            <v>0</v>
          </cell>
          <cell r="CW936">
            <v>0</v>
          </cell>
          <cell r="CX936">
            <v>0</v>
          </cell>
          <cell r="CY936">
            <v>0</v>
          </cell>
          <cell r="CZ936">
            <v>0</v>
          </cell>
          <cell r="DA936">
            <v>0</v>
          </cell>
          <cell r="DB936">
            <v>0</v>
          </cell>
          <cell r="DC936">
            <v>0</v>
          </cell>
          <cell r="DD936">
            <v>0</v>
          </cell>
          <cell r="DE936">
            <v>0</v>
          </cell>
          <cell r="DF936">
            <v>0</v>
          </cell>
          <cell r="DG936">
            <v>0</v>
          </cell>
          <cell r="DH936">
            <v>0</v>
          </cell>
          <cell r="DI936">
            <v>0</v>
          </cell>
          <cell r="DJ936">
            <v>0</v>
          </cell>
          <cell r="DK936">
            <v>0</v>
          </cell>
          <cell r="DL936">
            <v>0</v>
          </cell>
          <cell r="DM936">
            <v>0</v>
          </cell>
          <cell r="DN936">
            <v>0</v>
          </cell>
          <cell r="DO936">
            <v>0</v>
          </cell>
          <cell r="DP936">
            <v>0</v>
          </cell>
          <cell r="DQ936">
            <v>0</v>
          </cell>
          <cell r="DR936">
            <v>0</v>
          </cell>
          <cell r="DS936">
            <v>0</v>
          </cell>
          <cell r="DT936">
            <v>0</v>
          </cell>
          <cell r="DU936">
            <v>0</v>
          </cell>
          <cell r="DV936">
            <v>0</v>
          </cell>
          <cell r="DW936">
            <v>0</v>
          </cell>
          <cell r="DX936">
            <v>0</v>
          </cell>
          <cell r="DY936">
            <v>0</v>
          </cell>
          <cell r="DZ936">
            <v>0</v>
          </cell>
          <cell r="EA936">
            <v>0</v>
          </cell>
          <cell r="EB936">
            <v>0</v>
          </cell>
          <cell r="EC936">
            <v>0</v>
          </cell>
          <cell r="ED936">
            <v>0</v>
          </cell>
        </row>
        <row r="938"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0</v>
          </cell>
          <cell r="BD938">
            <v>0</v>
          </cell>
          <cell r="BE938">
            <v>0</v>
          </cell>
          <cell r="BF938">
            <v>0</v>
          </cell>
          <cell r="BG938">
            <v>0</v>
          </cell>
          <cell r="BH938">
            <v>0</v>
          </cell>
          <cell r="BI938">
            <v>0</v>
          </cell>
          <cell r="BJ938">
            <v>0</v>
          </cell>
          <cell r="BK938">
            <v>0</v>
          </cell>
          <cell r="BL938">
            <v>0</v>
          </cell>
          <cell r="BM938">
            <v>0</v>
          </cell>
          <cell r="BN938">
            <v>0</v>
          </cell>
          <cell r="BO938">
            <v>0</v>
          </cell>
          <cell r="BP938">
            <v>0</v>
          </cell>
          <cell r="BQ938">
            <v>0</v>
          </cell>
          <cell r="BR938">
            <v>0</v>
          </cell>
          <cell r="BS938">
            <v>0</v>
          </cell>
          <cell r="BT938">
            <v>0</v>
          </cell>
          <cell r="BU938">
            <v>0</v>
          </cell>
          <cell r="BV938">
            <v>0</v>
          </cell>
          <cell r="BW938">
            <v>0</v>
          </cell>
          <cell r="BX938">
            <v>0</v>
          </cell>
          <cell r="BY938">
            <v>0</v>
          </cell>
          <cell r="BZ938">
            <v>0</v>
          </cell>
          <cell r="CA938">
            <v>0</v>
          </cell>
          <cell r="CB938">
            <v>0</v>
          </cell>
          <cell r="CC938">
            <v>0</v>
          </cell>
          <cell r="CD938">
            <v>0</v>
          </cell>
          <cell r="CE938">
            <v>0</v>
          </cell>
          <cell r="CF938">
            <v>0</v>
          </cell>
          <cell r="CG938">
            <v>0</v>
          </cell>
          <cell r="CH938">
            <v>0</v>
          </cell>
          <cell r="CI938">
            <v>0</v>
          </cell>
          <cell r="CJ938">
            <v>0</v>
          </cell>
          <cell r="CK938">
            <v>0</v>
          </cell>
          <cell r="CL938">
            <v>0</v>
          </cell>
          <cell r="CM938">
            <v>0</v>
          </cell>
          <cell r="CN938">
            <v>0</v>
          </cell>
          <cell r="CO938">
            <v>0</v>
          </cell>
          <cell r="CP938">
            <v>0</v>
          </cell>
          <cell r="CQ938">
            <v>0</v>
          </cell>
          <cell r="CR938">
            <v>0</v>
          </cell>
          <cell r="CS938">
            <v>0</v>
          </cell>
          <cell r="CT938">
            <v>0</v>
          </cell>
          <cell r="CU938">
            <v>0</v>
          </cell>
          <cell r="CV938">
            <v>0</v>
          </cell>
          <cell r="CW938">
            <v>0</v>
          </cell>
          <cell r="CX938">
            <v>0</v>
          </cell>
          <cell r="CY938">
            <v>0</v>
          </cell>
          <cell r="CZ938">
            <v>0</v>
          </cell>
          <cell r="DA938">
            <v>0</v>
          </cell>
          <cell r="DB938">
            <v>0</v>
          </cell>
          <cell r="DC938">
            <v>0</v>
          </cell>
          <cell r="DD938">
            <v>0</v>
          </cell>
          <cell r="DE938">
            <v>0</v>
          </cell>
          <cell r="DF938">
            <v>0</v>
          </cell>
          <cell r="DG938">
            <v>0</v>
          </cell>
          <cell r="DH938">
            <v>0</v>
          </cell>
          <cell r="DI938">
            <v>0</v>
          </cell>
          <cell r="DJ938">
            <v>0</v>
          </cell>
          <cell r="DK938">
            <v>0</v>
          </cell>
          <cell r="DL938">
            <v>0</v>
          </cell>
          <cell r="DM938">
            <v>0</v>
          </cell>
          <cell r="DN938">
            <v>0</v>
          </cell>
          <cell r="DO938">
            <v>0</v>
          </cell>
          <cell r="DP938">
            <v>0</v>
          </cell>
          <cell r="DQ938">
            <v>0</v>
          </cell>
          <cell r="DR938">
            <v>0</v>
          </cell>
          <cell r="DS938">
            <v>0</v>
          </cell>
          <cell r="DT938">
            <v>0</v>
          </cell>
          <cell r="DU938">
            <v>0</v>
          </cell>
          <cell r="DV938">
            <v>0</v>
          </cell>
          <cell r="DW938">
            <v>0</v>
          </cell>
          <cell r="DX938">
            <v>0</v>
          </cell>
          <cell r="DY938">
            <v>0</v>
          </cell>
          <cell r="DZ938">
            <v>0</v>
          </cell>
          <cell r="EA938">
            <v>0</v>
          </cell>
          <cell r="EB938">
            <v>0</v>
          </cell>
          <cell r="EC938">
            <v>0</v>
          </cell>
          <cell r="ED938">
            <v>0</v>
          </cell>
        </row>
        <row r="939"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0</v>
          </cell>
          <cell r="BD939">
            <v>0</v>
          </cell>
          <cell r="BE939">
            <v>0</v>
          </cell>
          <cell r="BF939">
            <v>0</v>
          </cell>
          <cell r="BG939">
            <v>0</v>
          </cell>
          <cell r="BH939">
            <v>0</v>
          </cell>
          <cell r="BI939">
            <v>0</v>
          </cell>
          <cell r="BJ939">
            <v>0</v>
          </cell>
          <cell r="BK939">
            <v>0</v>
          </cell>
          <cell r="BL939">
            <v>0</v>
          </cell>
          <cell r="BM939">
            <v>0</v>
          </cell>
          <cell r="BN939">
            <v>0</v>
          </cell>
          <cell r="BO939">
            <v>0</v>
          </cell>
          <cell r="BP939">
            <v>0</v>
          </cell>
          <cell r="BQ939">
            <v>0</v>
          </cell>
          <cell r="BR939">
            <v>0</v>
          </cell>
          <cell r="BS939">
            <v>0</v>
          </cell>
          <cell r="BT939">
            <v>0</v>
          </cell>
          <cell r="BU939">
            <v>0</v>
          </cell>
          <cell r="BV939">
            <v>0</v>
          </cell>
          <cell r="BW939">
            <v>0</v>
          </cell>
          <cell r="BX939">
            <v>0</v>
          </cell>
          <cell r="BY939">
            <v>0</v>
          </cell>
          <cell r="BZ939">
            <v>0</v>
          </cell>
          <cell r="CA939">
            <v>0</v>
          </cell>
          <cell r="CB939">
            <v>0</v>
          </cell>
          <cell r="CC939">
            <v>0</v>
          </cell>
          <cell r="CD939">
            <v>0</v>
          </cell>
          <cell r="CE939">
            <v>0</v>
          </cell>
          <cell r="CF939">
            <v>0</v>
          </cell>
          <cell r="CG939">
            <v>0</v>
          </cell>
          <cell r="CH939">
            <v>0</v>
          </cell>
          <cell r="CI939">
            <v>0</v>
          </cell>
          <cell r="CJ939">
            <v>0</v>
          </cell>
          <cell r="CK939">
            <v>0</v>
          </cell>
          <cell r="CL939">
            <v>0</v>
          </cell>
          <cell r="CM939">
            <v>0</v>
          </cell>
          <cell r="CN939">
            <v>0</v>
          </cell>
          <cell r="CO939">
            <v>0</v>
          </cell>
          <cell r="CP939">
            <v>0</v>
          </cell>
          <cell r="CQ939">
            <v>0</v>
          </cell>
          <cell r="CR939">
            <v>0</v>
          </cell>
          <cell r="CS939">
            <v>0</v>
          </cell>
          <cell r="CT939">
            <v>0</v>
          </cell>
          <cell r="CU939">
            <v>0</v>
          </cell>
          <cell r="CV939">
            <v>0</v>
          </cell>
          <cell r="CW939">
            <v>0</v>
          </cell>
          <cell r="CX939">
            <v>0</v>
          </cell>
          <cell r="CY939">
            <v>0</v>
          </cell>
          <cell r="CZ939">
            <v>0</v>
          </cell>
          <cell r="DA939">
            <v>0</v>
          </cell>
          <cell r="DB939">
            <v>0</v>
          </cell>
          <cell r="DC939">
            <v>0</v>
          </cell>
          <cell r="DD939">
            <v>0</v>
          </cell>
          <cell r="DE939">
            <v>0</v>
          </cell>
          <cell r="DF939">
            <v>0</v>
          </cell>
          <cell r="DG939">
            <v>0</v>
          </cell>
          <cell r="DH939">
            <v>0</v>
          </cell>
          <cell r="DI939">
            <v>0</v>
          </cell>
          <cell r="DJ939">
            <v>0</v>
          </cell>
          <cell r="DK939">
            <v>0</v>
          </cell>
          <cell r="DL939">
            <v>0</v>
          </cell>
          <cell r="DM939">
            <v>0</v>
          </cell>
          <cell r="DN939">
            <v>0</v>
          </cell>
          <cell r="DO939">
            <v>0</v>
          </cell>
          <cell r="DP939">
            <v>0</v>
          </cell>
          <cell r="DQ939">
            <v>0</v>
          </cell>
          <cell r="DR939">
            <v>0</v>
          </cell>
          <cell r="DS939">
            <v>0</v>
          </cell>
          <cell r="DT939">
            <v>0</v>
          </cell>
          <cell r="DU939">
            <v>0</v>
          </cell>
          <cell r="DV939">
            <v>0</v>
          </cell>
          <cell r="DW939">
            <v>0</v>
          </cell>
          <cell r="DX939">
            <v>0</v>
          </cell>
          <cell r="DY939">
            <v>0</v>
          </cell>
          <cell r="DZ939">
            <v>0</v>
          </cell>
          <cell r="EA939">
            <v>0</v>
          </cell>
          <cell r="EB939">
            <v>0</v>
          </cell>
          <cell r="EC939">
            <v>0</v>
          </cell>
          <cell r="ED939">
            <v>0</v>
          </cell>
        </row>
        <row r="940"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0</v>
          </cell>
          <cell r="BD940">
            <v>0</v>
          </cell>
          <cell r="BE940">
            <v>0</v>
          </cell>
          <cell r="BF940">
            <v>0</v>
          </cell>
          <cell r="BG940">
            <v>0</v>
          </cell>
          <cell r="BH940">
            <v>0</v>
          </cell>
          <cell r="BI940">
            <v>0</v>
          </cell>
          <cell r="BJ940">
            <v>0</v>
          </cell>
          <cell r="BK940">
            <v>0</v>
          </cell>
          <cell r="BL940">
            <v>0</v>
          </cell>
          <cell r="BM940">
            <v>0</v>
          </cell>
          <cell r="BN940">
            <v>0</v>
          </cell>
          <cell r="BO940">
            <v>0</v>
          </cell>
          <cell r="BP940">
            <v>0</v>
          </cell>
          <cell r="BQ940">
            <v>0</v>
          </cell>
          <cell r="BR940">
            <v>0</v>
          </cell>
          <cell r="BS940">
            <v>0</v>
          </cell>
          <cell r="BT940">
            <v>0</v>
          </cell>
          <cell r="BU940">
            <v>0</v>
          </cell>
          <cell r="BV940">
            <v>0</v>
          </cell>
          <cell r="BW940">
            <v>0</v>
          </cell>
          <cell r="BX940">
            <v>0</v>
          </cell>
          <cell r="BY940">
            <v>0</v>
          </cell>
          <cell r="BZ940">
            <v>0</v>
          </cell>
          <cell r="CA940">
            <v>0</v>
          </cell>
          <cell r="CB940">
            <v>0</v>
          </cell>
          <cell r="CC940">
            <v>0</v>
          </cell>
          <cell r="CD940">
            <v>0</v>
          </cell>
          <cell r="CE940">
            <v>0</v>
          </cell>
          <cell r="CF940">
            <v>0</v>
          </cell>
          <cell r="CG940">
            <v>0</v>
          </cell>
          <cell r="CH940">
            <v>0</v>
          </cell>
          <cell r="CI940">
            <v>0</v>
          </cell>
          <cell r="CJ940">
            <v>0</v>
          </cell>
          <cell r="CK940">
            <v>0</v>
          </cell>
          <cell r="CL940">
            <v>0</v>
          </cell>
          <cell r="CM940">
            <v>0</v>
          </cell>
          <cell r="CN940">
            <v>0</v>
          </cell>
          <cell r="CO940">
            <v>0</v>
          </cell>
          <cell r="CP940">
            <v>0</v>
          </cell>
          <cell r="CQ940">
            <v>0</v>
          </cell>
          <cell r="CR940">
            <v>0</v>
          </cell>
          <cell r="CS940">
            <v>0</v>
          </cell>
          <cell r="CT940">
            <v>0</v>
          </cell>
          <cell r="CU940">
            <v>0</v>
          </cell>
          <cell r="CV940">
            <v>0</v>
          </cell>
          <cell r="CW940">
            <v>0</v>
          </cell>
          <cell r="CX940">
            <v>0</v>
          </cell>
          <cell r="CY940">
            <v>0</v>
          </cell>
          <cell r="CZ940">
            <v>0</v>
          </cell>
          <cell r="DA940">
            <v>0</v>
          </cell>
          <cell r="DB940">
            <v>0</v>
          </cell>
          <cell r="DC940">
            <v>0</v>
          </cell>
          <cell r="DD940">
            <v>0</v>
          </cell>
          <cell r="DE940">
            <v>0</v>
          </cell>
          <cell r="DF940">
            <v>0</v>
          </cell>
          <cell r="DG940">
            <v>0</v>
          </cell>
          <cell r="DH940">
            <v>0</v>
          </cell>
          <cell r="DI940">
            <v>0</v>
          </cell>
          <cell r="DJ940">
            <v>0</v>
          </cell>
          <cell r="DK940">
            <v>0</v>
          </cell>
          <cell r="DL940">
            <v>0</v>
          </cell>
          <cell r="DM940">
            <v>0</v>
          </cell>
          <cell r="DN940">
            <v>0</v>
          </cell>
          <cell r="DO940">
            <v>0</v>
          </cell>
          <cell r="DP940">
            <v>0</v>
          </cell>
          <cell r="DQ940">
            <v>0</v>
          </cell>
          <cell r="DR940">
            <v>0</v>
          </cell>
          <cell r="DS940">
            <v>0</v>
          </cell>
          <cell r="DT940">
            <v>0</v>
          </cell>
          <cell r="DU940">
            <v>0</v>
          </cell>
          <cell r="DV940">
            <v>0</v>
          </cell>
          <cell r="DW940">
            <v>0</v>
          </cell>
          <cell r="DX940">
            <v>0</v>
          </cell>
          <cell r="DY940">
            <v>0</v>
          </cell>
          <cell r="DZ940">
            <v>0</v>
          </cell>
          <cell r="EA940">
            <v>0</v>
          </cell>
          <cell r="EB940">
            <v>0</v>
          </cell>
          <cell r="EC940">
            <v>0</v>
          </cell>
          <cell r="ED940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P943">
            <v>0</v>
          </cell>
          <cell r="AQ943">
            <v>0</v>
          </cell>
          <cell r="AR943">
            <v>0</v>
          </cell>
          <cell r="AS943">
            <v>0</v>
          </cell>
          <cell r="AT943">
            <v>0</v>
          </cell>
          <cell r="AU943">
            <v>0</v>
          </cell>
          <cell r="AV943">
            <v>0</v>
          </cell>
          <cell r="AW943">
            <v>0</v>
          </cell>
          <cell r="AX943">
            <v>0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0</v>
          </cell>
          <cell r="BD943">
            <v>0</v>
          </cell>
          <cell r="BE943">
            <v>0</v>
          </cell>
          <cell r="BF943">
            <v>0</v>
          </cell>
          <cell r="BG943">
            <v>0</v>
          </cell>
          <cell r="BH943">
            <v>0</v>
          </cell>
          <cell r="BI943">
            <v>0</v>
          </cell>
          <cell r="BJ943">
            <v>0</v>
          </cell>
          <cell r="BK943">
            <v>0</v>
          </cell>
          <cell r="BL943">
            <v>0</v>
          </cell>
          <cell r="BM943">
            <v>0</v>
          </cell>
          <cell r="BN943">
            <v>0</v>
          </cell>
          <cell r="BO943">
            <v>0</v>
          </cell>
          <cell r="BP943">
            <v>0</v>
          </cell>
          <cell r="BQ943">
            <v>0</v>
          </cell>
          <cell r="BR943">
            <v>0</v>
          </cell>
          <cell r="BS943">
            <v>0</v>
          </cell>
          <cell r="BT943">
            <v>0</v>
          </cell>
          <cell r="BU943">
            <v>0</v>
          </cell>
          <cell r="BV943">
            <v>0</v>
          </cell>
          <cell r="BW943">
            <v>0</v>
          </cell>
          <cell r="BX943">
            <v>0</v>
          </cell>
          <cell r="BY943">
            <v>0</v>
          </cell>
          <cell r="BZ943">
            <v>0</v>
          </cell>
          <cell r="CA943">
            <v>0</v>
          </cell>
          <cell r="CB943">
            <v>0</v>
          </cell>
          <cell r="CC943">
            <v>0</v>
          </cell>
          <cell r="CD943">
            <v>0</v>
          </cell>
          <cell r="CE943">
            <v>0</v>
          </cell>
          <cell r="CF943">
            <v>0</v>
          </cell>
          <cell r="CG943">
            <v>0</v>
          </cell>
          <cell r="CH943">
            <v>0</v>
          </cell>
          <cell r="CI943">
            <v>0</v>
          </cell>
          <cell r="CJ943">
            <v>0</v>
          </cell>
          <cell r="CK943">
            <v>0</v>
          </cell>
          <cell r="CL943">
            <v>0</v>
          </cell>
          <cell r="CM943">
            <v>0</v>
          </cell>
          <cell r="CN943">
            <v>0</v>
          </cell>
          <cell r="CO943">
            <v>0</v>
          </cell>
          <cell r="CP943">
            <v>0</v>
          </cell>
          <cell r="CQ943">
            <v>0</v>
          </cell>
          <cell r="CR943">
            <v>0</v>
          </cell>
          <cell r="CS943">
            <v>0</v>
          </cell>
          <cell r="CT943">
            <v>0</v>
          </cell>
          <cell r="CU943">
            <v>0</v>
          </cell>
          <cell r="CV943">
            <v>0</v>
          </cell>
          <cell r="CW943">
            <v>0</v>
          </cell>
          <cell r="CX943">
            <v>0</v>
          </cell>
          <cell r="CY943">
            <v>0</v>
          </cell>
          <cell r="CZ943">
            <v>0</v>
          </cell>
          <cell r="DA943">
            <v>0</v>
          </cell>
          <cell r="DB943">
            <v>0</v>
          </cell>
          <cell r="DC943">
            <v>0</v>
          </cell>
          <cell r="DD943">
            <v>0</v>
          </cell>
          <cell r="DE943">
            <v>0</v>
          </cell>
          <cell r="DF943">
            <v>0</v>
          </cell>
          <cell r="DG943">
            <v>0</v>
          </cell>
          <cell r="DH943">
            <v>0</v>
          </cell>
          <cell r="DI943">
            <v>0</v>
          </cell>
          <cell r="DJ943">
            <v>0</v>
          </cell>
          <cell r="DK943">
            <v>0</v>
          </cell>
          <cell r="DL943">
            <v>0</v>
          </cell>
          <cell r="DM943">
            <v>0</v>
          </cell>
          <cell r="DN943">
            <v>0</v>
          </cell>
          <cell r="DO943">
            <v>0</v>
          </cell>
          <cell r="DP943">
            <v>0</v>
          </cell>
          <cell r="DQ943">
            <v>0</v>
          </cell>
          <cell r="DR943">
            <v>0</v>
          </cell>
          <cell r="DS943">
            <v>0</v>
          </cell>
          <cell r="DT943">
            <v>0</v>
          </cell>
          <cell r="DU943">
            <v>0</v>
          </cell>
          <cell r="DV943">
            <v>0</v>
          </cell>
          <cell r="DW943">
            <v>0</v>
          </cell>
          <cell r="DX943">
            <v>0</v>
          </cell>
          <cell r="DY943">
            <v>0</v>
          </cell>
          <cell r="DZ943">
            <v>0</v>
          </cell>
          <cell r="EA943">
            <v>0</v>
          </cell>
          <cell r="EB943">
            <v>0</v>
          </cell>
          <cell r="EC943">
            <v>0</v>
          </cell>
          <cell r="ED943">
            <v>0</v>
          </cell>
        </row>
        <row r="946"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P946">
            <v>0</v>
          </cell>
          <cell r="AQ946">
            <v>0</v>
          </cell>
          <cell r="AR946">
            <v>0</v>
          </cell>
          <cell r="AS946">
            <v>0</v>
          </cell>
          <cell r="AT946">
            <v>0</v>
          </cell>
          <cell r="AU946">
            <v>0</v>
          </cell>
          <cell r="AV946">
            <v>0</v>
          </cell>
          <cell r="AW946">
            <v>0</v>
          </cell>
          <cell r="AX946">
            <v>0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0</v>
          </cell>
          <cell r="BD946">
            <v>0</v>
          </cell>
          <cell r="BE946">
            <v>0</v>
          </cell>
          <cell r="BF946">
            <v>0</v>
          </cell>
          <cell r="BG946">
            <v>0</v>
          </cell>
          <cell r="BH946">
            <v>0</v>
          </cell>
          <cell r="BI946">
            <v>0</v>
          </cell>
          <cell r="BJ946">
            <v>0</v>
          </cell>
          <cell r="BK946">
            <v>0</v>
          </cell>
          <cell r="BL946">
            <v>0</v>
          </cell>
          <cell r="BM946">
            <v>0</v>
          </cell>
          <cell r="BN946">
            <v>0</v>
          </cell>
          <cell r="BO946">
            <v>0</v>
          </cell>
          <cell r="BP946">
            <v>0</v>
          </cell>
          <cell r="BQ946">
            <v>0</v>
          </cell>
          <cell r="BR946">
            <v>0</v>
          </cell>
          <cell r="BS946">
            <v>0</v>
          </cell>
          <cell r="BT946">
            <v>0</v>
          </cell>
          <cell r="BU946">
            <v>0</v>
          </cell>
          <cell r="BV946">
            <v>0</v>
          </cell>
          <cell r="BW946">
            <v>0</v>
          </cell>
          <cell r="BX946">
            <v>0</v>
          </cell>
          <cell r="BY946">
            <v>0</v>
          </cell>
          <cell r="BZ946">
            <v>0</v>
          </cell>
          <cell r="CA946">
            <v>0</v>
          </cell>
          <cell r="CB946">
            <v>0</v>
          </cell>
          <cell r="CC946">
            <v>0</v>
          </cell>
          <cell r="CD946">
            <v>0</v>
          </cell>
          <cell r="CE946">
            <v>0</v>
          </cell>
          <cell r="CF946">
            <v>0</v>
          </cell>
          <cell r="CG946">
            <v>0</v>
          </cell>
          <cell r="CH946">
            <v>0</v>
          </cell>
          <cell r="CI946">
            <v>0</v>
          </cell>
          <cell r="CJ946">
            <v>0</v>
          </cell>
          <cell r="CK946">
            <v>0</v>
          </cell>
          <cell r="CL946">
            <v>0</v>
          </cell>
          <cell r="CM946">
            <v>0</v>
          </cell>
          <cell r="CN946">
            <v>0</v>
          </cell>
          <cell r="CO946">
            <v>0</v>
          </cell>
          <cell r="CP946">
            <v>0</v>
          </cell>
          <cell r="CQ946">
            <v>0</v>
          </cell>
          <cell r="CR946">
            <v>0</v>
          </cell>
          <cell r="CS946">
            <v>0</v>
          </cell>
          <cell r="CT946">
            <v>0</v>
          </cell>
          <cell r="CU946">
            <v>0</v>
          </cell>
          <cell r="CV946">
            <v>0</v>
          </cell>
          <cell r="CW946">
            <v>0</v>
          </cell>
          <cell r="CX946">
            <v>0</v>
          </cell>
          <cell r="CY946">
            <v>0</v>
          </cell>
          <cell r="CZ946">
            <v>0</v>
          </cell>
          <cell r="DA946">
            <v>0</v>
          </cell>
          <cell r="DB946">
            <v>0</v>
          </cell>
          <cell r="DC946">
            <v>0</v>
          </cell>
          <cell r="DD946">
            <v>0</v>
          </cell>
          <cell r="DE946">
            <v>0</v>
          </cell>
          <cell r="DF946">
            <v>0</v>
          </cell>
          <cell r="DG946">
            <v>0</v>
          </cell>
          <cell r="DH946">
            <v>0</v>
          </cell>
          <cell r="DI946">
            <v>0</v>
          </cell>
          <cell r="DJ946">
            <v>0</v>
          </cell>
          <cell r="DK946">
            <v>0</v>
          </cell>
          <cell r="DL946">
            <v>0</v>
          </cell>
          <cell r="DM946">
            <v>0</v>
          </cell>
          <cell r="DN946">
            <v>0</v>
          </cell>
          <cell r="DO946">
            <v>0</v>
          </cell>
          <cell r="DP946">
            <v>0</v>
          </cell>
          <cell r="DQ946">
            <v>0</v>
          </cell>
          <cell r="DR946">
            <v>0</v>
          </cell>
          <cell r="DS946">
            <v>0</v>
          </cell>
          <cell r="DT946">
            <v>0</v>
          </cell>
          <cell r="DU946">
            <v>0</v>
          </cell>
          <cell r="DV946">
            <v>0</v>
          </cell>
          <cell r="DW946">
            <v>0</v>
          </cell>
          <cell r="DX946">
            <v>0</v>
          </cell>
          <cell r="DY946">
            <v>0</v>
          </cell>
          <cell r="DZ946">
            <v>0</v>
          </cell>
          <cell r="EA946">
            <v>0</v>
          </cell>
          <cell r="EB946">
            <v>0</v>
          </cell>
          <cell r="EC946">
            <v>0</v>
          </cell>
          <cell r="ED946">
            <v>0</v>
          </cell>
        </row>
        <row r="947"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O947">
            <v>0</v>
          </cell>
          <cell r="AP947">
            <v>0</v>
          </cell>
          <cell r="AQ947">
            <v>0</v>
          </cell>
          <cell r="AR947">
            <v>0</v>
          </cell>
          <cell r="AS947">
            <v>0</v>
          </cell>
          <cell r="AT947">
            <v>0</v>
          </cell>
          <cell r="AU947">
            <v>0</v>
          </cell>
          <cell r="AV947">
            <v>0</v>
          </cell>
          <cell r="AW947">
            <v>0</v>
          </cell>
          <cell r="AX947">
            <v>0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0</v>
          </cell>
          <cell r="BD947">
            <v>0</v>
          </cell>
          <cell r="BE947">
            <v>0</v>
          </cell>
          <cell r="BF947">
            <v>0</v>
          </cell>
          <cell r="BG947">
            <v>0</v>
          </cell>
          <cell r="BH947">
            <v>0</v>
          </cell>
          <cell r="BI947">
            <v>0</v>
          </cell>
          <cell r="BJ947">
            <v>0</v>
          </cell>
          <cell r="BK947">
            <v>0</v>
          </cell>
          <cell r="BL947">
            <v>0</v>
          </cell>
          <cell r="BM947">
            <v>0</v>
          </cell>
          <cell r="BN947">
            <v>0</v>
          </cell>
          <cell r="BO947">
            <v>0</v>
          </cell>
          <cell r="BP947">
            <v>0</v>
          </cell>
          <cell r="BQ947">
            <v>0</v>
          </cell>
          <cell r="BR947">
            <v>0</v>
          </cell>
          <cell r="BS947">
            <v>0</v>
          </cell>
          <cell r="BT947">
            <v>0</v>
          </cell>
          <cell r="BU947">
            <v>0</v>
          </cell>
          <cell r="BV947">
            <v>0</v>
          </cell>
          <cell r="BW947">
            <v>0</v>
          </cell>
          <cell r="BX947">
            <v>0</v>
          </cell>
          <cell r="BY947">
            <v>0</v>
          </cell>
          <cell r="BZ947">
            <v>0</v>
          </cell>
          <cell r="CA947">
            <v>0</v>
          </cell>
          <cell r="CB947">
            <v>0</v>
          </cell>
          <cell r="CC947">
            <v>0</v>
          </cell>
          <cell r="CD947">
            <v>0</v>
          </cell>
          <cell r="CE947">
            <v>0</v>
          </cell>
          <cell r="CF947">
            <v>0</v>
          </cell>
          <cell r="CG947">
            <v>0</v>
          </cell>
          <cell r="CH947">
            <v>0</v>
          </cell>
          <cell r="CI947">
            <v>0</v>
          </cell>
          <cell r="CJ947">
            <v>0</v>
          </cell>
          <cell r="CK947">
            <v>0</v>
          </cell>
          <cell r="CL947">
            <v>0</v>
          </cell>
          <cell r="CM947">
            <v>0</v>
          </cell>
          <cell r="CN947">
            <v>0</v>
          </cell>
          <cell r="CO947">
            <v>0</v>
          </cell>
          <cell r="CP947">
            <v>0</v>
          </cell>
          <cell r="CQ947">
            <v>0</v>
          </cell>
          <cell r="CR947">
            <v>0</v>
          </cell>
          <cell r="CS947">
            <v>0</v>
          </cell>
          <cell r="CT947">
            <v>0</v>
          </cell>
          <cell r="CU947">
            <v>0</v>
          </cell>
          <cell r="CV947">
            <v>0</v>
          </cell>
          <cell r="CW947">
            <v>0</v>
          </cell>
          <cell r="CX947">
            <v>0</v>
          </cell>
          <cell r="CY947">
            <v>0</v>
          </cell>
          <cell r="CZ947">
            <v>0</v>
          </cell>
          <cell r="DA947">
            <v>0</v>
          </cell>
          <cell r="DB947">
            <v>0</v>
          </cell>
          <cell r="DC947">
            <v>0</v>
          </cell>
          <cell r="DD947">
            <v>0</v>
          </cell>
          <cell r="DE947">
            <v>0</v>
          </cell>
          <cell r="DF947">
            <v>0</v>
          </cell>
          <cell r="DG947">
            <v>0</v>
          </cell>
          <cell r="DH947">
            <v>0</v>
          </cell>
          <cell r="DI947">
            <v>0</v>
          </cell>
          <cell r="DJ947">
            <v>0</v>
          </cell>
          <cell r="DK947">
            <v>0</v>
          </cell>
          <cell r="DL947">
            <v>0</v>
          </cell>
          <cell r="DM947">
            <v>0</v>
          </cell>
          <cell r="DN947">
            <v>0</v>
          </cell>
          <cell r="DO947">
            <v>0</v>
          </cell>
          <cell r="DP947">
            <v>0</v>
          </cell>
          <cell r="DQ947">
            <v>0</v>
          </cell>
          <cell r="DR947">
            <v>0</v>
          </cell>
          <cell r="DS947">
            <v>0</v>
          </cell>
          <cell r="DT947">
            <v>0</v>
          </cell>
          <cell r="DU947">
            <v>0</v>
          </cell>
          <cell r="DV947">
            <v>0</v>
          </cell>
          <cell r="DW947">
            <v>0</v>
          </cell>
          <cell r="DX947">
            <v>0</v>
          </cell>
          <cell r="DY947">
            <v>0</v>
          </cell>
          <cell r="DZ947">
            <v>0</v>
          </cell>
          <cell r="EA947">
            <v>0</v>
          </cell>
          <cell r="EB947">
            <v>0</v>
          </cell>
          <cell r="EC947">
            <v>0</v>
          </cell>
          <cell r="ED947">
            <v>0</v>
          </cell>
        </row>
        <row r="950"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  <cell r="AO950">
            <v>0</v>
          </cell>
          <cell r="AP950">
            <v>0</v>
          </cell>
          <cell r="AQ950">
            <v>0</v>
          </cell>
          <cell r="AR950">
            <v>0</v>
          </cell>
          <cell r="AS950">
            <v>0</v>
          </cell>
          <cell r="AT950">
            <v>0</v>
          </cell>
          <cell r="AU950">
            <v>0</v>
          </cell>
          <cell r="AV950">
            <v>0</v>
          </cell>
          <cell r="AW950">
            <v>0</v>
          </cell>
          <cell r="AX950">
            <v>0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0</v>
          </cell>
          <cell r="BD950">
            <v>0</v>
          </cell>
          <cell r="BE950">
            <v>0</v>
          </cell>
          <cell r="BF950">
            <v>0</v>
          </cell>
          <cell r="BG950">
            <v>0</v>
          </cell>
          <cell r="BH950">
            <v>0</v>
          </cell>
          <cell r="BI950">
            <v>0</v>
          </cell>
          <cell r="BJ950">
            <v>0</v>
          </cell>
          <cell r="BK950">
            <v>0</v>
          </cell>
          <cell r="BL950">
            <v>0</v>
          </cell>
          <cell r="BM950">
            <v>0</v>
          </cell>
          <cell r="BN950">
            <v>0</v>
          </cell>
          <cell r="BO950">
            <v>0</v>
          </cell>
          <cell r="BP950">
            <v>0</v>
          </cell>
          <cell r="BQ950">
            <v>0</v>
          </cell>
          <cell r="BR950">
            <v>0</v>
          </cell>
          <cell r="BS950">
            <v>0</v>
          </cell>
          <cell r="BT950">
            <v>0</v>
          </cell>
          <cell r="BU950">
            <v>0</v>
          </cell>
          <cell r="BV950">
            <v>0</v>
          </cell>
          <cell r="BW950">
            <v>0</v>
          </cell>
          <cell r="BX950">
            <v>0</v>
          </cell>
          <cell r="BY950">
            <v>0</v>
          </cell>
          <cell r="BZ950">
            <v>0</v>
          </cell>
          <cell r="CA950">
            <v>0</v>
          </cell>
          <cell r="CB950">
            <v>0</v>
          </cell>
          <cell r="CC950">
            <v>0</v>
          </cell>
          <cell r="CD950">
            <v>0</v>
          </cell>
          <cell r="CE950">
            <v>0</v>
          </cell>
          <cell r="CF950">
            <v>0</v>
          </cell>
          <cell r="CG950">
            <v>0</v>
          </cell>
          <cell r="CH950">
            <v>0</v>
          </cell>
          <cell r="CI950">
            <v>0</v>
          </cell>
          <cell r="CJ950">
            <v>0</v>
          </cell>
          <cell r="CK950">
            <v>0</v>
          </cell>
          <cell r="CL950">
            <v>0</v>
          </cell>
          <cell r="CM950">
            <v>0</v>
          </cell>
          <cell r="CN950">
            <v>0</v>
          </cell>
          <cell r="CO950">
            <v>0</v>
          </cell>
          <cell r="CP950">
            <v>0</v>
          </cell>
          <cell r="CQ950">
            <v>0</v>
          </cell>
          <cell r="CR950">
            <v>0</v>
          </cell>
          <cell r="CS950">
            <v>0</v>
          </cell>
          <cell r="CT950">
            <v>0</v>
          </cell>
          <cell r="CU950">
            <v>0</v>
          </cell>
          <cell r="CV950">
            <v>0</v>
          </cell>
          <cell r="CW950">
            <v>0</v>
          </cell>
          <cell r="CX950">
            <v>0</v>
          </cell>
          <cell r="CY950">
            <v>0</v>
          </cell>
          <cell r="CZ950">
            <v>0</v>
          </cell>
          <cell r="DA950">
            <v>0</v>
          </cell>
          <cell r="DB950">
            <v>0</v>
          </cell>
          <cell r="DC950">
            <v>0</v>
          </cell>
          <cell r="DD950">
            <v>0</v>
          </cell>
          <cell r="DE950">
            <v>0</v>
          </cell>
          <cell r="DF950">
            <v>0</v>
          </cell>
          <cell r="DG950">
            <v>0</v>
          </cell>
          <cell r="DH950">
            <v>0</v>
          </cell>
          <cell r="DI950">
            <v>0</v>
          </cell>
          <cell r="DJ950">
            <v>0</v>
          </cell>
          <cell r="DK950">
            <v>0</v>
          </cell>
          <cell r="DL950">
            <v>0</v>
          </cell>
          <cell r="DM950">
            <v>0</v>
          </cell>
          <cell r="DN950">
            <v>0</v>
          </cell>
          <cell r="DO950">
            <v>0</v>
          </cell>
          <cell r="DP950">
            <v>0</v>
          </cell>
          <cell r="DQ950">
            <v>0</v>
          </cell>
          <cell r="DR950">
            <v>0</v>
          </cell>
          <cell r="DS950">
            <v>0</v>
          </cell>
          <cell r="DT950">
            <v>0</v>
          </cell>
          <cell r="DU950">
            <v>0</v>
          </cell>
          <cell r="DV950">
            <v>0</v>
          </cell>
          <cell r="DW950">
            <v>0</v>
          </cell>
          <cell r="DX950">
            <v>0</v>
          </cell>
          <cell r="DY950">
            <v>0</v>
          </cell>
          <cell r="DZ950">
            <v>0</v>
          </cell>
          <cell r="EA950">
            <v>0</v>
          </cell>
          <cell r="EB950">
            <v>0</v>
          </cell>
          <cell r="EC950">
            <v>0</v>
          </cell>
          <cell r="ED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0.44554935017220743</v>
          </cell>
          <cell r="L951">
            <v>-0.1094755549939066</v>
          </cell>
          <cell r="M951">
            <v>-1.3803147177565336</v>
          </cell>
          <cell r="N951">
            <v>-3.642202452596166E-4</v>
          </cell>
          <cell r="O951">
            <v>9.3270801347102861E-3</v>
          </cell>
          <cell r="P951">
            <v>0</v>
          </cell>
          <cell r="Q951">
            <v>-5.422275682743205E-2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P951">
            <v>0</v>
          </cell>
          <cell r="AQ951">
            <v>0</v>
          </cell>
          <cell r="AR951">
            <v>0</v>
          </cell>
          <cell r="AS951">
            <v>0</v>
          </cell>
          <cell r="AT951">
            <v>0</v>
          </cell>
          <cell r="AU951">
            <v>0</v>
          </cell>
          <cell r="AV951">
            <v>0</v>
          </cell>
          <cell r="AW951">
            <v>0</v>
          </cell>
          <cell r="AX951">
            <v>0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0</v>
          </cell>
          <cell r="BD951">
            <v>0</v>
          </cell>
          <cell r="BE951">
            <v>0</v>
          </cell>
          <cell r="BF951">
            <v>0</v>
          </cell>
          <cell r="BG951">
            <v>0</v>
          </cell>
          <cell r="BH951">
            <v>0</v>
          </cell>
          <cell r="BI951">
            <v>0</v>
          </cell>
          <cell r="BJ951">
            <v>0</v>
          </cell>
          <cell r="BK951">
            <v>0</v>
          </cell>
          <cell r="BL951">
            <v>0</v>
          </cell>
          <cell r="BM951">
            <v>0</v>
          </cell>
          <cell r="BN951">
            <v>0</v>
          </cell>
          <cell r="BO951">
            <v>0</v>
          </cell>
          <cell r="BP951">
            <v>0</v>
          </cell>
          <cell r="BQ951">
            <v>0</v>
          </cell>
          <cell r="BR951">
            <v>0</v>
          </cell>
          <cell r="BS951">
            <v>0</v>
          </cell>
          <cell r="BT951">
            <v>0</v>
          </cell>
          <cell r="BU951">
            <v>0</v>
          </cell>
          <cell r="BV951">
            <v>0</v>
          </cell>
          <cell r="BW951">
            <v>0</v>
          </cell>
          <cell r="BX951">
            <v>0</v>
          </cell>
          <cell r="BY951">
            <v>0</v>
          </cell>
          <cell r="BZ951">
            <v>0</v>
          </cell>
          <cell r="CA951">
            <v>0</v>
          </cell>
          <cell r="CB951">
            <v>0</v>
          </cell>
          <cell r="CC951">
            <v>0</v>
          </cell>
          <cell r="CD951">
            <v>0</v>
          </cell>
          <cell r="CE951">
            <v>0</v>
          </cell>
          <cell r="CF951">
            <v>0</v>
          </cell>
          <cell r="CG951">
            <v>0</v>
          </cell>
          <cell r="CH951">
            <v>0</v>
          </cell>
          <cell r="CI951">
            <v>0</v>
          </cell>
          <cell r="CJ951">
            <v>0</v>
          </cell>
          <cell r="CK951">
            <v>0</v>
          </cell>
          <cell r="CL951">
            <v>0</v>
          </cell>
          <cell r="CM951">
            <v>0</v>
          </cell>
          <cell r="CN951">
            <v>0</v>
          </cell>
          <cell r="CO951">
            <v>0</v>
          </cell>
          <cell r="CP951">
            <v>0</v>
          </cell>
          <cell r="CQ951">
            <v>0</v>
          </cell>
          <cell r="CR951">
            <v>0</v>
          </cell>
          <cell r="CS951">
            <v>0</v>
          </cell>
          <cell r="CT951">
            <v>0</v>
          </cell>
          <cell r="CU951">
            <v>0</v>
          </cell>
          <cell r="CV951">
            <v>0</v>
          </cell>
          <cell r="CW951">
            <v>0</v>
          </cell>
          <cell r="CX951">
            <v>0</v>
          </cell>
          <cell r="CY951">
            <v>0</v>
          </cell>
          <cell r="CZ951">
            <v>0</v>
          </cell>
          <cell r="DA951">
            <v>0</v>
          </cell>
          <cell r="DB951">
            <v>0</v>
          </cell>
          <cell r="DC951">
            <v>0</v>
          </cell>
          <cell r="DD951">
            <v>0</v>
          </cell>
          <cell r="DE951">
            <v>0</v>
          </cell>
          <cell r="DF951">
            <v>0</v>
          </cell>
          <cell r="DG951">
            <v>0</v>
          </cell>
          <cell r="DH951">
            <v>0</v>
          </cell>
          <cell r="DI951">
            <v>0</v>
          </cell>
          <cell r="DJ951">
            <v>0</v>
          </cell>
          <cell r="DK951">
            <v>0</v>
          </cell>
          <cell r="DL951">
            <v>0</v>
          </cell>
          <cell r="DM951">
            <v>0</v>
          </cell>
          <cell r="DN951">
            <v>0</v>
          </cell>
          <cell r="DO951">
            <v>0</v>
          </cell>
          <cell r="DP951">
            <v>0</v>
          </cell>
          <cell r="DQ951">
            <v>0</v>
          </cell>
          <cell r="DR951">
            <v>0</v>
          </cell>
          <cell r="DS951">
            <v>0</v>
          </cell>
          <cell r="DT951">
            <v>0</v>
          </cell>
          <cell r="DU951">
            <v>0</v>
          </cell>
          <cell r="DV951">
            <v>0</v>
          </cell>
          <cell r="DW951">
            <v>0</v>
          </cell>
          <cell r="DX951">
            <v>0</v>
          </cell>
          <cell r="DY951">
            <v>0</v>
          </cell>
          <cell r="DZ951">
            <v>0</v>
          </cell>
          <cell r="EA951">
            <v>0</v>
          </cell>
          <cell r="EB951">
            <v>0</v>
          </cell>
          <cell r="EC951">
            <v>0</v>
          </cell>
          <cell r="ED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  <cell r="AO952">
            <v>0</v>
          </cell>
          <cell r="AP952">
            <v>0</v>
          </cell>
          <cell r="AQ952">
            <v>0</v>
          </cell>
          <cell r="AR952">
            <v>0</v>
          </cell>
          <cell r="AS952">
            <v>0</v>
          </cell>
          <cell r="AT952">
            <v>0</v>
          </cell>
          <cell r="AU952">
            <v>0</v>
          </cell>
          <cell r="AV952">
            <v>0</v>
          </cell>
          <cell r="AW952">
            <v>0</v>
          </cell>
          <cell r="AX952">
            <v>0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0</v>
          </cell>
          <cell r="BD952">
            <v>0</v>
          </cell>
          <cell r="BE952">
            <v>0</v>
          </cell>
          <cell r="BF952">
            <v>0</v>
          </cell>
          <cell r="BG952">
            <v>0</v>
          </cell>
          <cell r="BH952">
            <v>0</v>
          </cell>
          <cell r="BI952">
            <v>0</v>
          </cell>
          <cell r="BJ952">
            <v>0</v>
          </cell>
          <cell r="BK952">
            <v>0</v>
          </cell>
          <cell r="BL952">
            <v>0</v>
          </cell>
          <cell r="BM952">
            <v>0</v>
          </cell>
          <cell r="BN952">
            <v>0</v>
          </cell>
          <cell r="BO952">
            <v>0</v>
          </cell>
          <cell r="BP952">
            <v>0</v>
          </cell>
          <cell r="BQ952">
            <v>0</v>
          </cell>
          <cell r="BR952">
            <v>0</v>
          </cell>
          <cell r="BS952">
            <v>0</v>
          </cell>
          <cell r="BT952">
            <v>0</v>
          </cell>
          <cell r="BU952">
            <v>0</v>
          </cell>
          <cell r="BV952">
            <v>0</v>
          </cell>
          <cell r="BW952">
            <v>0</v>
          </cell>
          <cell r="BX952">
            <v>0</v>
          </cell>
          <cell r="BY952">
            <v>0</v>
          </cell>
          <cell r="BZ952">
            <v>0</v>
          </cell>
          <cell r="CA952">
            <v>0</v>
          </cell>
          <cell r="CB952">
            <v>0</v>
          </cell>
          <cell r="CC952">
            <v>0</v>
          </cell>
          <cell r="CD952">
            <v>0</v>
          </cell>
          <cell r="CE952">
            <v>0</v>
          </cell>
          <cell r="CF952">
            <v>0</v>
          </cell>
          <cell r="CG952">
            <v>0</v>
          </cell>
          <cell r="CH952">
            <v>0</v>
          </cell>
          <cell r="CI952">
            <v>0</v>
          </cell>
          <cell r="CJ952">
            <v>0</v>
          </cell>
          <cell r="CK952">
            <v>0</v>
          </cell>
          <cell r="CL952">
            <v>0</v>
          </cell>
          <cell r="CM952">
            <v>0</v>
          </cell>
          <cell r="CN952">
            <v>0</v>
          </cell>
          <cell r="CO952">
            <v>0</v>
          </cell>
          <cell r="CP952">
            <v>0</v>
          </cell>
          <cell r="CQ952">
            <v>0</v>
          </cell>
          <cell r="CR952">
            <v>0</v>
          </cell>
          <cell r="CS952">
            <v>0</v>
          </cell>
          <cell r="CT952">
            <v>0</v>
          </cell>
          <cell r="CU952">
            <v>0</v>
          </cell>
          <cell r="CV952">
            <v>0</v>
          </cell>
          <cell r="CW952">
            <v>0</v>
          </cell>
          <cell r="CX952">
            <v>0</v>
          </cell>
          <cell r="CY952">
            <v>0</v>
          </cell>
          <cell r="CZ952">
            <v>0</v>
          </cell>
          <cell r="DA952">
            <v>0</v>
          </cell>
          <cell r="DB952">
            <v>0</v>
          </cell>
          <cell r="DC952">
            <v>0</v>
          </cell>
          <cell r="DD952">
            <v>0</v>
          </cell>
          <cell r="DE952">
            <v>0</v>
          </cell>
          <cell r="DF952">
            <v>0</v>
          </cell>
          <cell r="DG952">
            <v>0</v>
          </cell>
          <cell r="DH952">
            <v>0</v>
          </cell>
          <cell r="DI952">
            <v>0</v>
          </cell>
          <cell r="DJ952">
            <v>0</v>
          </cell>
          <cell r="DK952">
            <v>0</v>
          </cell>
          <cell r="DL952">
            <v>0</v>
          </cell>
          <cell r="DM952">
            <v>0</v>
          </cell>
          <cell r="DN952">
            <v>0</v>
          </cell>
          <cell r="DO952">
            <v>0</v>
          </cell>
          <cell r="DP952">
            <v>0</v>
          </cell>
          <cell r="DQ952">
            <v>0</v>
          </cell>
          <cell r="DR952">
            <v>0</v>
          </cell>
          <cell r="DS952">
            <v>0</v>
          </cell>
          <cell r="DT952">
            <v>0</v>
          </cell>
          <cell r="DU952">
            <v>0</v>
          </cell>
          <cell r="DV952">
            <v>0</v>
          </cell>
          <cell r="DW952">
            <v>0</v>
          </cell>
          <cell r="DX952">
            <v>0</v>
          </cell>
          <cell r="DY952">
            <v>0</v>
          </cell>
          <cell r="DZ952">
            <v>0</v>
          </cell>
          <cell r="EA952">
            <v>0</v>
          </cell>
          <cell r="EB952">
            <v>0</v>
          </cell>
          <cell r="EC952">
            <v>0</v>
          </cell>
          <cell r="ED952">
            <v>0</v>
          </cell>
        </row>
        <row r="954"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  <cell r="AO954">
            <v>0</v>
          </cell>
          <cell r="AP954">
            <v>0</v>
          </cell>
          <cell r="AQ954">
            <v>0</v>
          </cell>
          <cell r="AR954">
            <v>0</v>
          </cell>
          <cell r="AS954">
            <v>0</v>
          </cell>
          <cell r="AT954">
            <v>0</v>
          </cell>
          <cell r="AU954">
            <v>0</v>
          </cell>
          <cell r="AV954">
            <v>0</v>
          </cell>
          <cell r="AW954">
            <v>0</v>
          </cell>
          <cell r="AX954">
            <v>0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0</v>
          </cell>
          <cell r="BD954">
            <v>0</v>
          </cell>
          <cell r="BE954">
            <v>0</v>
          </cell>
          <cell r="BF954">
            <v>0</v>
          </cell>
          <cell r="BG954">
            <v>0</v>
          </cell>
          <cell r="BH954">
            <v>0</v>
          </cell>
          <cell r="BI954">
            <v>0</v>
          </cell>
          <cell r="BJ954">
            <v>0</v>
          </cell>
          <cell r="BK954">
            <v>0</v>
          </cell>
          <cell r="BL954">
            <v>0</v>
          </cell>
          <cell r="BM954">
            <v>0</v>
          </cell>
          <cell r="BN954">
            <v>0</v>
          </cell>
          <cell r="BO954">
            <v>0</v>
          </cell>
          <cell r="BP954">
            <v>0</v>
          </cell>
          <cell r="BQ954">
            <v>0</v>
          </cell>
          <cell r="BR954">
            <v>0</v>
          </cell>
          <cell r="BS954">
            <v>0</v>
          </cell>
          <cell r="BT954">
            <v>0</v>
          </cell>
          <cell r="BU954">
            <v>0</v>
          </cell>
          <cell r="BV954">
            <v>0</v>
          </cell>
          <cell r="BW954">
            <v>0</v>
          </cell>
          <cell r="BX954">
            <v>0</v>
          </cell>
          <cell r="BY954">
            <v>0</v>
          </cell>
          <cell r="BZ954">
            <v>0</v>
          </cell>
          <cell r="CA954">
            <v>0</v>
          </cell>
          <cell r="CB954">
            <v>0</v>
          </cell>
          <cell r="CC954">
            <v>0</v>
          </cell>
          <cell r="CD954">
            <v>0</v>
          </cell>
          <cell r="CE954">
            <v>0</v>
          </cell>
          <cell r="CF954">
            <v>0</v>
          </cell>
          <cell r="CG954">
            <v>0</v>
          </cell>
          <cell r="CH954">
            <v>0</v>
          </cell>
          <cell r="CI954">
            <v>0</v>
          </cell>
          <cell r="CJ954">
            <v>0</v>
          </cell>
          <cell r="CK954">
            <v>0</v>
          </cell>
          <cell r="CL954">
            <v>0</v>
          </cell>
          <cell r="CM954">
            <v>0</v>
          </cell>
          <cell r="CN954">
            <v>0</v>
          </cell>
          <cell r="CO954">
            <v>0</v>
          </cell>
          <cell r="CP954">
            <v>0</v>
          </cell>
          <cell r="CQ954">
            <v>0</v>
          </cell>
          <cell r="CR954">
            <v>0</v>
          </cell>
          <cell r="CS954">
            <v>0</v>
          </cell>
          <cell r="CT954">
            <v>0</v>
          </cell>
          <cell r="CU954">
            <v>0</v>
          </cell>
          <cell r="CV954">
            <v>0</v>
          </cell>
          <cell r="CW954">
            <v>0</v>
          </cell>
          <cell r="CX954">
            <v>0</v>
          </cell>
          <cell r="CY954">
            <v>0</v>
          </cell>
          <cell r="CZ954">
            <v>0</v>
          </cell>
          <cell r="DA954">
            <v>0</v>
          </cell>
          <cell r="DB954">
            <v>0</v>
          </cell>
          <cell r="DC954">
            <v>0</v>
          </cell>
          <cell r="DD954">
            <v>0</v>
          </cell>
          <cell r="DE954">
            <v>0</v>
          </cell>
          <cell r="DF954">
            <v>0</v>
          </cell>
          <cell r="DG954">
            <v>0</v>
          </cell>
          <cell r="DH954">
            <v>0</v>
          </cell>
          <cell r="DI954">
            <v>0</v>
          </cell>
          <cell r="DJ954">
            <v>0</v>
          </cell>
          <cell r="DK954">
            <v>0</v>
          </cell>
          <cell r="DL954">
            <v>0</v>
          </cell>
          <cell r="DM954">
            <v>0</v>
          </cell>
          <cell r="DN954">
            <v>0</v>
          </cell>
          <cell r="DO954">
            <v>0</v>
          </cell>
          <cell r="DP954">
            <v>0</v>
          </cell>
          <cell r="DQ954">
            <v>0</v>
          </cell>
          <cell r="DR954">
            <v>0</v>
          </cell>
          <cell r="DS954">
            <v>0</v>
          </cell>
          <cell r="DT954">
            <v>0</v>
          </cell>
          <cell r="DU954">
            <v>0</v>
          </cell>
          <cell r="DV954">
            <v>0</v>
          </cell>
          <cell r="DW954">
            <v>0</v>
          </cell>
          <cell r="DX954">
            <v>0</v>
          </cell>
          <cell r="DY954">
            <v>0</v>
          </cell>
          <cell r="DZ954">
            <v>0</v>
          </cell>
          <cell r="EA954">
            <v>0</v>
          </cell>
          <cell r="EB954">
            <v>0</v>
          </cell>
          <cell r="EC954">
            <v>0</v>
          </cell>
          <cell r="ED954">
            <v>0</v>
          </cell>
        </row>
        <row r="955">
          <cell r="F955">
            <v>-0.11377072463628579</v>
          </cell>
          <cell r="G955">
            <v>0</v>
          </cell>
          <cell r="H955">
            <v>4.0273534721109172E-3</v>
          </cell>
          <cell r="I955">
            <v>0</v>
          </cell>
          <cell r="J955">
            <v>0</v>
          </cell>
          <cell r="K955">
            <v>-1.0318393182810581E-2</v>
          </cell>
          <cell r="L955">
            <v>-0.11430199153990372</v>
          </cell>
          <cell r="M955">
            <v>-3.8092108073854547E-2</v>
          </cell>
          <cell r="N955">
            <v>3.2506503549385002E-2</v>
          </cell>
          <cell r="O955">
            <v>3.2801241567518957E-2</v>
          </cell>
          <cell r="P955">
            <v>5.6112068998938724E-2</v>
          </cell>
          <cell r="Q955">
            <v>6.1861728465402166E-3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O955">
            <v>0</v>
          </cell>
          <cell r="AP955">
            <v>0</v>
          </cell>
          <cell r="AQ955">
            <v>0</v>
          </cell>
          <cell r="AR955">
            <v>0</v>
          </cell>
          <cell r="AS955">
            <v>0</v>
          </cell>
          <cell r="AT955">
            <v>0</v>
          </cell>
          <cell r="AU955">
            <v>0</v>
          </cell>
          <cell r="AV955">
            <v>0</v>
          </cell>
          <cell r="AW955">
            <v>0</v>
          </cell>
          <cell r="AX955">
            <v>0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0</v>
          </cell>
          <cell r="BD955">
            <v>0</v>
          </cell>
          <cell r="BE955">
            <v>0</v>
          </cell>
          <cell r="BF955">
            <v>0</v>
          </cell>
          <cell r="BG955">
            <v>0</v>
          </cell>
          <cell r="BH955">
            <v>0</v>
          </cell>
          <cell r="BI955">
            <v>0</v>
          </cell>
          <cell r="BJ955">
            <v>0</v>
          </cell>
          <cell r="BK955">
            <v>0</v>
          </cell>
          <cell r="BL955">
            <v>0</v>
          </cell>
          <cell r="BM955">
            <v>0</v>
          </cell>
          <cell r="BN955">
            <v>0</v>
          </cell>
          <cell r="BO955">
            <v>0</v>
          </cell>
          <cell r="BP955">
            <v>0</v>
          </cell>
          <cell r="BQ955">
            <v>0</v>
          </cell>
          <cell r="BR955">
            <v>0</v>
          </cell>
          <cell r="BS955">
            <v>0</v>
          </cell>
          <cell r="BT955">
            <v>0</v>
          </cell>
          <cell r="BU955">
            <v>0</v>
          </cell>
          <cell r="BV955">
            <v>0</v>
          </cell>
          <cell r="BW955">
            <v>0</v>
          </cell>
          <cell r="BX955">
            <v>0</v>
          </cell>
          <cell r="BY955">
            <v>0</v>
          </cell>
          <cell r="BZ955">
            <v>0</v>
          </cell>
          <cell r="CA955">
            <v>0</v>
          </cell>
          <cell r="CB955">
            <v>0</v>
          </cell>
          <cell r="CC955">
            <v>0</v>
          </cell>
          <cell r="CD955">
            <v>0</v>
          </cell>
          <cell r="CE955">
            <v>0</v>
          </cell>
          <cell r="CF955">
            <v>0</v>
          </cell>
          <cell r="CG955">
            <v>0</v>
          </cell>
          <cell r="CH955">
            <v>0</v>
          </cell>
          <cell r="CI955">
            <v>0</v>
          </cell>
          <cell r="CJ955">
            <v>0</v>
          </cell>
          <cell r="CK955">
            <v>0</v>
          </cell>
          <cell r="CL955">
            <v>0</v>
          </cell>
          <cell r="CM955">
            <v>0</v>
          </cell>
          <cell r="CN955">
            <v>0</v>
          </cell>
          <cell r="CO955">
            <v>0</v>
          </cell>
          <cell r="CP955">
            <v>0</v>
          </cell>
          <cell r="CQ955">
            <v>0</v>
          </cell>
          <cell r="CR955">
            <v>0</v>
          </cell>
          <cell r="CS955">
            <v>0</v>
          </cell>
          <cell r="CT955">
            <v>0</v>
          </cell>
          <cell r="CU955">
            <v>0</v>
          </cell>
          <cell r="CV955">
            <v>0</v>
          </cell>
          <cell r="CW955">
            <v>0</v>
          </cell>
          <cell r="CX955">
            <v>0</v>
          </cell>
          <cell r="CY955">
            <v>0</v>
          </cell>
          <cell r="CZ955">
            <v>0</v>
          </cell>
          <cell r="DA955">
            <v>0</v>
          </cell>
          <cell r="DB955">
            <v>0</v>
          </cell>
          <cell r="DC955">
            <v>0</v>
          </cell>
          <cell r="DD955">
            <v>0</v>
          </cell>
          <cell r="DE955">
            <v>0</v>
          </cell>
          <cell r="DF955">
            <v>0</v>
          </cell>
          <cell r="DG955">
            <v>0</v>
          </cell>
          <cell r="DH955">
            <v>0</v>
          </cell>
          <cell r="DI955">
            <v>0</v>
          </cell>
          <cell r="DJ955">
            <v>0</v>
          </cell>
          <cell r="DK955">
            <v>0</v>
          </cell>
          <cell r="DL955">
            <v>0</v>
          </cell>
          <cell r="DM955">
            <v>0</v>
          </cell>
          <cell r="DN955">
            <v>0</v>
          </cell>
          <cell r="DO955">
            <v>0</v>
          </cell>
          <cell r="DP955">
            <v>0</v>
          </cell>
          <cell r="DQ955">
            <v>0</v>
          </cell>
          <cell r="DR955">
            <v>0</v>
          </cell>
          <cell r="DS955">
            <v>0</v>
          </cell>
          <cell r="DT955">
            <v>0</v>
          </cell>
          <cell r="DU955">
            <v>0</v>
          </cell>
          <cell r="DV955">
            <v>0</v>
          </cell>
          <cell r="DW955">
            <v>0</v>
          </cell>
          <cell r="DX955">
            <v>0</v>
          </cell>
          <cell r="DY955">
            <v>0</v>
          </cell>
          <cell r="DZ955">
            <v>0</v>
          </cell>
          <cell r="EA955">
            <v>0</v>
          </cell>
          <cell r="EB955">
            <v>0</v>
          </cell>
          <cell r="EC955">
            <v>0</v>
          </cell>
          <cell r="ED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O956">
            <v>0</v>
          </cell>
          <cell r="AP956">
            <v>0</v>
          </cell>
          <cell r="AQ956">
            <v>0</v>
          </cell>
          <cell r="AR956">
            <v>0</v>
          </cell>
          <cell r="AS956">
            <v>0</v>
          </cell>
          <cell r="AT956">
            <v>0</v>
          </cell>
          <cell r="AU956">
            <v>0</v>
          </cell>
          <cell r="AV956">
            <v>0</v>
          </cell>
          <cell r="AW956">
            <v>0</v>
          </cell>
          <cell r="AX956">
            <v>0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0</v>
          </cell>
          <cell r="BD956">
            <v>0</v>
          </cell>
          <cell r="BE956">
            <v>0</v>
          </cell>
          <cell r="BF956">
            <v>0</v>
          </cell>
          <cell r="BG956">
            <v>0</v>
          </cell>
          <cell r="BH956">
            <v>0</v>
          </cell>
          <cell r="BI956">
            <v>0</v>
          </cell>
          <cell r="BJ956">
            <v>0</v>
          </cell>
          <cell r="BK956">
            <v>0</v>
          </cell>
          <cell r="BL956">
            <v>0</v>
          </cell>
          <cell r="BM956">
            <v>0</v>
          </cell>
          <cell r="BN956">
            <v>0</v>
          </cell>
          <cell r="BO956">
            <v>0</v>
          </cell>
          <cell r="BP956">
            <v>0</v>
          </cell>
          <cell r="BQ956">
            <v>0</v>
          </cell>
          <cell r="BR956">
            <v>0</v>
          </cell>
          <cell r="BS956">
            <v>0</v>
          </cell>
          <cell r="BT956">
            <v>0</v>
          </cell>
          <cell r="BU956">
            <v>0</v>
          </cell>
          <cell r="BV956">
            <v>0</v>
          </cell>
          <cell r="BW956">
            <v>0</v>
          </cell>
          <cell r="BX956">
            <v>0</v>
          </cell>
          <cell r="BY956">
            <v>0</v>
          </cell>
          <cell r="BZ956">
            <v>0</v>
          </cell>
          <cell r="CA956">
            <v>0</v>
          </cell>
          <cell r="CB956">
            <v>0</v>
          </cell>
          <cell r="CC956">
            <v>0</v>
          </cell>
          <cell r="CD956">
            <v>0</v>
          </cell>
          <cell r="CE956">
            <v>0</v>
          </cell>
          <cell r="CF956">
            <v>0</v>
          </cell>
          <cell r="CG956">
            <v>0</v>
          </cell>
          <cell r="CH956">
            <v>0</v>
          </cell>
          <cell r="CI956">
            <v>0</v>
          </cell>
          <cell r="CJ956">
            <v>0</v>
          </cell>
          <cell r="CK956">
            <v>0</v>
          </cell>
          <cell r="CL956">
            <v>0</v>
          </cell>
          <cell r="CM956">
            <v>0</v>
          </cell>
          <cell r="CN956">
            <v>0</v>
          </cell>
          <cell r="CO956">
            <v>0</v>
          </cell>
          <cell r="CP956">
            <v>0</v>
          </cell>
          <cell r="CQ956">
            <v>0</v>
          </cell>
          <cell r="CR956">
            <v>0</v>
          </cell>
          <cell r="CS956">
            <v>0</v>
          </cell>
          <cell r="CT956">
            <v>0</v>
          </cell>
          <cell r="CU956">
            <v>0</v>
          </cell>
          <cell r="CV956">
            <v>0</v>
          </cell>
          <cell r="CW956">
            <v>0</v>
          </cell>
          <cell r="CX956">
            <v>0</v>
          </cell>
          <cell r="CY956">
            <v>0</v>
          </cell>
          <cell r="CZ956">
            <v>0</v>
          </cell>
          <cell r="DA956">
            <v>0</v>
          </cell>
          <cell r="DB956">
            <v>0</v>
          </cell>
          <cell r="DC956">
            <v>0</v>
          </cell>
          <cell r="DD956">
            <v>0</v>
          </cell>
          <cell r="DE956">
            <v>0</v>
          </cell>
          <cell r="DF956">
            <v>0</v>
          </cell>
          <cell r="DG956">
            <v>0</v>
          </cell>
          <cell r="DH956">
            <v>0</v>
          </cell>
          <cell r="DI956">
            <v>0</v>
          </cell>
          <cell r="DJ956">
            <v>0</v>
          </cell>
          <cell r="DK956">
            <v>0</v>
          </cell>
          <cell r="DL956">
            <v>0</v>
          </cell>
          <cell r="DM956">
            <v>0</v>
          </cell>
          <cell r="DN956">
            <v>0</v>
          </cell>
          <cell r="DO956">
            <v>0</v>
          </cell>
          <cell r="DP956">
            <v>0</v>
          </cell>
          <cell r="DQ956">
            <v>0</v>
          </cell>
          <cell r="DR956">
            <v>0</v>
          </cell>
          <cell r="DS956">
            <v>0</v>
          </cell>
          <cell r="DT956">
            <v>0</v>
          </cell>
          <cell r="DU956">
            <v>0</v>
          </cell>
          <cell r="DV956">
            <v>0</v>
          </cell>
          <cell r="DW956">
            <v>0</v>
          </cell>
          <cell r="DX956">
            <v>0</v>
          </cell>
          <cell r="DY956">
            <v>0</v>
          </cell>
          <cell r="DZ956">
            <v>0</v>
          </cell>
          <cell r="EA956">
            <v>0</v>
          </cell>
          <cell r="EB956">
            <v>0</v>
          </cell>
          <cell r="EC956">
            <v>0</v>
          </cell>
          <cell r="ED956">
            <v>0</v>
          </cell>
        </row>
        <row r="957"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O957">
            <v>0</v>
          </cell>
          <cell r="AP957">
            <v>0</v>
          </cell>
          <cell r="AQ957">
            <v>0</v>
          </cell>
          <cell r="AR957">
            <v>0</v>
          </cell>
          <cell r="AS957">
            <v>0</v>
          </cell>
          <cell r="AT957">
            <v>0</v>
          </cell>
          <cell r="AU957">
            <v>0</v>
          </cell>
          <cell r="AV957">
            <v>0</v>
          </cell>
          <cell r="AW957">
            <v>0</v>
          </cell>
          <cell r="AX957">
            <v>0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0</v>
          </cell>
          <cell r="BD957">
            <v>0</v>
          </cell>
          <cell r="BE957">
            <v>0</v>
          </cell>
          <cell r="BF957">
            <v>0</v>
          </cell>
          <cell r="BG957">
            <v>0</v>
          </cell>
          <cell r="BH957">
            <v>0</v>
          </cell>
          <cell r="BI957">
            <v>0</v>
          </cell>
          <cell r="BJ957">
            <v>0</v>
          </cell>
          <cell r="BK957">
            <v>0</v>
          </cell>
          <cell r="BL957">
            <v>0</v>
          </cell>
          <cell r="BM957">
            <v>0</v>
          </cell>
          <cell r="BN957">
            <v>0</v>
          </cell>
          <cell r="BO957">
            <v>0</v>
          </cell>
          <cell r="BP957">
            <v>0</v>
          </cell>
          <cell r="BQ957">
            <v>0</v>
          </cell>
          <cell r="BR957">
            <v>0</v>
          </cell>
          <cell r="BS957">
            <v>0</v>
          </cell>
          <cell r="BT957">
            <v>0</v>
          </cell>
          <cell r="BU957">
            <v>0</v>
          </cell>
          <cell r="BV957">
            <v>0</v>
          </cell>
          <cell r="BW957">
            <v>0</v>
          </cell>
          <cell r="BX957">
            <v>0</v>
          </cell>
          <cell r="BY957">
            <v>0</v>
          </cell>
          <cell r="BZ957">
            <v>0</v>
          </cell>
          <cell r="CA957">
            <v>0</v>
          </cell>
          <cell r="CB957">
            <v>0</v>
          </cell>
          <cell r="CC957">
            <v>0</v>
          </cell>
          <cell r="CD957">
            <v>0</v>
          </cell>
          <cell r="CE957">
            <v>0</v>
          </cell>
          <cell r="CF957">
            <v>0</v>
          </cell>
          <cell r="CG957">
            <v>0</v>
          </cell>
          <cell r="CH957">
            <v>0</v>
          </cell>
          <cell r="CI957">
            <v>0</v>
          </cell>
          <cell r="CJ957">
            <v>0</v>
          </cell>
          <cell r="CK957">
            <v>0</v>
          </cell>
          <cell r="CL957">
            <v>0</v>
          </cell>
          <cell r="CM957">
            <v>0</v>
          </cell>
          <cell r="CN957">
            <v>0</v>
          </cell>
          <cell r="CO957">
            <v>0</v>
          </cell>
          <cell r="CP957">
            <v>0</v>
          </cell>
          <cell r="CQ957">
            <v>0</v>
          </cell>
          <cell r="CR957">
            <v>0</v>
          </cell>
          <cell r="CS957">
            <v>0</v>
          </cell>
          <cell r="CT957">
            <v>0</v>
          </cell>
          <cell r="CU957">
            <v>0</v>
          </cell>
          <cell r="CV957">
            <v>0</v>
          </cell>
          <cell r="CW957">
            <v>0</v>
          </cell>
          <cell r="CX957">
            <v>0</v>
          </cell>
          <cell r="CY957">
            <v>0</v>
          </cell>
          <cell r="CZ957">
            <v>0</v>
          </cell>
          <cell r="DA957">
            <v>0</v>
          </cell>
          <cell r="DB957">
            <v>0</v>
          </cell>
          <cell r="DC957">
            <v>0</v>
          </cell>
          <cell r="DD957">
            <v>0</v>
          </cell>
          <cell r="DE957">
            <v>0</v>
          </cell>
          <cell r="DF957">
            <v>0</v>
          </cell>
          <cell r="DG957">
            <v>0</v>
          </cell>
          <cell r="DH957">
            <v>0</v>
          </cell>
          <cell r="DI957">
            <v>0</v>
          </cell>
          <cell r="DJ957">
            <v>0</v>
          </cell>
          <cell r="DK957">
            <v>0</v>
          </cell>
          <cell r="DL957">
            <v>0</v>
          </cell>
          <cell r="DM957">
            <v>0</v>
          </cell>
          <cell r="DN957">
            <v>0</v>
          </cell>
          <cell r="DO957">
            <v>0</v>
          </cell>
          <cell r="DP957">
            <v>0</v>
          </cell>
          <cell r="DQ957">
            <v>0</v>
          </cell>
          <cell r="DR957">
            <v>0</v>
          </cell>
          <cell r="DS957">
            <v>0</v>
          </cell>
          <cell r="DT957">
            <v>0</v>
          </cell>
          <cell r="DU957">
            <v>0</v>
          </cell>
          <cell r="DV957">
            <v>0</v>
          </cell>
          <cell r="DW957">
            <v>0</v>
          </cell>
          <cell r="DX957">
            <v>0</v>
          </cell>
          <cell r="DY957">
            <v>0</v>
          </cell>
          <cell r="DZ957">
            <v>0</v>
          </cell>
          <cell r="EA957">
            <v>0</v>
          </cell>
          <cell r="EB957">
            <v>0</v>
          </cell>
          <cell r="EC957">
            <v>0</v>
          </cell>
          <cell r="ED957">
            <v>0</v>
          </cell>
        </row>
        <row r="961"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O961">
            <v>0</v>
          </cell>
          <cell r="AP961">
            <v>0</v>
          </cell>
          <cell r="AQ961">
            <v>0</v>
          </cell>
          <cell r="AR961">
            <v>0</v>
          </cell>
          <cell r="AS961">
            <v>0</v>
          </cell>
          <cell r="AT961">
            <v>0</v>
          </cell>
          <cell r="AU961">
            <v>0</v>
          </cell>
          <cell r="AV961">
            <v>0</v>
          </cell>
          <cell r="AW961">
            <v>0</v>
          </cell>
          <cell r="AX961">
            <v>0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0</v>
          </cell>
          <cell r="BD961">
            <v>0</v>
          </cell>
          <cell r="BE961">
            <v>0</v>
          </cell>
          <cell r="BF961">
            <v>0</v>
          </cell>
          <cell r="BG961">
            <v>0</v>
          </cell>
          <cell r="BH961">
            <v>0</v>
          </cell>
          <cell r="BI961">
            <v>0</v>
          </cell>
          <cell r="BJ961">
            <v>0</v>
          </cell>
          <cell r="BK961">
            <v>0</v>
          </cell>
          <cell r="BL961">
            <v>0</v>
          </cell>
          <cell r="BM961">
            <v>0</v>
          </cell>
          <cell r="BN961">
            <v>0</v>
          </cell>
          <cell r="BO961">
            <v>0</v>
          </cell>
          <cell r="BP961">
            <v>0</v>
          </cell>
          <cell r="BQ961">
            <v>0</v>
          </cell>
          <cell r="BR961">
            <v>0</v>
          </cell>
          <cell r="BS961">
            <v>0</v>
          </cell>
          <cell r="BT961">
            <v>0</v>
          </cell>
          <cell r="BU961">
            <v>0</v>
          </cell>
          <cell r="BV961">
            <v>0</v>
          </cell>
          <cell r="BW961">
            <v>0</v>
          </cell>
          <cell r="BX961">
            <v>0</v>
          </cell>
          <cell r="BY961">
            <v>0</v>
          </cell>
          <cell r="BZ961">
            <v>0</v>
          </cell>
          <cell r="CA961">
            <v>0</v>
          </cell>
          <cell r="CB961">
            <v>0</v>
          </cell>
          <cell r="CC961">
            <v>0</v>
          </cell>
          <cell r="CD961">
            <v>0</v>
          </cell>
          <cell r="CE961">
            <v>0</v>
          </cell>
          <cell r="CF961">
            <v>0</v>
          </cell>
          <cell r="CG961">
            <v>0</v>
          </cell>
          <cell r="CH961">
            <v>0</v>
          </cell>
          <cell r="CI961">
            <v>0</v>
          </cell>
          <cell r="CJ961">
            <v>0</v>
          </cell>
          <cell r="CK961">
            <v>0</v>
          </cell>
          <cell r="CL961">
            <v>0</v>
          </cell>
          <cell r="CM961">
            <v>0</v>
          </cell>
          <cell r="CN961">
            <v>0</v>
          </cell>
          <cell r="CO961">
            <v>0</v>
          </cell>
          <cell r="CP961">
            <v>0</v>
          </cell>
          <cell r="CQ961">
            <v>0</v>
          </cell>
          <cell r="CR961">
            <v>0</v>
          </cell>
          <cell r="CS961">
            <v>0</v>
          </cell>
          <cell r="CT961">
            <v>0</v>
          </cell>
          <cell r="CU961">
            <v>0</v>
          </cell>
          <cell r="CV961">
            <v>0</v>
          </cell>
          <cell r="CW961">
            <v>0</v>
          </cell>
          <cell r="CX961">
            <v>0</v>
          </cell>
          <cell r="CY961">
            <v>0</v>
          </cell>
          <cell r="CZ961">
            <v>0</v>
          </cell>
          <cell r="DA961">
            <v>0</v>
          </cell>
          <cell r="DB961">
            <v>0</v>
          </cell>
          <cell r="DC961">
            <v>0</v>
          </cell>
          <cell r="DD961">
            <v>0</v>
          </cell>
          <cell r="DE961">
            <v>0</v>
          </cell>
          <cell r="DF961">
            <v>0</v>
          </cell>
          <cell r="DG961">
            <v>0</v>
          </cell>
          <cell r="DH961">
            <v>0</v>
          </cell>
          <cell r="DI961">
            <v>0</v>
          </cell>
          <cell r="DJ961">
            <v>0</v>
          </cell>
          <cell r="DK961">
            <v>0</v>
          </cell>
          <cell r="DL961">
            <v>0</v>
          </cell>
          <cell r="DM961">
            <v>0</v>
          </cell>
          <cell r="DN961">
            <v>0</v>
          </cell>
          <cell r="DO961">
            <v>0</v>
          </cell>
          <cell r="DP961">
            <v>0</v>
          </cell>
          <cell r="DQ961">
            <v>0</v>
          </cell>
          <cell r="DR961">
            <v>0</v>
          </cell>
          <cell r="DS961">
            <v>0</v>
          </cell>
          <cell r="DT961">
            <v>0</v>
          </cell>
          <cell r="DU961">
            <v>0</v>
          </cell>
          <cell r="DV961">
            <v>0</v>
          </cell>
          <cell r="DW961">
            <v>0</v>
          </cell>
          <cell r="DX961">
            <v>0</v>
          </cell>
          <cell r="DY961">
            <v>0</v>
          </cell>
          <cell r="DZ961">
            <v>0</v>
          </cell>
          <cell r="EA961">
            <v>0</v>
          </cell>
          <cell r="EB961">
            <v>0</v>
          </cell>
          <cell r="EC961">
            <v>0</v>
          </cell>
          <cell r="ED961">
            <v>0</v>
          </cell>
        </row>
        <row r="962"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O962">
            <v>0</v>
          </cell>
          <cell r="AP962">
            <v>0</v>
          </cell>
          <cell r="AQ962">
            <v>0</v>
          </cell>
          <cell r="AR962">
            <v>0</v>
          </cell>
          <cell r="AS962">
            <v>0</v>
          </cell>
          <cell r="AT962">
            <v>0</v>
          </cell>
          <cell r="AU962">
            <v>0</v>
          </cell>
          <cell r="AV962">
            <v>0</v>
          </cell>
          <cell r="AW962">
            <v>0</v>
          </cell>
          <cell r="AX962">
            <v>0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0</v>
          </cell>
          <cell r="BD962">
            <v>0</v>
          </cell>
          <cell r="BE962">
            <v>0</v>
          </cell>
          <cell r="BF962">
            <v>0</v>
          </cell>
          <cell r="BG962">
            <v>0</v>
          </cell>
          <cell r="BH962">
            <v>0</v>
          </cell>
          <cell r="BI962">
            <v>0</v>
          </cell>
          <cell r="BJ962">
            <v>0</v>
          </cell>
          <cell r="BK962">
            <v>0</v>
          </cell>
          <cell r="BL962">
            <v>0</v>
          </cell>
          <cell r="BM962">
            <v>0</v>
          </cell>
          <cell r="BN962">
            <v>0</v>
          </cell>
          <cell r="BO962">
            <v>0</v>
          </cell>
          <cell r="BP962">
            <v>0</v>
          </cell>
          <cell r="BQ962">
            <v>0</v>
          </cell>
          <cell r="BR962">
            <v>0</v>
          </cell>
          <cell r="BS962">
            <v>0</v>
          </cell>
          <cell r="BT962">
            <v>0</v>
          </cell>
          <cell r="BU962">
            <v>0</v>
          </cell>
          <cell r="BV962">
            <v>0</v>
          </cell>
          <cell r="BW962">
            <v>0</v>
          </cell>
          <cell r="BX962">
            <v>0</v>
          </cell>
          <cell r="BY962">
            <v>0</v>
          </cell>
          <cell r="BZ962">
            <v>0</v>
          </cell>
          <cell r="CA962">
            <v>0</v>
          </cell>
          <cell r="CB962">
            <v>0</v>
          </cell>
          <cell r="CC962">
            <v>0</v>
          </cell>
          <cell r="CD962">
            <v>0</v>
          </cell>
          <cell r="CE962">
            <v>0</v>
          </cell>
          <cell r="CF962">
            <v>0</v>
          </cell>
          <cell r="CG962">
            <v>0</v>
          </cell>
          <cell r="CH962">
            <v>0</v>
          </cell>
          <cell r="CI962">
            <v>0</v>
          </cell>
          <cell r="CJ962">
            <v>0</v>
          </cell>
          <cell r="CK962">
            <v>0</v>
          </cell>
          <cell r="CL962">
            <v>0</v>
          </cell>
          <cell r="CM962">
            <v>0</v>
          </cell>
          <cell r="CN962">
            <v>0</v>
          </cell>
          <cell r="CO962">
            <v>0</v>
          </cell>
          <cell r="CP962">
            <v>0</v>
          </cell>
          <cell r="CQ962">
            <v>0</v>
          </cell>
          <cell r="CR962">
            <v>0</v>
          </cell>
          <cell r="CS962">
            <v>0</v>
          </cell>
          <cell r="CT962">
            <v>0</v>
          </cell>
          <cell r="CU962">
            <v>0</v>
          </cell>
          <cell r="CV962">
            <v>0</v>
          </cell>
          <cell r="CW962">
            <v>0</v>
          </cell>
          <cell r="CX962">
            <v>0</v>
          </cell>
          <cell r="CY962">
            <v>0</v>
          </cell>
          <cell r="CZ962">
            <v>0</v>
          </cell>
          <cell r="DA962">
            <v>0</v>
          </cell>
          <cell r="DB962">
            <v>0</v>
          </cell>
          <cell r="DC962">
            <v>0</v>
          </cell>
          <cell r="DD962">
            <v>0</v>
          </cell>
          <cell r="DE962">
            <v>0</v>
          </cell>
          <cell r="DF962">
            <v>0</v>
          </cell>
          <cell r="DG962">
            <v>0</v>
          </cell>
          <cell r="DH962">
            <v>0</v>
          </cell>
          <cell r="DI962">
            <v>0</v>
          </cell>
          <cell r="DJ962">
            <v>0</v>
          </cell>
          <cell r="DK962">
            <v>0</v>
          </cell>
          <cell r="DL962">
            <v>0</v>
          </cell>
          <cell r="DM962">
            <v>0</v>
          </cell>
          <cell r="DN962">
            <v>0</v>
          </cell>
          <cell r="DO962">
            <v>0</v>
          </cell>
          <cell r="DP962">
            <v>0</v>
          </cell>
          <cell r="DQ962">
            <v>0</v>
          </cell>
          <cell r="DR962">
            <v>0</v>
          </cell>
          <cell r="DS962">
            <v>0</v>
          </cell>
          <cell r="DT962">
            <v>0</v>
          </cell>
          <cell r="DU962">
            <v>0</v>
          </cell>
          <cell r="DV962">
            <v>0</v>
          </cell>
          <cell r="DW962">
            <v>0</v>
          </cell>
          <cell r="DX962">
            <v>0</v>
          </cell>
          <cell r="DY962">
            <v>0</v>
          </cell>
          <cell r="DZ962">
            <v>0</v>
          </cell>
          <cell r="EA962">
            <v>0</v>
          </cell>
          <cell r="EB962">
            <v>0</v>
          </cell>
          <cell r="EC962">
            <v>0</v>
          </cell>
          <cell r="ED962">
            <v>0</v>
          </cell>
        </row>
        <row r="963"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O963">
            <v>0</v>
          </cell>
          <cell r="AP963">
            <v>0</v>
          </cell>
          <cell r="AQ963">
            <v>0</v>
          </cell>
          <cell r="AR963">
            <v>0</v>
          </cell>
          <cell r="AS963">
            <v>0</v>
          </cell>
          <cell r="AT963">
            <v>0</v>
          </cell>
          <cell r="AU963">
            <v>0</v>
          </cell>
          <cell r="AV963">
            <v>0</v>
          </cell>
          <cell r="AW963">
            <v>0</v>
          </cell>
          <cell r="AX963">
            <v>0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0</v>
          </cell>
          <cell r="BD963">
            <v>0</v>
          </cell>
          <cell r="BE963">
            <v>0</v>
          </cell>
          <cell r="BF963">
            <v>0</v>
          </cell>
          <cell r="BG963">
            <v>0</v>
          </cell>
          <cell r="BH963">
            <v>0</v>
          </cell>
          <cell r="BI963">
            <v>0</v>
          </cell>
          <cell r="BJ963">
            <v>0</v>
          </cell>
          <cell r="BK963">
            <v>0</v>
          </cell>
          <cell r="BL963">
            <v>0</v>
          </cell>
          <cell r="BM963">
            <v>0</v>
          </cell>
          <cell r="BN963">
            <v>0</v>
          </cell>
          <cell r="BO963">
            <v>0</v>
          </cell>
          <cell r="BP963">
            <v>0</v>
          </cell>
          <cell r="BQ963">
            <v>0</v>
          </cell>
          <cell r="BR963">
            <v>0</v>
          </cell>
          <cell r="BS963">
            <v>0</v>
          </cell>
          <cell r="BT963">
            <v>0</v>
          </cell>
          <cell r="BU963">
            <v>0</v>
          </cell>
          <cell r="BV963">
            <v>0</v>
          </cell>
          <cell r="BW963">
            <v>0</v>
          </cell>
          <cell r="BX963">
            <v>0</v>
          </cell>
          <cell r="BY963">
            <v>0</v>
          </cell>
          <cell r="BZ963">
            <v>0</v>
          </cell>
          <cell r="CA963">
            <v>0</v>
          </cell>
          <cell r="CB963">
            <v>0</v>
          </cell>
          <cell r="CC963">
            <v>0</v>
          </cell>
          <cell r="CD963">
            <v>0</v>
          </cell>
          <cell r="CE963">
            <v>0</v>
          </cell>
          <cell r="CF963">
            <v>0</v>
          </cell>
          <cell r="CG963">
            <v>0</v>
          </cell>
          <cell r="CH963">
            <v>0</v>
          </cell>
          <cell r="CI963">
            <v>0</v>
          </cell>
          <cell r="CJ963">
            <v>0</v>
          </cell>
          <cell r="CK963">
            <v>0</v>
          </cell>
          <cell r="CL963">
            <v>0</v>
          </cell>
          <cell r="CM963">
            <v>0</v>
          </cell>
          <cell r="CN963">
            <v>0</v>
          </cell>
          <cell r="CO963">
            <v>0</v>
          </cell>
          <cell r="CP963">
            <v>0</v>
          </cell>
          <cell r="CQ963">
            <v>0</v>
          </cell>
          <cell r="CR963">
            <v>0</v>
          </cell>
          <cell r="CS963">
            <v>0</v>
          </cell>
          <cell r="CT963">
            <v>0</v>
          </cell>
          <cell r="CU963">
            <v>0</v>
          </cell>
          <cell r="CV963">
            <v>0</v>
          </cell>
          <cell r="CW963">
            <v>0</v>
          </cell>
          <cell r="CX963">
            <v>0</v>
          </cell>
          <cell r="CY963">
            <v>0</v>
          </cell>
          <cell r="CZ963">
            <v>0</v>
          </cell>
          <cell r="DA963">
            <v>0</v>
          </cell>
          <cell r="DB963">
            <v>0</v>
          </cell>
          <cell r="DC963">
            <v>0</v>
          </cell>
          <cell r="DD963">
            <v>0</v>
          </cell>
          <cell r="DE963">
            <v>0</v>
          </cell>
          <cell r="DF963">
            <v>0</v>
          </cell>
          <cell r="DG963">
            <v>0</v>
          </cell>
          <cell r="DH963">
            <v>0</v>
          </cell>
          <cell r="DI963">
            <v>0</v>
          </cell>
          <cell r="DJ963">
            <v>0</v>
          </cell>
          <cell r="DK963">
            <v>0</v>
          </cell>
          <cell r="DL963">
            <v>0</v>
          </cell>
          <cell r="DM963">
            <v>0</v>
          </cell>
          <cell r="DN963">
            <v>0</v>
          </cell>
          <cell r="DO963">
            <v>0</v>
          </cell>
          <cell r="DP963">
            <v>0</v>
          </cell>
          <cell r="DQ963">
            <v>0</v>
          </cell>
          <cell r="DR963">
            <v>0</v>
          </cell>
          <cell r="DS963">
            <v>0</v>
          </cell>
          <cell r="DT963">
            <v>0</v>
          </cell>
          <cell r="DU963">
            <v>0</v>
          </cell>
          <cell r="DV963">
            <v>0</v>
          </cell>
          <cell r="DW963">
            <v>0</v>
          </cell>
          <cell r="DX963">
            <v>0</v>
          </cell>
          <cell r="DY963">
            <v>0</v>
          </cell>
          <cell r="DZ963">
            <v>0</v>
          </cell>
          <cell r="EA963">
            <v>0</v>
          </cell>
          <cell r="EB963">
            <v>0</v>
          </cell>
          <cell r="EC963">
            <v>0</v>
          </cell>
          <cell r="ED963">
            <v>0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  <cell r="AO964">
            <v>0</v>
          </cell>
          <cell r="AP964">
            <v>0</v>
          </cell>
          <cell r="AQ964">
            <v>0</v>
          </cell>
          <cell r="AR964">
            <v>0</v>
          </cell>
          <cell r="AS964">
            <v>0</v>
          </cell>
          <cell r="AT964">
            <v>0</v>
          </cell>
          <cell r="AU964">
            <v>0</v>
          </cell>
          <cell r="AV964">
            <v>0</v>
          </cell>
          <cell r="AW964">
            <v>0</v>
          </cell>
          <cell r="AX964">
            <v>0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0</v>
          </cell>
          <cell r="BD964">
            <v>0</v>
          </cell>
          <cell r="BE964">
            <v>0</v>
          </cell>
          <cell r="BF964">
            <v>0</v>
          </cell>
          <cell r="BG964">
            <v>0</v>
          </cell>
          <cell r="BH964">
            <v>0</v>
          </cell>
          <cell r="BI964">
            <v>0</v>
          </cell>
          <cell r="BJ964">
            <v>0</v>
          </cell>
          <cell r="BK964">
            <v>0</v>
          </cell>
          <cell r="BL964">
            <v>0</v>
          </cell>
          <cell r="BM964">
            <v>0</v>
          </cell>
          <cell r="BN964">
            <v>0</v>
          </cell>
          <cell r="BO964">
            <v>0</v>
          </cell>
          <cell r="BP964">
            <v>0</v>
          </cell>
          <cell r="BQ964">
            <v>0</v>
          </cell>
          <cell r="BR964">
            <v>0</v>
          </cell>
          <cell r="BS964">
            <v>0</v>
          </cell>
          <cell r="BT964">
            <v>0</v>
          </cell>
          <cell r="BU964">
            <v>0</v>
          </cell>
          <cell r="BV964">
            <v>0</v>
          </cell>
          <cell r="BW964">
            <v>0</v>
          </cell>
          <cell r="BX964">
            <v>0</v>
          </cell>
          <cell r="BY964">
            <v>0</v>
          </cell>
          <cell r="BZ964">
            <v>0</v>
          </cell>
          <cell r="CA964">
            <v>0</v>
          </cell>
          <cell r="CB964">
            <v>0</v>
          </cell>
          <cell r="CC964">
            <v>0</v>
          </cell>
          <cell r="CD964">
            <v>0</v>
          </cell>
          <cell r="CE964">
            <v>0</v>
          </cell>
          <cell r="CF964">
            <v>0</v>
          </cell>
          <cell r="CG964">
            <v>0</v>
          </cell>
          <cell r="CH964">
            <v>0</v>
          </cell>
          <cell r="CI964">
            <v>0</v>
          </cell>
          <cell r="CJ964">
            <v>0</v>
          </cell>
          <cell r="CK964">
            <v>0</v>
          </cell>
          <cell r="CL964">
            <v>0</v>
          </cell>
          <cell r="CM964">
            <v>0</v>
          </cell>
          <cell r="CN964">
            <v>0</v>
          </cell>
          <cell r="CO964">
            <v>0</v>
          </cell>
          <cell r="CP964">
            <v>0</v>
          </cell>
          <cell r="CQ964">
            <v>0</v>
          </cell>
          <cell r="CR964">
            <v>0</v>
          </cell>
          <cell r="CS964">
            <v>0</v>
          </cell>
          <cell r="CT964">
            <v>0</v>
          </cell>
          <cell r="CU964">
            <v>0</v>
          </cell>
          <cell r="CV964">
            <v>0</v>
          </cell>
          <cell r="CW964">
            <v>0</v>
          </cell>
          <cell r="CX964">
            <v>0</v>
          </cell>
          <cell r="CY964">
            <v>0</v>
          </cell>
          <cell r="CZ964">
            <v>0</v>
          </cell>
          <cell r="DA964">
            <v>0</v>
          </cell>
          <cell r="DB964">
            <v>0</v>
          </cell>
          <cell r="DC964">
            <v>0</v>
          </cell>
          <cell r="DD964">
            <v>0</v>
          </cell>
          <cell r="DE964">
            <v>0</v>
          </cell>
          <cell r="DF964">
            <v>0</v>
          </cell>
          <cell r="DG964">
            <v>0</v>
          </cell>
          <cell r="DH964">
            <v>0</v>
          </cell>
          <cell r="DI964">
            <v>0</v>
          </cell>
          <cell r="DJ964">
            <v>0</v>
          </cell>
          <cell r="DK964">
            <v>0</v>
          </cell>
          <cell r="DL964">
            <v>0</v>
          </cell>
          <cell r="DM964">
            <v>0</v>
          </cell>
          <cell r="DN964">
            <v>0</v>
          </cell>
          <cell r="DO964">
            <v>0</v>
          </cell>
          <cell r="DP964">
            <v>0</v>
          </cell>
          <cell r="DQ964">
            <v>0</v>
          </cell>
          <cell r="DR964">
            <v>0</v>
          </cell>
          <cell r="DS964">
            <v>0</v>
          </cell>
          <cell r="DT964">
            <v>0</v>
          </cell>
          <cell r="DU964">
            <v>0</v>
          </cell>
          <cell r="DV964">
            <v>0</v>
          </cell>
          <cell r="DW964">
            <v>0</v>
          </cell>
          <cell r="DX964">
            <v>0</v>
          </cell>
          <cell r="DY964">
            <v>0</v>
          </cell>
          <cell r="DZ964">
            <v>0</v>
          </cell>
          <cell r="EA964">
            <v>0</v>
          </cell>
          <cell r="EB964">
            <v>0</v>
          </cell>
          <cell r="EC964">
            <v>0</v>
          </cell>
          <cell r="ED964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  <cell r="AO966">
            <v>0</v>
          </cell>
          <cell r="AP966">
            <v>0</v>
          </cell>
          <cell r="AQ966">
            <v>0</v>
          </cell>
          <cell r="AR966">
            <v>0</v>
          </cell>
          <cell r="AS966">
            <v>0</v>
          </cell>
          <cell r="AT966">
            <v>0</v>
          </cell>
          <cell r="AU966">
            <v>0</v>
          </cell>
          <cell r="AV966">
            <v>0</v>
          </cell>
          <cell r="AW966">
            <v>0</v>
          </cell>
          <cell r="AX966">
            <v>0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0</v>
          </cell>
          <cell r="BD966">
            <v>0</v>
          </cell>
          <cell r="BE966">
            <v>0</v>
          </cell>
          <cell r="BF966">
            <v>0</v>
          </cell>
          <cell r="BG966">
            <v>0</v>
          </cell>
          <cell r="BH966">
            <v>0</v>
          </cell>
          <cell r="BI966">
            <v>0</v>
          </cell>
          <cell r="BJ966">
            <v>0</v>
          </cell>
          <cell r="BK966">
            <v>0</v>
          </cell>
          <cell r="BL966">
            <v>0</v>
          </cell>
          <cell r="BM966">
            <v>0</v>
          </cell>
          <cell r="BN966">
            <v>0</v>
          </cell>
          <cell r="BO966">
            <v>0</v>
          </cell>
          <cell r="BP966">
            <v>0</v>
          </cell>
          <cell r="BQ966">
            <v>0</v>
          </cell>
          <cell r="BR966">
            <v>0</v>
          </cell>
          <cell r="BS966">
            <v>0</v>
          </cell>
          <cell r="BT966">
            <v>0</v>
          </cell>
          <cell r="BU966">
            <v>0</v>
          </cell>
          <cell r="BV966">
            <v>0</v>
          </cell>
          <cell r="BW966">
            <v>0</v>
          </cell>
          <cell r="BX966">
            <v>0</v>
          </cell>
          <cell r="BY966">
            <v>0</v>
          </cell>
          <cell r="BZ966">
            <v>0</v>
          </cell>
          <cell r="CA966">
            <v>0</v>
          </cell>
          <cell r="CB966">
            <v>0</v>
          </cell>
          <cell r="CC966">
            <v>0</v>
          </cell>
          <cell r="CD966">
            <v>0</v>
          </cell>
          <cell r="CE966">
            <v>0</v>
          </cell>
          <cell r="CF966">
            <v>0</v>
          </cell>
          <cell r="CG966">
            <v>0</v>
          </cell>
          <cell r="CH966">
            <v>0</v>
          </cell>
          <cell r="CI966">
            <v>0</v>
          </cell>
          <cell r="CJ966">
            <v>0</v>
          </cell>
          <cell r="CK966">
            <v>0</v>
          </cell>
          <cell r="CL966">
            <v>0</v>
          </cell>
          <cell r="CM966">
            <v>0</v>
          </cell>
          <cell r="CN966">
            <v>0</v>
          </cell>
          <cell r="CO966">
            <v>0</v>
          </cell>
          <cell r="CP966">
            <v>0</v>
          </cell>
          <cell r="CQ966">
            <v>0</v>
          </cell>
          <cell r="CR966">
            <v>0</v>
          </cell>
          <cell r="CS966">
            <v>0</v>
          </cell>
          <cell r="CT966">
            <v>0</v>
          </cell>
          <cell r="CU966">
            <v>0</v>
          </cell>
          <cell r="CV966">
            <v>0</v>
          </cell>
          <cell r="CW966">
            <v>0</v>
          </cell>
          <cell r="CX966">
            <v>0</v>
          </cell>
          <cell r="CY966">
            <v>0</v>
          </cell>
          <cell r="CZ966">
            <v>0</v>
          </cell>
          <cell r="DA966">
            <v>0</v>
          </cell>
          <cell r="DB966">
            <v>0</v>
          </cell>
          <cell r="DC966">
            <v>0</v>
          </cell>
          <cell r="DD966">
            <v>0</v>
          </cell>
          <cell r="DE966">
            <v>0</v>
          </cell>
          <cell r="DF966">
            <v>0</v>
          </cell>
          <cell r="DG966">
            <v>0</v>
          </cell>
          <cell r="DH966">
            <v>0</v>
          </cell>
          <cell r="DI966">
            <v>0</v>
          </cell>
          <cell r="DJ966">
            <v>0</v>
          </cell>
          <cell r="DK966">
            <v>0</v>
          </cell>
          <cell r="DL966">
            <v>0</v>
          </cell>
          <cell r="DM966">
            <v>0</v>
          </cell>
          <cell r="DN966">
            <v>0</v>
          </cell>
          <cell r="DO966">
            <v>0</v>
          </cell>
          <cell r="DP966">
            <v>0</v>
          </cell>
          <cell r="DQ966">
            <v>0</v>
          </cell>
          <cell r="DR966">
            <v>0</v>
          </cell>
          <cell r="DS966">
            <v>0</v>
          </cell>
          <cell r="DT966">
            <v>0</v>
          </cell>
          <cell r="DU966">
            <v>0</v>
          </cell>
          <cell r="DV966">
            <v>0</v>
          </cell>
          <cell r="DW966">
            <v>0</v>
          </cell>
          <cell r="DX966">
            <v>0</v>
          </cell>
          <cell r="DY966">
            <v>0</v>
          </cell>
          <cell r="DZ966">
            <v>0</v>
          </cell>
          <cell r="EA966">
            <v>0</v>
          </cell>
          <cell r="EB966">
            <v>0</v>
          </cell>
          <cell r="EC966">
            <v>0</v>
          </cell>
          <cell r="ED966">
            <v>0</v>
          </cell>
        </row>
        <row r="968">
          <cell r="A968" t="str">
            <v>Additional Fixed Costs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0</v>
          </cell>
          <cell r="AO969">
            <v>0</v>
          </cell>
          <cell r="AP969">
            <v>0</v>
          </cell>
          <cell r="AQ969">
            <v>0</v>
          </cell>
          <cell r="AR969">
            <v>0</v>
          </cell>
          <cell r="AS969">
            <v>0</v>
          </cell>
          <cell r="AT969">
            <v>0</v>
          </cell>
          <cell r="AU969">
            <v>0</v>
          </cell>
          <cell r="AV969">
            <v>0</v>
          </cell>
          <cell r="AW969">
            <v>0</v>
          </cell>
          <cell r="AX969">
            <v>0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0</v>
          </cell>
          <cell r="BD969">
            <v>0</v>
          </cell>
          <cell r="BE969">
            <v>0</v>
          </cell>
          <cell r="BF969">
            <v>0</v>
          </cell>
          <cell r="BG969">
            <v>0</v>
          </cell>
          <cell r="BH969">
            <v>0</v>
          </cell>
          <cell r="BI969">
            <v>0</v>
          </cell>
          <cell r="BJ969">
            <v>0</v>
          </cell>
          <cell r="BK969">
            <v>0</v>
          </cell>
          <cell r="BL969">
            <v>0</v>
          </cell>
          <cell r="BM969">
            <v>0</v>
          </cell>
          <cell r="BN969">
            <v>0</v>
          </cell>
          <cell r="BO969">
            <v>0</v>
          </cell>
          <cell r="BP969">
            <v>0</v>
          </cell>
          <cell r="BQ969">
            <v>0</v>
          </cell>
          <cell r="BR969">
            <v>0</v>
          </cell>
          <cell r="BS969">
            <v>0</v>
          </cell>
          <cell r="BT969">
            <v>0</v>
          </cell>
          <cell r="BU969">
            <v>0</v>
          </cell>
          <cell r="BV969">
            <v>0</v>
          </cell>
          <cell r="BW969">
            <v>0</v>
          </cell>
          <cell r="BX969">
            <v>0</v>
          </cell>
          <cell r="BY969">
            <v>0</v>
          </cell>
          <cell r="BZ969">
            <v>0</v>
          </cell>
          <cell r="CA969">
            <v>0</v>
          </cell>
          <cell r="CB969">
            <v>0</v>
          </cell>
          <cell r="CC969">
            <v>0</v>
          </cell>
          <cell r="CD969">
            <v>0</v>
          </cell>
          <cell r="CE969">
            <v>0</v>
          </cell>
          <cell r="CF969">
            <v>0</v>
          </cell>
          <cell r="CG969">
            <v>0</v>
          </cell>
          <cell r="CH969">
            <v>0</v>
          </cell>
          <cell r="CI969">
            <v>0</v>
          </cell>
          <cell r="CJ969">
            <v>0</v>
          </cell>
          <cell r="CK969">
            <v>0</v>
          </cell>
          <cell r="CL969">
            <v>0</v>
          </cell>
          <cell r="CM969">
            <v>0</v>
          </cell>
          <cell r="CN969">
            <v>0</v>
          </cell>
          <cell r="CO969">
            <v>0</v>
          </cell>
          <cell r="CP969">
            <v>0</v>
          </cell>
          <cell r="CQ969">
            <v>0</v>
          </cell>
          <cell r="CR969">
            <v>0</v>
          </cell>
          <cell r="CS969">
            <v>0</v>
          </cell>
          <cell r="CT969">
            <v>0</v>
          </cell>
          <cell r="CU969">
            <v>0</v>
          </cell>
          <cell r="CV969">
            <v>0</v>
          </cell>
          <cell r="CW969">
            <v>0</v>
          </cell>
          <cell r="CX969">
            <v>0</v>
          </cell>
          <cell r="CY969">
            <v>0</v>
          </cell>
          <cell r="CZ969">
            <v>0</v>
          </cell>
          <cell r="DA969">
            <v>0</v>
          </cell>
          <cell r="DB969">
            <v>0</v>
          </cell>
          <cell r="DC969">
            <v>0</v>
          </cell>
          <cell r="DD969">
            <v>0</v>
          </cell>
          <cell r="DE969">
            <v>0</v>
          </cell>
          <cell r="DF969">
            <v>0</v>
          </cell>
          <cell r="DG969">
            <v>0</v>
          </cell>
          <cell r="DH969">
            <v>0</v>
          </cell>
          <cell r="DI969">
            <v>0</v>
          </cell>
          <cell r="DJ969">
            <v>0</v>
          </cell>
          <cell r="DK969">
            <v>0</v>
          </cell>
          <cell r="DL969">
            <v>0</v>
          </cell>
          <cell r="DM969">
            <v>0</v>
          </cell>
          <cell r="DN969">
            <v>0</v>
          </cell>
          <cell r="DO969">
            <v>0</v>
          </cell>
          <cell r="DP969">
            <v>0</v>
          </cell>
          <cell r="DQ969">
            <v>0</v>
          </cell>
          <cell r="DR969">
            <v>0</v>
          </cell>
          <cell r="DS969">
            <v>0</v>
          </cell>
          <cell r="DT969">
            <v>0</v>
          </cell>
          <cell r="DU969">
            <v>0</v>
          </cell>
          <cell r="DV969">
            <v>0</v>
          </cell>
          <cell r="DW969">
            <v>0</v>
          </cell>
          <cell r="DX969">
            <v>0</v>
          </cell>
          <cell r="DY969">
            <v>0</v>
          </cell>
          <cell r="DZ969">
            <v>0</v>
          </cell>
          <cell r="EA969">
            <v>0</v>
          </cell>
          <cell r="EB969">
            <v>0</v>
          </cell>
          <cell r="EC969">
            <v>0</v>
          </cell>
          <cell r="ED969">
            <v>0</v>
          </cell>
        </row>
        <row r="971"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0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O971">
            <v>0</v>
          </cell>
          <cell r="AP971">
            <v>0</v>
          </cell>
          <cell r="AQ971">
            <v>0</v>
          </cell>
          <cell r="AR971">
            <v>0</v>
          </cell>
          <cell r="AS971">
            <v>0</v>
          </cell>
          <cell r="AT971">
            <v>0</v>
          </cell>
          <cell r="AU971">
            <v>0</v>
          </cell>
          <cell r="AV971">
            <v>0</v>
          </cell>
          <cell r="AW971">
            <v>0</v>
          </cell>
          <cell r="AX971">
            <v>0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0</v>
          </cell>
          <cell r="BD971">
            <v>0</v>
          </cell>
          <cell r="BE971">
            <v>0</v>
          </cell>
          <cell r="BF971">
            <v>0</v>
          </cell>
          <cell r="BG971">
            <v>0</v>
          </cell>
          <cell r="BH971">
            <v>0</v>
          </cell>
          <cell r="BI971">
            <v>0</v>
          </cell>
          <cell r="BJ971">
            <v>0</v>
          </cell>
          <cell r="BK971">
            <v>0</v>
          </cell>
          <cell r="BL971">
            <v>0</v>
          </cell>
          <cell r="BM971">
            <v>0</v>
          </cell>
          <cell r="BN971">
            <v>0</v>
          </cell>
          <cell r="BO971">
            <v>0</v>
          </cell>
          <cell r="BP971">
            <v>0</v>
          </cell>
          <cell r="BQ971">
            <v>0</v>
          </cell>
          <cell r="BR971">
            <v>0</v>
          </cell>
          <cell r="BS971">
            <v>0</v>
          </cell>
          <cell r="BT971">
            <v>0</v>
          </cell>
          <cell r="BU971">
            <v>0</v>
          </cell>
          <cell r="BV971">
            <v>0</v>
          </cell>
          <cell r="BW971">
            <v>0</v>
          </cell>
          <cell r="BX971">
            <v>0</v>
          </cell>
          <cell r="BY971">
            <v>0</v>
          </cell>
          <cell r="BZ971">
            <v>0</v>
          </cell>
          <cell r="CA971">
            <v>0</v>
          </cell>
          <cell r="CB971">
            <v>0</v>
          </cell>
          <cell r="CC971">
            <v>0</v>
          </cell>
          <cell r="CD971">
            <v>0</v>
          </cell>
          <cell r="CE971">
            <v>0</v>
          </cell>
          <cell r="CF971">
            <v>0</v>
          </cell>
          <cell r="CG971">
            <v>0</v>
          </cell>
          <cell r="CH971">
            <v>0</v>
          </cell>
          <cell r="CI971">
            <v>0</v>
          </cell>
          <cell r="CJ971">
            <v>0</v>
          </cell>
          <cell r="CK971">
            <v>0</v>
          </cell>
          <cell r="CL971">
            <v>0</v>
          </cell>
          <cell r="CM971">
            <v>0</v>
          </cell>
          <cell r="CN971">
            <v>0</v>
          </cell>
          <cell r="CO971">
            <v>0</v>
          </cell>
          <cell r="CP971">
            <v>0</v>
          </cell>
          <cell r="CQ971">
            <v>0</v>
          </cell>
          <cell r="CR971">
            <v>0</v>
          </cell>
          <cell r="CS971">
            <v>0</v>
          </cell>
          <cell r="CT971">
            <v>0</v>
          </cell>
          <cell r="CU971">
            <v>0</v>
          </cell>
          <cell r="CV971">
            <v>0</v>
          </cell>
          <cell r="CW971">
            <v>0</v>
          </cell>
          <cell r="CX971">
            <v>0</v>
          </cell>
          <cell r="CY971">
            <v>0</v>
          </cell>
          <cell r="CZ971">
            <v>0</v>
          </cell>
          <cell r="DA971">
            <v>0</v>
          </cell>
          <cell r="DB971">
            <v>0</v>
          </cell>
          <cell r="DC971">
            <v>0</v>
          </cell>
          <cell r="DD971">
            <v>0</v>
          </cell>
          <cell r="DE971">
            <v>0</v>
          </cell>
          <cell r="DF971">
            <v>0</v>
          </cell>
          <cell r="DG971">
            <v>0</v>
          </cell>
          <cell r="DH971">
            <v>0</v>
          </cell>
          <cell r="DI971">
            <v>0</v>
          </cell>
          <cell r="DJ971">
            <v>0</v>
          </cell>
          <cell r="DK971">
            <v>0</v>
          </cell>
          <cell r="DL971">
            <v>0</v>
          </cell>
          <cell r="DM971">
            <v>0</v>
          </cell>
          <cell r="DN971">
            <v>0</v>
          </cell>
          <cell r="DO971">
            <v>0</v>
          </cell>
          <cell r="DP971">
            <v>0</v>
          </cell>
          <cell r="DQ971">
            <v>0</v>
          </cell>
          <cell r="DR971">
            <v>0</v>
          </cell>
          <cell r="DS971">
            <v>0</v>
          </cell>
          <cell r="DT971">
            <v>0</v>
          </cell>
          <cell r="DU971">
            <v>0</v>
          </cell>
          <cell r="DV971">
            <v>0</v>
          </cell>
          <cell r="DW971">
            <v>0</v>
          </cell>
          <cell r="DX971">
            <v>0</v>
          </cell>
          <cell r="DY971">
            <v>0</v>
          </cell>
          <cell r="DZ971">
            <v>0</v>
          </cell>
          <cell r="EA971">
            <v>0</v>
          </cell>
          <cell r="EB971">
            <v>0</v>
          </cell>
          <cell r="EC971">
            <v>0</v>
          </cell>
          <cell r="ED971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P972">
            <v>0</v>
          </cell>
          <cell r="AQ972">
            <v>0</v>
          </cell>
          <cell r="AR972">
            <v>0</v>
          </cell>
          <cell r="AS972">
            <v>0</v>
          </cell>
          <cell r="AT972">
            <v>0</v>
          </cell>
          <cell r="AU972">
            <v>0</v>
          </cell>
          <cell r="AV972">
            <v>0</v>
          </cell>
          <cell r="AW972">
            <v>0</v>
          </cell>
          <cell r="AX972">
            <v>0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0</v>
          </cell>
          <cell r="BD972">
            <v>0</v>
          </cell>
          <cell r="BE972">
            <v>0</v>
          </cell>
          <cell r="BF972">
            <v>0</v>
          </cell>
          <cell r="BG972">
            <v>0</v>
          </cell>
          <cell r="BH972">
            <v>0</v>
          </cell>
          <cell r="BI972">
            <v>0</v>
          </cell>
          <cell r="BJ972">
            <v>0</v>
          </cell>
          <cell r="BK972">
            <v>0</v>
          </cell>
          <cell r="BL972">
            <v>0</v>
          </cell>
          <cell r="BM972">
            <v>0</v>
          </cell>
          <cell r="BN972">
            <v>0</v>
          </cell>
          <cell r="BO972">
            <v>0</v>
          </cell>
          <cell r="BP972">
            <v>0</v>
          </cell>
          <cell r="BQ972">
            <v>0</v>
          </cell>
          <cell r="BR972">
            <v>0</v>
          </cell>
          <cell r="BS972">
            <v>0</v>
          </cell>
          <cell r="BT972">
            <v>0</v>
          </cell>
          <cell r="BU972">
            <v>0</v>
          </cell>
          <cell r="BV972">
            <v>0</v>
          </cell>
          <cell r="BW972">
            <v>0</v>
          </cell>
          <cell r="BX972">
            <v>0</v>
          </cell>
          <cell r="BY972">
            <v>0</v>
          </cell>
          <cell r="BZ972">
            <v>0</v>
          </cell>
          <cell r="CA972">
            <v>0</v>
          </cell>
          <cell r="CB972">
            <v>0</v>
          </cell>
          <cell r="CC972">
            <v>0</v>
          </cell>
          <cell r="CD972">
            <v>0</v>
          </cell>
          <cell r="CE972">
            <v>0</v>
          </cell>
          <cell r="CF972">
            <v>0</v>
          </cell>
          <cell r="CG972">
            <v>0</v>
          </cell>
          <cell r="CH972">
            <v>0</v>
          </cell>
          <cell r="CI972">
            <v>0</v>
          </cell>
          <cell r="CJ972">
            <v>0</v>
          </cell>
          <cell r="CK972">
            <v>0</v>
          </cell>
          <cell r="CL972">
            <v>0</v>
          </cell>
          <cell r="CM972">
            <v>0</v>
          </cell>
          <cell r="CN972">
            <v>0</v>
          </cell>
          <cell r="CO972">
            <v>0</v>
          </cell>
          <cell r="CP972">
            <v>0</v>
          </cell>
          <cell r="CQ972">
            <v>0</v>
          </cell>
          <cell r="CR972">
            <v>0</v>
          </cell>
          <cell r="CS972">
            <v>0</v>
          </cell>
          <cell r="CT972">
            <v>0</v>
          </cell>
          <cell r="CU972">
            <v>0</v>
          </cell>
          <cell r="CV972">
            <v>0</v>
          </cell>
          <cell r="CW972">
            <v>0</v>
          </cell>
          <cell r="CX972">
            <v>0</v>
          </cell>
          <cell r="CY972">
            <v>0</v>
          </cell>
          <cell r="CZ972">
            <v>0</v>
          </cell>
          <cell r="DA972">
            <v>0</v>
          </cell>
          <cell r="DB972">
            <v>0</v>
          </cell>
          <cell r="DC972">
            <v>0</v>
          </cell>
          <cell r="DD972">
            <v>0</v>
          </cell>
          <cell r="DE972">
            <v>0</v>
          </cell>
          <cell r="DF972">
            <v>0</v>
          </cell>
          <cell r="DG972">
            <v>0</v>
          </cell>
          <cell r="DH972">
            <v>0</v>
          </cell>
          <cell r="DI972">
            <v>0</v>
          </cell>
          <cell r="DJ972">
            <v>0</v>
          </cell>
          <cell r="DK972">
            <v>0</v>
          </cell>
          <cell r="DL972">
            <v>0</v>
          </cell>
          <cell r="DM972">
            <v>0</v>
          </cell>
          <cell r="DN972">
            <v>0</v>
          </cell>
          <cell r="DO972">
            <v>0</v>
          </cell>
          <cell r="DP972">
            <v>0</v>
          </cell>
          <cell r="DQ972">
            <v>0</v>
          </cell>
          <cell r="DR972">
            <v>0</v>
          </cell>
          <cell r="DS972">
            <v>0</v>
          </cell>
          <cell r="DT972">
            <v>0</v>
          </cell>
          <cell r="DU972">
            <v>0</v>
          </cell>
          <cell r="DV972">
            <v>0</v>
          </cell>
          <cell r="DW972">
            <v>0</v>
          </cell>
          <cell r="DX972">
            <v>0</v>
          </cell>
          <cell r="DY972">
            <v>0</v>
          </cell>
          <cell r="DZ972">
            <v>0</v>
          </cell>
          <cell r="EA972">
            <v>0</v>
          </cell>
          <cell r="EB972">
            <v>0</v>
          </cell>
          <cell r="EC972">
            <v>0</v>
          </cell>
          <cell r="ED972">
            <v>0</v>
          </cell>
        </row>
        <row r="973"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P973">
            <v>0</v>
          </cell>
          <cell r="AQ973">
            <v>0</v>
          </cell>
          <cell r="AR973">
            <v>0</v>
          </cell>
          <cell r="AS973">
            <v>0</v>
          </cell>
          <cell r="AT973">
            <v>0</v>
          </cell>
          <cell r="AU973">
            <v>0</v>
          </cell>
          <cell r="AV973">
            <v>0</v>
          </cell>
          <cell r="AW973">
            <v>0</v>
          </cell>
          <cell r="AX973">
            <v>0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0</v>
          </cell>
          <cell r="BD973">
            <v>0</v>
          </cell>
          <cell r="BE973">
            <v>0</v>
          </cell>
          <cell r="BF973">
            <v>0</v>
          </cell>
          <cell r="BG973">
            <v>0</v>
          </cell>
          <cell r="BH973">
            <v>0</v>
          </cell>
          <cell r="BI973">
            <v>0</v>
          </cell>
          <cell r="BJ973">
            <v>0</v>
          </cell>
          <cell r="BK973">
            <v>0</v>
          </cell>
          <cell r="BL973">
            <v>0</v>
          </cell>
          <cell r="BM973">
            <v>0</v>
          </cell>
          <cell r="BN973">
            <v>0</v>
          </cell>
          <cell r="BO973">
            <v>0</v>
          </cell>
          <cell r="BP973">
            <v>0</v>
          </cell>
          <cell r="BQ973">
            <v>0</v>
          </cell>
          <cell r="BR973">
            <v>0</v>
          </cell>
          <cell r="BS973">
            <v>0</v>
          </cell>
          <cell r="BT973">
            <v>0</v>
          </cell>
          <cell r="BU973">
            <v>0</v>
          </cell>
          <cell r="BV973">
            <v>0</v>
          </cell>
          <cell r="BW973">
            <v>0</v>
          </cell>
          <cell r="BX973">
            <v>0</v>
          </cell>
          <cell r="BY973">
            <v>0</v>
          </cell>
          <cell r="BZ973">
            <v>0</v>
          </cell>
          <cell r="CA973">
            <v>0</v>
          </cell>
          <cell r="CB973">
            <v>0</v>
          </cell>
          <cell r="CC973">
            <v>0</v>
          </cell>
          <cell r="CD973">
            <v>0</v>
          </cell>
          <cell r="CE973">
            <v>0</v>
          </cell>
          <cell r="CF973">
            <v>0</v>
          </cell>
          <cell r="CG973">
            <v>0</v>
          </cell>
          <cell r="CH973">
            <v>0</v>
          </cell>
          <cell r="CI973">
            <v>0</v>
          </cell>
          <cell r="CJ973">
            <v>0</v>
          </cell>
          <cell r="CK973">
            <v>0</v>
          </cell>
          <cell r="CL973">
            <v>0</v>
          </cell>
          <cell r="CM973">
            <v>0</v>
          </cell>
          <cell r="CN973">
            <v>0</v>
          </cell>
          <cell r="CO973">
            <v>0</v>
          </cell>
          <cell r="CP973">
            <v>0</v>
          </cell>
          <cell r="CQ973">
            <v>0</v>
          </cell>
          <cell r="CR973">
            <v>0</v>
          </cell>
          <cell r="CS973">
            <v>0</v>
          </cell>
          <cell r="CT973">
            <v>0</v>
          </cell>
          <cell r="CU973">
            <v>0</v>
          </cell>
          <cell r="CV973">
            <v>0</v>
          </cell>
          <cell r="CW973">
            <v>0</v>
          </cell>
          <cell r="CX973">
            <v>0</v>
          </cell>
          <cell r="CY973">
            <v>0</v>
          </cell>
          <cell r="CZ973">
            <v>0</v>
          </cell>
          <cell r="DA973">
            <v>0</v>
          </cell>
          <cell r="DB973">
            <v>0</v>
          </cell>
          <cell r="DC973">
            <v>0</v>
          </cell>
          <cell r="DD973">
            <v>0</v>
          </cell>
          <cell r="DE973">
            <v>0</v>
          </cell>
          <cell r="DF973">
            <v>0</v>
          </cell>
          <cell r="DG973">
            <v>0</v>
          </cell>
          <cell r="DH973">
            <v>0</v>
          </cell>
          <cell r="DI973">
            <v>0</v>
          </cell>
          <cell r="DJ973">
            <v>0</v>
          </cell>
          <cell r="DK973">
            <v>0</v>
          </cell>
          <cell r="DL973">
            <v>0</v>
          </cell>
          <cell r="DM973">
            <v>0</v>
          </cell>
          <cell r="DN973">
            <v>0</v>
          </cell>
          <cell r="DO973">
            <v>0</v>
          </cell>
          <cell r="DP973">
            <v>0</v>
          </cell>
          <cell r="DQ973">
            <v>0</v>
          </cell>
          <cell r="DR973">
            <v>0</v>
          </cell>
          <cell r="DS973">
            <v>0</v>
          </cell>
          <cell r="DT973">
            <v>0</v>
          </cell>
          <cell r="DU973">
            <v>0</v>
          </cell>
          <cell r="DV973">
            <v>0</v>
          </cell>
          <cell r="DW973">
            <v>0</v>
          </cell>
          <cell r="DX973">
            <v>0</v>
          </cell>
          <cell r="DY973">
            <v>0</v>
          </cell>
          <cell r="DZ973">
            <v>0</v>
          </cell>
          <cell r="EA973">
            <v>0</v>
          </cell>
          <cell r="EB973">
            <v>0</v>
          </cell>
          <cell r="EC973">
            <v>0</v>
          </cell>
          <cell r="ED973">
            <v>0</v>
          </cell>
        </row>
        <row r="974"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P974">
            <v>0</v>
          </cell>
          <cell r="AQ974">
            <v>0</v>
          </cell>
          <cell r="AR974">
            <v>0</v>
          </cell>
          <cell r="AS974">
            <v>0</v>
          </cell>
          <cell r="AT974">
            <v>0</v>
          </cell>
          <cell r="AU974">
            <v>0</v>
          </cell>
          <cell r="AV974">
            <v>0</v>
          </cell>
          <cell r="AW974">
            <v>0</v>
          </cell>
          <cell r="AX974">
            <v>0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0</v>
          </cell>
          <cell r="BD974">
            <v>0</v>
          </cell>
          <cell r="BE974">
            <v>0</v>
          </cell>
          <cell r="BF974">
            <v>0</v>
          </cell>
          <cell r="BG974">
            <v>0</v>
          </cell>
          <cell r="BH974">
            <v>0</v>
          </cell>
          <cell r="BI974">
            <v>0</v>
          </cell>
          <cell r="BJ974">
            <v>0</v>
          </cell>
          <cell r="BK974">
            <v>0</v>
          </cell>
          <cell r="BL974">
            <v>0</v>
          </cell>
          <cell r="BM974">
            <v>0</v>
          </cell>
          <cell r="BN974">
            <v>0</v>
          </cell>
          <cell r="BO974">
            <v>0</v>
          </cell>
          <cell r="BP974">
            <v>0</v>
          </cell>
          <cell r="BQ974">
            <v>0</v>
          </cell>
          <cell r="BR974">
            <v>0</v>
          </cell>
          <cell r="BS974">
            <v>0</v>
          </cell>
          <cell r="BT974">
            <v>0</v>
          </cell>
          <cell r="BU974">
            <v>0</v>
          </cell>
          <cell r="BV974">
            <v>0</v>
          </cell>
          <cell r="BW974">
            <v>0</v>
          </cell>
          <cell r="BX974">
            <v>0</v>
          </cell>
          <cell r="BY974">
            <v>0</v>
          </cell>
          <cell r="BZ974">
            <v>0</v>
          </cell>
          <cell r="CA974">
            <v>0</v>
          </cell>
          <cell r="CB974">
            <v>0</v>
          </cell>
          <cell r="CC974">
            <v>0</v>
          </cell>
          <cell r="CD974">
            <v>0</v>
          </cell>
          <cell r="CE974">
            <v>0</v>
          </cell>
          <cell r="CF974">
            <v>0</v>
          </cell>
          <cell r="CG974">
            <v>0</v>
          </cell>
          <cell r="CH974">
            <v>0</v>
          </cell>
          <cell r="CI974">
            <v>0</v>
          </cell>
          <cell r="CJ974">
            <v>0</v>
          </cell>
          <cell r="CK974">
            <v>0</v>
          </cell>
          <cell r="CL974">
            <v>0</v>
          </cell>
          <cell r="CM974">
            <v>0</v>
          </cell>
          <cell r="CN974">
            <v>0</v>
          </cell>
          <cell r="CO974">
            <v>0</v>
          </cell>
          <cell r="CP974">
            <v>0</v>
          </cell>
          <cell r="CQ974">
            <v>0</v>
          </cell>
          <cell r="CR974">
            <v>0</v>
          </cell>
          <cell r="CS974">
            <v>0</v>
          </cell>
          <cell r="CT974">
            <v>0</v>
          </cell>
          <cell r="CU974">
            <v>0</v>
          </cell>
          <cell r="CV974">
            <v>0</v>
          </cell>
          <cell r="CW974">
            <v>0</v>
          </cell>
          <cell r="CX974">
            <v>0</v>
          </cell>
          <cell r="CY974">
            <v>0</v>
          </cell>
          <cell r="CZ974">
            <v>0</v>
          </cell>
          <cell r="DA974">
            <v>0</v>
          </cell>
          <cell r="DB974">
            <v>0</v>
          </cell>
          <cell r="DC974">
            <v>0</v>
          </cell>
          <cell r="DD974">
            <v>0</v>
          </cell>
          <cell r="DE974">
            <v>0</v>
          </cell>
          <cell r="DF974">
            <v>0</v>
          </cell>
          <cell r="DG974">
            <v>0</v>
          </cell>
          <cell r="DH974">
            <v>0</v>
          </cell>
          <cell r="DI974">
            <v>0</v>
          </cell>
          <cell r="DJ974">
            <v>0</v>
          </cell>
          <cell r="DK974">
            <v>0</v>
          </cell>
          <cell r="DL974">
            <v>0</v>
          </cell>
          <cell r="DM974">
            <v>0</v>
          </cell>
          <cell r="DN974">
            <v>0</v>
          </cell>
          <cell r="DO974">
            <v>0</v>
          </cell>
          <cell r="DP974">
            <v>0</v>
          </cell>
          <cell r="DQ974">
            <v>0</v>
          </cell>
          <cell r="DR974">
            <v>0</v>
          </cell>
          <cell r="DS974">
            <v>0</v>
          </cell>
          <cell r="DT974">
            <v>0</v>
          </cell>
          <cell r="DU974">
            <v>0</v>
          </cell>
          <cell r="DV974">
            <v>0</v>
          </cell>
          <cell r="DW974">
            <v>0</v>
          </cell>
          <cell r="DX974">
            <v>0</v>
          </cell>
          <cell r="DY974">
            <v>0</v>
          </cell>
          <cell r="DZ974">
            <v>0</v>
          </cell>
          <cell r="EA974">
            <v>0</v>
          </cell>
          <cell r="EB974">
            <v>0</v>
          </cell>
          <cell r="EC974">
            <v>0</v>
          </cell>
          <cell r="ED974">
            <v>0</v>
          </cell>
        </row>
        <row r="975"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0</v>
          </cell>
          <cell r="AO975">
            <v>0</v>
          </cell>
          <cell r="AP975">
            <v>0</v>
          </cell>
          <cell r="AQ975">
            <v>0</v>
          </cell>
          <cell r="AR975">
            <v>0</v>
          </cell>
          <cell r="AS975">
            <v>0</v>
          </cell>
          <cell r="AT975">
            <v>0</v>
          </cell>
          <cell r="AU975">
            <v>0</v>
          </cell>
          <cell r="AV975">
            <v>0</v>
          </cell>
          <cell r="AW975">
            <v>0</v>
          </cell>
          <cell r="AX975">
            <v>0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0</v>
          </cell>
          <cell r="BD975">
            <v>0</v>
          </cell>
          <cell r="BE975">
            <v>0</v>
          </cell>
          <cell r="BF975">
            <v>0</v>
          </cell>
          <cell r="BG975">
            <v>0</v>
          </cell>
          <cell r="BH975">
            <v>0</v>
          </cell>
          <cell r="BI975">
            <v>0</v>
          </cell>
          <cell r="BJ975">
            <v>0</v>
          </cell>
          <cell r="BK975">
            <v>0</v>
          </cell>
          <cell r="BL975">
            <v>0</v>
          </cell>
          <cell r="BM975">
            <v>0</v>
          </cell>
          <cell r="BN975">
            <v>0</v>
          </cell>
          <cell r="BO975">
            <v>0</v>
          </cell>
          <cell r="BP975">
            <v>0</v>
          </cell>
          <cell r="BQ975">
            <v>0</v>
          </cell>
          <cell r="BR975">
            <v>0</v>
          </cell>
          <cell r="BS975">
            <v>0</v>
          </cell>
          <cell r="BT975">
            <v>0</v>
          </cell>
          <cell r="BU975">
            <v>0</v>
          </cell>
          <cell r="BV975">
            <v>0</v>
          </cell>
          <cell r="BW975">
            <v>0</v>
          </cell>
          <cell r="BX975">
            <v>0</v>
          </cell>
          <cell r="BY975">
            <v>0</v>
          </cell>
          <cell r="BZ975">
            <v>0</v>
          </cell>
          <cell r="CA975">
            <v>0</v>
          </cell>
          <cell r="CB975">
            <v>0</v>
          </cell>
          <cell r="CC975">
            <v>0</v>
          </cell>
          <cell r="CD975">
            <v>0</v>
          </cell>
          <cell r="CE975">
            <v>0</v>
          </cell>
          <cell r="CF975">
            <v>0</v>
          </cell>
          <cell r="CG975">
            <v>0</v>
          </cell>
          <cell r="CH975">
            <v>0</v>
          </cell>
          <cell r="CI975">
            <v>0</v>
          </cell>
          <cell r="CJ975">
            <v>0</v>
          </cell>
          <cell r="CK975">
            <v>0</v>
          </cell>
          <cell r="CL975">
            <v>0</v>
          </cell>
          <cell r="CM975">
            <v>0</v>
          </cell>
          <cell r="CN975">
            <v>0</v>
          </cell>
          <cell r="CO975">
            <v>0</v>
          </cell>
          <cell r="CP975">
            <v>0</v>
          </cell>
          <cell r="CQ975">
            <v>0</v>
          </cell>
          <cell r="CR975">
            <v>0</v>
          </cell>
          <cell r="CS975">
            <v>0</v>
          </cell>
          <cell r="CT975">
            <v>0</v>
          </cell>
          <cell r="CU975">
            <v>0</v>
          </cell>
          <cell r="CV975">
            <v>0</v>
          </cell>
          <cell r="CW975">
            <v>0</v>
          </cell>
          <cell r="CX975">
            <v>0</v>
          </cell>
          <cell r="CY975">
            <v>0</v>
          </cell>
          <cell r="CZ975">
            <v>0</v>
          </cell>
          <cell r="DA975">
            <v>0</v>
          </cell>
          <cell r="DB975">
            <v>0</v>
          </cell>
          <cell r="DC975">
            <v>0</v>
          </cell>
          <cell r="DD975">
            <v>0</v>
          </cell>
          <cell r="DE975">
            <v>0</v>
          </cell>
          <cell r="DF975">
            <v>0</v>
          </cell>
          <cell r="DG975">
            <v>0</v>
          </cell>
          <cell r="DH975">
            <v>0</v>
          </cell>
          <cell r="DI975">
            <v>0</v>
          </cell>
          <cell r="DJ975">
            <v>0</v>
          </cell>
          <cell r="DK975">
            <v>0</v>
          </cell>
          <cell r="DL975">
            <v>0</v>
          </cell>
          <cell r="DM975">
            <v>0</v>
          </cell>
          <cell r="DN975">
            <v>0</v>
          </cell>
          <cell r="DO975">
            <v>0</v>
          </cell>
          <cell r="DP975">
            <v>0</v>
          </cell>
          <cell r="DQ975">
            <v>0</v>
          </cell>
          <cell r="DR975">
            <v>0</v>
          </cell>
          <cell r="DS975">
            <v>0</v>
          </cell>
          <cell r="DT975">
            <v>0</v>
          </cell>
          <cell r="DU975">
            <v>0</v>
          </cell>
          <cell r="DV975">
            <v>0</v>
          </cell>
          <cell r="DW975">
            <v>0</v>
          </cell>
          <cell r="DX975">
            <v>0</v>
          </cell>
          <cell r="DY975">
            <v>0</v>
          </cell>
          <cell r="DZ975">
            <v>0</v>
          </cell>
          <cell r="EA975">
            <v>0</v>
          </cell>
          <cell r="EB975">
            <v>0</v>
          </cell>
          <cell r="EC975">
            <v>0</v>
          </cell>
          <cell r="ED975">
            <v>0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P976">
            <v>0</v>
          </cell>
          <cell r="AQ976">
            <v>0</v>
          </cell>
          <cell r="AR976">
            <v>0</v>
          </cell>
          <cell r="AS976">
            <v>0</v>
          </cell>
          <cell r="AT976">
            <v>0</v>
          </cell>
          <cell r="AU976">
            <v>0</v>
          </cell>
          <cell r="AV976">
            <v>0</v>
          </cell>
          <cell r="AW976">
            <v>0</v>
          </cell>
          <cell r="AX976">
            <v>0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0</v>
          </cell>
          <cell r="BD976">
            <v>0</v>
          </cell>
          <cell r="BE976">
            <v>0</v>
          </cell>
          <cell r="BF976">
            <v>0</v>
          </cell>
          <cell r="BG976">
            <v>0</v>
          </cell>
          <cell r="BH976">
            <v>0</v>
          </cell>
          <cell r="BI976">
            <v>0</v>
          </cell>
          <cell r="BJ976">
            <v>0</v>
          </cell>
          <cell r="BK976">
            <v>0</v>
          </cell>
          <cell r="BL976">
            <v>0</v>
          </cell>
          <cell r="BM976">
            <v>0</v>
          </cell>
          <cell r="BN976">
            <v>0</v>
          </cell>
          <cell r="BO976">
            <v>0</v>
          </cell>
          <cell r="BP976">
            <v>0</v>
          </cell>
          <cell r="BQ976">
            <v>0</v>
          </cell>
          <cell r="BR976">
            <v>0</v>
          </cell>
          <cell r="BS976">
            <v>0</v>
          </cell>
          <cell r="BT976">
            <v>0</v>
          </cell>
          <cell r="BU976">
            <v>0</v>
          </cell>
          <cell r="BV976">
            <v>0</v>
          </cell>
          <cell r="BW976">
            <v>0</v>
          </cell>
          <cell r="BX976">
            <v>0</v>
          </cell>
          <cell r="BY976">
            <v>0</v>
          </cell>
          <cell r="BZ976">
            <v>0</v>
          </cell>
          <cell r="CA976">
            <v>0</v>
          </cell>
          <cell r="CB976">
            <v>0</v>
          </cell>
          <cell r="CC976">
            <v>0</v>
          </cell>
          <cell r="CD976">
            <v>0</v>
          </cell>
          <cell r="CE976">
            <v>0</v>
          </cell>
          <cell r="CF976">
            <v>0</v>
          </cell>
          <cell r="CG976">
            <v>0</v>
          </cell>
          <cell r="CH976">
            <v>0</v>
          </cell>
          <cell r="CI976">
            <v>0</v>
          </cell>
          <cell r="CJ976">
            <v>0</v>
          </cell>
          <cell r="CK976">
            <v>0</v>
          </cell>
          <cell r="CL976">
            <v>0</v>
          </cell>
          <cell r="CM976">
            <v>0</v>
          </cell>
          <cell r="CN976">
            <v>0</v>
          </cell>
          <cell r="CO976">
            <v>0</v>
          </cell>
          <cell r="CP976">
            <v>0</v>
          </cell>
          <cell r="CQ976">
            <v>0</v>
          </cell>
          <cell r="CR976">
            <v>0</v>
          </cell>
          <cell r="CS976">
            <v>0</v>
          </cell>
          <cell r="CT976">
            <v>0</v>
          </cell>
          <cell r="CU976">
            <v>0</v>
          </cell>
          <cell r="CV976">
            <v>0</v>
          </cell>
          <cell r="CW976">
            <v>0</v>
          </cell>
          <cell r="CX976">
            <v>0</v>
          </cell>
          <cell r="CY976">
            <v>0</v>
          </cell>
          <cell r="CZ976">
            <v>0</v>
          </cell>
          <cell r="DA976">
            <v>0</v>
          </cell>
          <cell r="DB976">
            <v>0</v>
          </cell>
          <cell r="DC976">
            <v>0</v>
          </cell>
          <cell r="DD976">
            <v>0</v>
          </cell>
          <cell r="DE976">
            <v>0</v>
          </cell>
          <cell r="DF976">
            <v>0</v>
          </cell>
          <cell r="DG976">
            <v>0</v>
          </cell>
          <cell r="DH976">
            <v>0</v>
          </cell>
          <cell r="DI976">
            <v>0</v>
          </cell>
          <cell r="DJ976">
            <v>0</v>
          </cell>
          <cell r="DK976">
            <v>0</v>
          </cell>
          <cell r="DL976">
            <v>0</v>
          </cell>
          <cell r="DM976">
            <v>0</v>
          </cell>
          <cell r="DN976">
            <v>0</v>
          </cell>
          <cell r="DO976">
            <v>0</v>
          </cell>
          <cell r="DP976">
            <v>0</v>
          </cell>
          <cell r="DQ976">
            <v>0</v>
          </cell>
          <cell r="DR976">
            <v>0</v>
          </cell>
          <cell r="DS976">
            <v>0</v>
          </cell>
          <cell r="DT976">
            <v>0</v>
          </cell>
          <cell r="DU976">
            <v>0</v>
          </cell>
          <cell r="DV976">
            <v>0</v>
          </cell>
          <cell r="DW976">
            <v>0</v>
          </cell>
          <cell r="DX976">
            <v>0</v>
          </cell>
          <cell r="DY976">
            <v>0</v>
          </cell>
          <cell r="DZ976">
            <v>0</v>
          </cell>
          <cell r="EA976">
            <v>0</v>
          </cell>
          <cell r="EB976">
            <v>0</v>
          </cell>
          <cell r="EC976">
            <v>0</v>
          </cell>
          <cell r="ED976">
            <v>0</v>
          </cell>
        </row>
        <row r="977"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P977">
            <v>0</v>
          </cell>
          <cell r="AQ977">
            <v>0</v>
          </cell>
          <cell r="AR977">
            <v>0</v>
          </cell>
          <cell r="AS977">
            <v>0</v>
          </cell>
          <cell r="AT977">
            <v>0</v>
          </cell>
          <cell r="AU977">
            <v>0</v>
          </cell>
          <cell r="AV977">
            <v>0</v>
          </cell>
          <cell r="AW977">
            <v>0</v>
          </cell>
          <cell r="AX977">
            <v>0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0</v>
          </cell>
          <cell r="BD977">
            <v>0</v>
          </cell>
          <cell r="BE977">
            <v>0</v>
          </cell>
          <cell r="BF977">
            <v>0</v>
          </cell>
          <cell r="BG977">
            <v>0</v>
          </cell>
          <cell r="BH977">
            <v>0</v>
          </cell>
          <cell r="BI977">
            <v>0</v>
          </cell>
          <cell r="BJ977">
            <v>0</v>
          </cell>
          <cell r="BK977">
            <v>0</v>
          </cell>
          <cell r="BL977">
            <v>0</v>
          </cell>
          <cell r="BM977">
            <v>0</v>
          </cell>
          <cell r="BN977">
            <v>0</v>
          </cell>
          <cell r="BO977">
            <v>0</v>
          </cell>
          <cell r="BP977">
            <v>0</v>
          </cell>
          <cell r="BQ977">
            <v>0</v>
          </cell>
          <cell r="BR977">
            <v>0</v>
          </cell>
          <cell r="BS977">
            <v>0</v>
          </cell>
          <cell r="BT977">
            <v>0</v>
          </cell>
          <cell r="BU977">
            <v>0</v>
          </cell>
          <cell r="BV977">
            <v>0</v>
          </cell>
          <cell r="BW977">
            <v>0</v>
          </cell>
          <cell r="BX977">
            <v>0</v>
          </cell>
          <cell r="BY977">
            <v>0</v>
          </cell>
          <cell r="BZ977">
            <v>0</v>
          </cell>
          <cell r="CA977">
            <v>0</v>
          </cell>
          <cell r="CB977">
            <v>0</v>
          </cell>
          <cell r="CC977">
            <v>0</v>
          </cell>
          <cell r="CD977">
            <v>0</v>
          </cell>
          <cell r="CE977">
            <v>0</v>
          </cell>
          <cell r="CF977">
            <v>0</v>
          </cell>
          <cell r="CG977">
            <v>0</v>
          </cell>
          <cell r="CH977">
            <v>0</v>
          </cell>
          <cell r="CI977">
            <v>0</v>
          </cell>
          <cell r="CJ977">
            <v>0</v>
          </cell>
          <cell r="CK977">
            <v>0</v>
          </cell>
          <cell r="CL977">
            <v>0</v>
          </cell>
          <cell r="CM977">
            <v>0</v>
          </cell>
          <cell r="CN977">
            <v>0</v>
          </cell>
          <cell r="CO977">
            <v>0</v>
          </cell>
          <cell r="CP977">
            <v>0</v>
          </cell>
          <cell r="CQ977">
            <v>0</v>
          </cell>
          <cell r="CR977">
            <v>0</v>
          </cell>
          <cell r="CS977">
            <v>0</v>
          </cell>
          <cell r="CT977">
            <v>0</v>
          </cell>
          <cell r="CU977">
            <v>0</v>
          </cell>
          <cell r="CV977">
            <v>0</v>
          </cell>
          <cell r="CW977">
            <v>0</v>
          </cell>
          <cell r="CX977">
            <v>0</v>
          </cell>
          <cell r="CY977">
            <v>0</v>
          </cell>
          <cell r="CZ977">
            <v>0</v>
          </cell>
          <cell r="DA977">
            <v>0</v>
          </cell>
          <cell r="DB977">
            <v>0</v>
          </cell>
          <cell r="DC977">
            <v>0</v>
          </cell>
          <cell r="DD977">
            <v>0</v>
          </cell>
          <cell r="DE977">
            <v>0</v>
          </cell>
          <cell r="DF977">
            <v>0</v>
          </cell>
          <cell r="DG977">
            <v>0</v>
          </cell>
          <cell r="DH977">
            <v>0</v>
          </cell>
          <cell r="DI977">
            <v>0</v>
          </cell>
          <cell r="DJ977">
            <v>0</v>
          </cell>
          <cell r="DK977">
            <v>0</v>
          </cell>
          <cell r="DL977">
            <v>0</v>
          </cell>
          <cell r="DM977">
            <v>0</v>
          </cell>
          <cell r="DN977">
            <v>0</v>
          </cell>
          <cell r="DO977">
            <v>0</v>
          </cell>
          <cell r="DP977">
            <v>0</v>
          </cell>
          <cell r="DQ977">
            <v>0</v>
          </cell>
          <cell r="DR977">
            <v>0</v>
          </cell>
          <cell r="DS977">
            <v>0</v>
          </cell>
          <cell r="DT977">
            <v>0</v>
          </cell>
          <cell r="DU977">
            <v>0</v>
          </cell>
          <cell r="DV977">
            <v>0</v>
          </cell>
          <cell r="DW977">
            <v>0</v>
          </cell>
          <cell r="DX977">
            <v>0</v>
          </cell>
          <cell r="DY977">
            <v>0</v>
          </cell>
          <cell r="DZ977">
            <v>0</v>
          </cell>
          <cell r="EA977">
            <v>0</v>
          </cell>
          <cell r="EB977">
            <v>0</v>
          </cell>
          <cell r="EC977">
            <v>0</v>
          </cell>
          <cell r="ED977">
            <v>0</v>
          </cell>
        </row>
        <row r="978"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P978">
            <v>0</v>
          </cell>
          <cell r="AQ978">
            <v>0</v>
          </cell>
          <cell r="AR978">
            <v>0</v>
          </cell>
          <cell r="AS978">
            <v>0</v>
          </cell>
          <cell r="AT978">
            <v>0</v>
          </cell>
          <cell r="AU978">
            <v>0</v>
          </cell>
          <cell r="AV978">
            <v>0</v>
          </cell>
          <cell r="AW978">
            <v>0</v>
          </cell>
          <cell r="AX978">
            <v>0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0</v>
          </cell>
          <cell r="BD978">
            <v>0</v>
          </cell>
          <cell r="BE978">
            <v>0</v>
          </cell>
          <cell r="BF978">
            <v>0</v>
          </cell>
          <cell r="BG978">
            <v>0</v>
          </cell>
          <cell r="BH978">
            <v>0</v>
          </cell>
          <cell r="BI978">
            <v>0</v>
          </cell>
          <cell r="BJ978">
            <v>0</v>
          </cell>
          <cell r="BK978">
            <v>0</v>
          </cell>
          <cell r="BL978">
            <v>0</v>
          </cell>
          <cell r="BM978">
            <v>0</v>
          </cell>
          <cell r="BN978">
            <v>0</v>
          </cell>
          <cell r="BO978">
            <v>0</v>
          </cell>
          <cell r="BP978">
            <v>0</v>
          </cell>
          <cell r="BQ978">
            <v>0</v>
          </cell>
          <cell r="BR978">
            <v>0</v>
          </cell>
          <cell r="BS978">
            <v>0</v>
          </cell>
          <cell r="BT978">
            <v>0</v>
          </cell>
          <cell r="BU978">
            <v>0</v>
          </cell>
          <cell r="BV978">
            <v>0</v>
          </cell>
          <cell r="BW978">
            <v>0</v>
          </cell>
          <cell r="BX978">
            <v>0</v>
          </cell>
          <cell r="BY978">
            <v>0</v>
          </cell>
          <cell r="BZ978">
            <v>0</v>
          </cell>
          <cell r="CA978">
            <v>0</v>
          </cell>
          <cell r="CB978">
            <v>0</v>
          </cell>
          <cell r="CC978">
            <v>0</v>
          </cell>
          <cell r="CD978">
            <v>0</v>
          </cell>
          <cell r="CE978">
            <v>0</v>
          </cell>
          <cell r="CF978">
            <v>0</v>
          </cell>
          <cell r="CG978">
            <v>0</v>
          </cell>
          <cell r="CH978">
            <v>0</v>
          </cell>
          <cell r="CI978">
            <v>0</v>
          </cell>
          <cell r="CJ978">
            <v>0</v>
          </cell>
          <cell r="CK978">
            <v>0</v>
          </cell>
          <cell r="CL978">
            <v>0</v>
          </cell>
          <cell r="CM978">
            <v>0</v>
          </cell>
          <cell r="CN978">
            <v>0</v>
          </cell>
          <cell r="CO978">
            <v>0</v>
          </cell>
          <cell r="CP978">
            <v>0</v>
          </cell>
          <cell r="CQ978">
            <v>0</v>
          </cell>
          <cell r="CR978">
            <v>0</v>
          </cell>
          <cell r="CS978">
            <v>0</v>
          </cell>
          <cell r="CT978">
            <v>0</v>
          </cell>
          <cell r="CU978">
            <v>0</v>
          </cell>
          <cell r="CV978">
            <v>0</v>
          </cell>
          <cell r="CW978">
            <v>0</v>
          </cell>
          <cell r="CX978">
            <v>0</v>
          </cell>
          <cell r="CY978">
            <v>0</v>
          </cell>
          <cell r="CZ978">
            <v>0</v>
          </cell>
          <cell r="DA978">
            <v>0</v>
          </cell>
          <cell r="DB978">
            <v>0</v>
          </cell>
          <cell r="DC978">
            <v>0</v>
          </cell>
          <cell r="DD978">
            <v>0</v>
          </cell>
          <cell r="DE978">
            <v>0</v>
          </cell>
          <cell r="DF978">
            <v>0</v>
          </cell>
          <cell r="DG978">
            <v>0</v>
          </cell>
          <cell r="DH978">
            <v>0</v>
          </cell>
          <cell r="DI978">
            <v>0</v>
          </cell>
          <cell r="DJ978">
            <v>0</v>
          </cell>
          <cell r="DK978">
            <v>0</v>
          </cell>
          <cell r="DL978">
            <v>0</v>
          </cell>
          <cell r="DM978">
            <v>0</v>
          </cell>
          <cell r="DN978">
            <v>0</v>
          </cell>
          <cell r="DO978">
            <v>0</v>
          </cell>
          <cell r="DP978">
            <v>0</v>
          </cell>
          <cell r="DQ978">
            <v>0</v>
          </cell>
          <cell r="DR978">
            <v>0</v>
          </cell>
          <cell r="DS978">
            <v>0</v>
          </cell>
          <cell r="DT978">
            <v>0</v>
          </cell>
          <cell r="DU978">
            <v>0</v>
          </cell>
          <cell r="DV978">
            <v>0</v>
          </cell>
          <cell r="DW978">
            <v>0</v>
          </cell>
          <cell r="DX978">
            <v>0</v>
          </cell>
          <cell r="DY978">
            <v>0</v>
          </cell>
          <cell r="DZ978">
            <v>0</v>
          </cell>
          <cell r="EA978">
            <v>0</v>
          </cell>
          <cell r="EB978">
            <v>0</v>
          </cell>
          <cell r="EC978">
            <v>0</v>
          </cell>
          <cell r="ED978">
            <v>0</v>
          </cell>
        </row>
        <row r="979"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P979">
            <v>0</v>
          </cell>
          <cell r="AQ979">
            <v>0</v>
          </cell>
          <cell r="AR979">
            <v>0</v>
          </cell>
          <cell r="AS979">
            <v>0</v>
          </cell>
          <cell r="AT979">
            <v>0</v>
          </cell>
          <cell r="AU979">
            <v>0</v>
          </cell>
          <cell r="AV979">
            <v>0</v>
          </cell>
          <cell r="AW979">
            <v>0</v>
          </cell>
          <cell r="AX979">
            <v>0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0</v>
          </cell>
          <cell r="BD979">
            <v>0</v>
          </cell>
          <cell r="BE979">
            <v>0</v>
          </cell>
          <cell r="BF979">
            <v>0</v>
          </cell>
          <cell r="BG979">
            <v>0</v>
          </cell>
          <cell r="BH979">
            <v>0</v>
          </cell>
          <cell r="BI979">
            <v>0</v>
          </cell>
          <cell r="BJ979">
            <v>0</v>
          </cell>
          <cell r="BK979">
            <v>0</v>
          </cell>
          <cell r="BL979">
            <v>0</v>
          </cell>
          <cell r="BM979">
            <v>0</v>
          </cell>
          <cell r="BN979">
            <v>0</v>
          </cell>
          <cell r="BO979">
            <v>0</v>
          </cell>
          <cell r="BP979">
            <v>0</v>
          </cell>
          <cell r="BQ979">
            <v>0</v>
          </cell>
          <cell r="BR979">
            <v>0</v>
          </cell>
          <cell r="BS979">
            <v>0</v>
          </cell>
          <cell r="BT979">
            <v>0</v>
          </cell>
          <cell r="BU979">
            <v>0</v>
          </cell>
          <cell r="BV979">
            <v>0</v>
          </cell>
          <cell r="BW979">
            <v>0</v>
          </cell>
          <cell r="BX979">
            <v>0</v>
          </cell>
          <cell r="BY979">
            <v>0</v>
          </cell>
          <cell r="BZ979">
            <v>0</v>
          </cell>
          <cell r="CA979">
            <v>0</v>
          </cell>
          <cell r="CB979">
            <v>0</v>
          </cell>
          <cell r="CC979">
            <v>0</v>
          </cell>
          <cell r="CD979">
            <v>0</v>
          </cell>
          <cell r="CE979">
            <v>0</v>
          </cell>
          <cell r="CF979">
            <v>0</v>
          </cell>
          <cell r="CG979">
            <v>0</v>
          </cell>
          <cell r="CH979">
            <v>0</v>
          </cell>
          <cell r="CI979">
            <v>0</v>
          </cell>
          <cell r="CJ979">
            <v>0</v>
          </cell>
          <cell r="CK979">
            <v>0</v>
          </cell>
          <cell r="CL979">
            <v>0</v>
          </cell>
          <cell r="CM979">
            <v>0</v>
          </cell>
          <cell r="CN979">
            <v>0</v>
          </cell>
          <cell r="CO979">
            <v>0</v>
          </cell>
          <cell r="CP979">
            <v>0</v>
          </cell>
          <cell r="CQ979">
            <v>0</v>
          </cell>
          <cell r="CR979">
            <v>0</v>
          </cell>
          <cell r="CS979">
            <v>0</v>
          </cell>
          <cell r="CT979">
            <v>0</v>
          </cell>
          <cell r="CU979">
            <v>0</v>
          </cell>
          <cell r="CV979">
            <v>0</v>
          </cell>
          <cell r="CW979">
            <v>0</v>
          </cell>
          <cell r="CX979">
            <v>0</v>
          </cell>
          <cell r="CY979">
            <v>0</v>
          </cell>
          <cell r="CZ979">
            <v>0</v>
          </cell>
          <cell r="DA979">
            <v>0</v>
          </cell>
          <cell r="DB979">
            <v>0</v>
          </cell>
          <cell r="DC979">
            <v>0</v>
          </cell>
          <cell r="DD979">
            <v>0</v>
          </cell>
          <cell r="DE979">
            <v>0</v>
          </cell>
          <cell r="DF979">
            <v>0</v>
          </cell>
          <cell r="DG979">
            <v>0</v>
          </cell>
          <cell r="DH979">
            <v>0</v>
          </cell>
          <cell r="DI979">
            <v>0</v>
          </cell>
          <cell r="DJ979">
            <v>0</v>
          </cell>
          <cell r="DK979">
            <v>0</v>
          </cell>
          <cell r="DL979">
            <v>0</v>
          </cell>
          <cell r="DM979">
            <v>0</v>
          </cell>
          <cell r="DN979">
            <v>0</v>
          </cell>
          <cell r="DO979">
            <v>0</v>
          </cell>
          <cell r="DP979">
            <v>0</v>
          </cell>
          <cell r="DQ979">
            <v>0</v>
          </cell>
          <cell r="DR979">
            <v>0</v>
          </cell>
          <cell r="DS979">
            <v>0</v>
          </cell>
          <cell r="DT979">
            <v>0</v>
          </cell>
          <cell r="DU979">
            <v>0</v>
          </cell>
          <cell r="DV979">
            <v>0</v>
          </cell>
          <cell r="DW979">
            <v>0</v>
          </cell>
          <cell r="DX979">
            <v>0</v>
          </cell>
          <cell r="DY979">
            <v>0</v>
          </cell>
          <cell r="DZ979">
            <v>0</v>
          </cell>
          <cell r="EA979">
            <v>0</v>
          </cell>
          <cell r="EB979">
            <v>0</v>
          </cell>
          <cell r="EC979">
            <v>0</v>
          </cell>
          <cell r="ED979">
            <v>0</v>
          </cell>
        </row>
        <row r="980"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P980">
            <v>0</v>
          </cell>
          <cell r="AQ980">
            <v>0</v>
          </cell>
          <cell r="AR980">
            <v>0</v>
          </cell>
          <cell r="AS980">
            <v>0</v>
          </cell>
          <cell r="AT980">
            <v>0</v>
          </cell>
          <cell r="AU980">
            <v>0</v>
          </cell>
          <cell r="AV980">
            <v>0</v>
          </cell>
          <cell r="AW980">
            <v>0</v>
          </cell>
          <cell r="AX980">
            <v>0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0</v>
          </cell>
          <cell r="BD980">
            <v>0</v>
          </cell>
          <cell r="BE980">
            <v>0</v>
          </cell>
          <cell r="BF980">
            <v>0</v>
          </cell>
          <cell r="BG980">
            <v>0</v>
          </cell>
          <cell r="BH980">
            <v>0</v>
          </cell>
          <cell r="BI980">
            <v>0</v>
          </cell>
          <cell r="BJ980">
            <v>0</v>
          </cell>
          <cell r="BK980">
            <v>0</v>
          </cell>
          <cell r="BL980">
            <v>0</v>
          </cell>
          <cell r="BM980">
            <v>0</v>
          </cell>
          <cell r="BN980">
            <v>0</v>
          </cell>
          <cell r="BO980">
            <v>0</v>
          </cell>
          <cell r="BP980">
            <v>0</v>
          </cell>
          <cell r="BQ980">
            <v>0</v>
          </cell>
          <cell r="BR980">
            <v>0</v>
          </cell>
          <cell r="BS980">
            <v>0</v>
          </cell>
          <cell r="BT980">
            <v>0</v>
          </cell>
          <cell r="BU980">
            <v>0</v>
          </cell>
          <cell r="BV980">
            <v>0</v>
          </cell>
          <cell r="BW980">
            <v>0</v>
          </cell>
          <cell r="BX980">
            <v>0</v>
          </cell>
          <cell r="BY980">
            <v>0</v>
          </cell>
          <cell r="BZ980">
            <v>0</v>
          </cell>
          <cell r="CA980">
            <v>0</v>
          </cell>
          <cell r="CB980">
            <v>0</v>
          </cell>
          <cell r="CC980">
            <v>0</v>
          </cell>
          <cell r="CD980">
            <v>0</v>
          </cell>
          <cell r="CE980">
            <v>0</v>
          </cell>
          <cell r="CF980">
            <v>0</v>
          </cell>
          <cell r="CG980">
            <v>0</v>
          </cell>
          <cell r="CH980">
            <v>0</v>
          </cell>
          <cell r="CI980">
            <v>0</v>
          </cell>
          <cell r="CJ980">
            <v>0</v>
          </cell>
          <cell r="CK980">
            <v>0</v>
          </cell>
          <cell r="CL980">
            <v>0</v>
          </cell>
          <cell r="CM980">
            <v>0</v>
          </cell>
          <cell r="CN980">
            <v>0</v>
          </cell>
          <cell r="CO980">
            <v>0</v>
          </cell>
          <cell r="CP980">
            <v>0</v>
          </cell>
          <cell r="CQ980">
            <v>0</v>
          </cell>
          <cell r="CR980">
            <v>0</v>
          </cell>
          <cell r="CS980">
            <v>0</v>
          </cell>
          <cell r="CT980">
            <v>0</v>
          </cell>
          <cell r="CU980">
            <v>0</v>
          </cell>
          <cell r="CV980">
            <v>0</v>
          </cell>
          <cell r="CW980">
            <v>0</v>
          </cell>
          <cell r="CX980">
            <v>0</v>
          </cell>
          <cell r="CY980">
            <v>0</v>
          </cell>
          <cell r="CZ980">
            <v>0</v>
          </cell>
          <cell r="DA980">
            <v>0</v>
          </cell>
          <cell r="DB980">
            <v>0</v>
          </cell>
          <cell r="DC980">
            <v>0</v>
          </cell>
          <cell r="DD980">
            <v>0</v>
          </cell>
          <cell r="DE980">
            <v>0</v>
          </cell>
          <cell r="DF980">
            <v>0</v>
          </cell>
          <cell r="DG980">
            <v>0</v>
          </cell>
          <cell r="DH980">
            <v>0</v>
          </cell>
          <cell r="DI980">
            <v>0</v>
          </cell>
          <cell r="DJ980">
            <v>0</v>
          </cell>
          <cell r="DK980">
            <v>0</v>
          </cell>
          <cell r="DL980">
            <v>0</v>
          </cell>
          <cell r="DM980">
            <v>0</v>
          </cell>
          <cell r="DN980">
            <v>0</v>
          </cell>
          <cell r="DO980">
            <v>0</v>
          </cell>
          <cell r="DP980">
            <v>0</v>
          </cell>
          <cell r="DQ980">
            <v>0</v>
          </cell>
          <cell r="DR980">
            <v>0</v>
          </cell>
          <cell r="DS980">
            <v>0</v>
          </cell>
          <cell r="DT980">
            <v>0</v>
          </cell>
          <cell r="DU980">
            <v>0</v>
          </cell>
          <cell r="DV980">
            <v>0</v>
          </cell>
          <cell r="DW980">
            <v>0</v>
          </cell>
          <cell r="DX980">
            <v>0</v>
          </cell>
          <cell r="DY980">
            <v>0</v>
          </cell>
          <cell r="DZ980">
            <v>0</v>
          </cell>
          <cell r="EA980">
            <v>0</v>
          </cell>
          <cell r="EB980">
            <v>0</v>
          </cell>
          <cell r="EC980">
            <v>0</v>
          </cell>
          <cell r="ED980">
            <v>0</v>
          </cell>
        </row>
        <row r="981">
          <cell r="J981" t="str">
            <v>Mills / kWh</v>
          </cell>
          <cell r="W981" t="str">
            <v>Mills / kWh</v>
          </cell>
          <cell r="AJ981" t="str">
            <v>Mills / kWh</v>
          </cell>
          <cell r="AW981" t="str">
            <v>Mills / kWh</v>
          </cell>
          <cell r="BJ981" t="str">
            <v>Mills / kWh</v>
          </cell>
          <cell r="BW981" t="str">
            <v>Mills / kWh</v>
          </cell>
          <cell r="CJ981" t="str">
            <v>Mills / kWh</v>
          </cell>
          <cell r="CW981" t="str">
            <v>Mills / kWh</v>
          </cell>
          <cell r="DJ981" t="str">
            <v>Mills / kWh</v>
          </cell>
          <cell r="DW981" t="str">
            <v>Mills / kWh</v>
          </cell>
        </row>
        <row r="982">
          <cell r="A982" t="str">
            <v>Special Sales For Resale</v>
          </cell>
        </row>
        <row r="984"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P984">
            <v>0</v>
          </cell>
          <cell r="AQ984">
            <v>0</v>
          </cell>
          <cell r="AR984">
            <v>0</v>
          </cell>
          <cell r="AS984">
            <v>0</v>
          </cell>
          <cell r="AT984">
            <v>0</v>
          </cell>
          <cell r="AU984">
            <v>0</v>
          </cell>
          <cell r="AV984">
            <v>0</v>
          </cell>
          <cell r="AW984">
            <v>0</v>
          </cell>
          <cell r="AX984">
            <v>0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0</v>
          </cell>
          <cell r="BD984">
            <v>0</v>
          </cell>
          <cell r="BE984">
            <v>0</v>
          </cell>
          <cell r="BF984">
            <v>0</v>
          </cell>
          <cell r="BG984">
            <v>0</v>
          </cell>
          <cell r="BH984">
            <v>0</v>
          </cell>
          <cell r="BI984">
            <v>0</v>
          </cell>
          <cell r="BJ984">
            <v>0</v>
          </cell>
          <cell r="BK984">
            <v>0</v>
          </cell>
          <cell r="BL984">
            <v>0</v>
          </cell>
          <cell r="BM984">
            <v>0</v>
          </cell>
          <cell r="BN984">
            <v>0</v>
          </cell>
          <cell r="BO984">
            <v>0</v>
          </cell>
          <cell r="BP984">
            <v>0</v>
          </cell>
          <cell r="BQ984">
            <v>0</v>
          </cell>
          <cell r="BR984">
            <v>0</v>
          </cell>
          <cell r="BS984">
            <v>0</v>
          </cell>
          <cell r="BT984">
            <v>0</v>
          </cell>
          <cell r="BU984">
            <v>0</v>
          </cell>
          <cell r="BV984">
            <v>0</v>
          </cell>
          <cell r="BW984">
            <v>0</v>
          </cell>
          <cell r="BX984">
            <v>0</v>
          </cell>
          <cell r="BY984">
            <v>0</v>
          </cell>
          <cell r="BZ984">
            <v>0</v>
          </cell>
          <cell r="CA984">
            <v>0</v>
          </cell>
          <cell r="CB984">
            <v>0</v>
          </cell>
          <cell r="CC984">
            <v>0</v>
          </cell>
          <cell r="CD984">
            <v>0</v>
          </cell>
          <cell r="CE984">
            <v>0</v>
          </cell>
          <cell r="CF984">
            <v>0</v>
          </cell>
          <cell r="CG984">
            <v>0</v>
          </cell>
          <cell r="CH984">
            <v>0</v>
          </cell>
          <cell r="CI984">
            <v>0</v>
          </cell>
          <cell r="CJ984">
            <v>0</v>
          </cell>
          <cell r="CK984">
            <v>0</v>
          </cell>
          <cell r="CL984">
            <v>0</v>
          </cell>
          <cell r="CM984">
            <v>0</v>
          </cell>
          <cell r="CN984">
            <v>0</v>
          </cell>
          <cell r="CO984">
            <v>0</v>
          </cell>
          <cell r="CP984">
            <v>0</v>
          </cell>
          <cell r="CQ984">
            <v>0</v>
          </cell>
          <cell r="CR984">
            <v>0</v>
          </cell>
          <cell r="CS984">
            <v>0</v>
          </cell>
          <cell r="CT984">
            <v>0</v>
          </cell>
          <cell r="CU984">
            <v>0</v>
          </cell>
          <cell r="CV984">
            <v>0</v>
          </cell>
          <cell r="CW984">
            <v>0</v>
          </cell>
          <cell r="CX984">
            <v>0</v>
          </cell>
          <cell r="CY984">
            <v>0</v>
          </cell>
          <cell r="CZ984">
            <v>0</v>
          </cell>
          <cell r="DA984">
            <v>0</v>
          </cell>
          <cell r="DB984">
            <v>0</v>
          </cell>
          <cell r="DC984">
            <v>0</v>
          </cell>
          <cell r="DD984">
            <v>0</v>
          </cell>
          <cell r="DE984">
            <v>0</v>
          </cell>
          <cell r="DF984">
            <v>0</v>
          </cell>
          <cell r="DG984">
            <v>0</v>
          </cell>
          <cell r="DH984">
            <v>0</v>
          </cell>
          <cell r="DI984">
            <v>0</v>
          </cell>
          <cell r="DJ984">
            <v>0</v>
          </cell>
          <cell r="DK984">
            <v>0</v>
          </cell>
          <cell r="DL984">
            <v>0</v>
          </cell>
          <cell r="DM984">
            <v>0</v>
          </cell>
          <cell r="DN984">
            <v>0</v>
          </cell>
          <cell r="DO984">
            <v>0</v>
          </cell>
          <cell r="DP984">
            <v>0</v>
          </cell>
          <cell r="DQ984">
            <v>0</v>
          </cell>
          <cell r="DR984">
            <v>0</v>
          </cell>
          <cell r="DS984">
            <v>0</v>
          </cell>
          <cell r="DT984">
            <v>0</v>
          </cell>
          <cell r="DU984">
            <v>0</v>
          </cell>
          <cell r="DV984">
            <v>0</v>
          </cell>
          <cell r="DW984">
            <v>0</v>
          </cell>
          <cell r="DX984">
            <v>0</v>
          </cell>
          <cell r="DY984">
            <v>0</v>
          </cell>
          <cell r="DZ984">
            <v>0</v>
          </cell>
          <cell r="EA984">
            <v>0</v>
          </cell>
          <cell r="EB984">
            <v>0</v>
          </cell>
          <cell r="EC984">
            <v>0</v>
          </cell>
          <cell r="ED984">
            <v>0</v>
          </cell>
        </row>
        <row r="985"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P985">
            <v>0</v>
          </cell>
          <cell r="AQ985">
            <v>0</v>
          </cell>
          <cell r="AR985">
            <v>0</v>
          </cell>
          <cell r="AS985">
            <v>0</v>
          </cell>
          <cell r="AT985">
            <v>0</v>
          </cell>
          <cell r="AU985">
            <v>0</v>
          </cell>
          <cell r="AV985">
            <v>0</v>
          </cell>
          <cell r="AW985">
            <v>0</v>
          </cell>
          <cell r="AX985">
            <v>0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0</v>
          </cell>
          <cell r="BD985">
            <v>0</v>
          </cell>
          <cell r="BE985">
            <v>0</v>
          </cell>
          <cell r="BF985">
            <v>0</v>
          </cell>
          <cell r="BG985">
            <v>0</v>
          </cell>
          <cell r="BH985">
            <v>0</v>
          </cell>
          <cell r="BI985">
            <v>0</v>
          </cell>
          <cell r="BJ985">
            <v>0</v>
          </cell>
          <cell r="BK985">
            <v>0</v>
          </cell>
          <cell r="BL985">
            <v>0</v>
          </cell>
          <cell r="BM985">
            <v>0</v>
          </cell>
          <cell r="BN985">
            <v>0</v>
          </cell>
          <cell r="BO985">
            <v>0</v>
          </cell>
          <cell r="BP985">
            <v>0</v>
          </cell>
          <cell r="BQ985">
            <v>0</v>
          </cell>
          <cell r="BR985">
            <v>0</v>
          </cell>
          <cell r="BS985">
            <v>0</v>
          </cell>
          <cell r="BT985">
            <v>0</v>
          </cell>
          <cell r="BU985">
            <v>0</v>
          </cell>
          <cell r="BV985">
            <v>0</v>
          </cell>
          <cell r="BW985">
            <v>0</v>
          </cell>
          <cell r="BX985">
            <v>0</v>
          </cell>
          <cell r="BY985">
            <v>0</v>
          </cell>
          <cell r="BZ985">
            <v>0</v>
          </cell>
          <cell r="CA985">
            <v>0</v>
          </cell>
          <cell r="CB985">
            <v>0</v>
          </cell>
          <cell r="CC985">
            <v>0</v>
          </cell>
          <cell r="CD985">
            <v>0</v>
          </cell>
          <cell r="CE985">
            <v>0</v>
          </cell>
          <cell r="CF985">
            <v>0</v>
          </cell>
          <cell r="CG985">
            <v>0</v>
          </cell>
          <cell r="CH985">
            <v>0</v>
          </cell>
          <cell r="CI985">
            <v>0</v>
          </cell>
          <cell r="CJ985">
            <v>0</v>
          </cell>
          <cell r="CK985">
            <v>0</v>
          </cell>
          <cell r="CL985">
            <v>0</v>
          </cell>
          <cell r="CM985">
            <v>0</v>
          </cell>
          <cell r="CN985">
            <v>0</v>
          </cell>
          <cell r="CO985">
            <v>0</v>
          </cell>
          <cell r="CP985">
            <v>0</v>
          </cell>
          <cell r="CQ985">
            <v>0</v>
          </cell>
          <cell r="CR985">
            <v>0</v>
          </cell>
          <cell r="CS985">
            <v>0</v>
          </cell>
          <cell r="CT985">
            <v>0</v>
          </cell>
          <cell r="CU985">
            <v>0</v>
          </cell>
          <cell r="CV985">
            <v>0</v>
          </cell>
          <cell r="CW985">
            <v>0</v>
          </cell>
          <cell r="CX985">
            <v>0</v>
          </cell>
          <cell r="CY985">
            <v>0</v>
          </cell>
          <cell r="CZ985">
            <v>0</v>
          </cell>
          <cell r="DA985">
            <v>0</v>
          </cell>
          <cell r="DB985">
            <v>0</v>
          </cell>
          <cell r="DC985">
            <v>0</v>
          </cell>
          <cell r="DD985">
            <v>0</v>
          </cell>
          <cell r="DE985">
            <v>0</v>
          </cell>
          <cell r="DF985">
            <v>0</v>
          </cell>
          <cell r="DG985">
            <v>0</v>
          </cell>
          <cell r="DH985">
            <v>0</v>
          </cell>
          <cell r="DI985">
            <v>0</v>
          </cell>
          <cell r="DJ985">
            <v>0</v>
          </cell>
          <cell r="DK985">
            <v>0</v>
          </cell>
          <cell r="DL985">
            <v>0</v>
          </cell>
          <cell r="DM985">
            <v>0</v>
          </cell>
          <cell r="DN985">
            <v>0</v>
          </cell>
          <cell r="DO985">
            <v>0</v>
          </cell>
          <cell r="DP985">
            <v>0</v>
          </cell>
          <cell r="DQ985">
            <v>0</v>
          </cell>
          <cell r="DR985">
            <v>0</v>
          </cell>
          <cell r="DS985">
            <v>0</v>
          </cell>
          <cell r="DT985">
            <v>0</v>
          </cell>
          <cell r="DU985">
            <v>0</v>
          </cell>
          <cell r="DV985">
            <v>0</v>
          </cell>
          <cell r="DW985">
            <v>0</v>
          </cell>
          <cell r="DX985">
            <v>0</v>
          </cell>
          <cell r="DY985">
            <v>0</v>
          </cell>
          <cell r="DZ985">
            <v>0</v>
          </cell>
          <cell r="EA985">
            <v>0</v>
          </cell>
          <cell r="EB985">
            <v>0</v>
          </cell>
          <cell r="EC985">
            <v>0</v>
          </cell>
          <cell r="ED985">
            <v>0</v>
          </cell>
        </row>
        <row r="986"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P986">
            <v>0</v>
          </cell>
          <cell r="AQ986">
            <v>0</v>
          </cell>
          <cell r="AR986">
            <v>0</v>
          </cell>
          <cell r="AS986">
            <v>0</v>
          </cell>
          <cell r="AT986">
            <v>0</v>
          </cell>
          <cell r="AU986">
            <v>0</v>
          </cell>
          <cell r="AV986">
            <v>0</v>
          </cell>
          <cell r="AW986">
            <v>0</v>
          </cell>
          <cell r="AX986">
            <v>0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0</v>
          </cell>
          <cell r="BD986">
            <v>0</v>
          </cell>
          <cell r="BE986">
            <v>0</v>
          </cell>
          <cell r="BF986">
            <v>0</v>
          </cell>
          <cell r="BG986">
            <v>0</v>
          </cell>
          <cell r="BH986">
            <v>0</v>
          </cell>
          <cell r="BI986">
            <v>0</v>
          </cell>
          <cell r="BJ986">
            <v>0</v>
          </cell>
          <cell r="BK986">
            <v>0</v>
          </cell>
          <cell r="BL986">
            <v>0</v>
          </cell>
          <cell r="BM986">
            <v>0</v>
          </cell>
          <cell r="BN986">
            <v>0</v>
          </cell>
          <cell r="BO986">
            <v>0</v>
          </cell>
          <cell r="BP986">
            <v>0</v>
          </cell>
          <cell r="BQ986">
            <v>0</v>
          </cell>
          <cell r="BR986">
            <v>0</v>
          </cell>
          <cell r="BS986">
            <v>0</v>
          </cell>
          <cell r="BT986">
            <v>0</v>
          </cell>
          <cell r="BU986">
            <v>0</v>
          </cell>
          <cell r="BV986">
            <v>0</v>
          </cell>
          <cell r="BW986">
            <v>0</v>
          </cell>
          <cell r="BX986">
            <v>0</v>
          </cell>
          <cell r="BY986">
            <v>0</v>
          </cell>
          <cell r="BZ986">
            <v>0</v>
          </cell>
          <cell r="CA986">
            <v>0</v>
          </cell>
          <cell r="CB986">
            <v>0</v>
          </cell>
          <cell r="CC986">
            <v>0</v>
          </cell>
          <cell r="CD986">
            <v>0</v>
          </cell>
          <cell r="CE986">
            <v>0</v>
          </cell>
          <cell r="CF986">
            <v>0</v>
          </cell>
          <cell r="CG986">
            <v>0</v>
          </cell>
          <cell r="CH986">
            <v>0</v>
          </cell>
          <cell r="CI986">
            <v>0</v>
          </cell>
          <cell r="CJ986">
            <v>0</v>
          </cell>
          <cell r="CK986">
            <v>0</v>
          </cell>
          <cell r="CL986">
            <v>0</v>
          </cell>
          <cell r="CM986">
            <v>0</v>
          </cell>
          <cell r="CN986">
            <v>0</v>
          </cell>
          <cell r="CO986">
            <v>0</v>
          </cell>
          <cell r="CP986">
            <v>0</v>
          </cell>
          <cell r="CQ986">
            <v>0</v>
          </cell>
          <cell r="CR986">
            <v>0</v>
          </cell>
          <cell r="CS986">
            <v>0</v>
          </cell>
          <cell r="CT986">
            <v>0</v>
          </cell>
          <cell r="CU986">
            <v>0</v>
          </cell>
          <cell r="CV986">
            <v>0</v>
          </cell>
          <cell r="CW986">
            <v>0</v>
          </cell>
          <cell r="CX986">
            <v>0</v>
          </cell>
          <cell r="CY986">
            <v>0</v>
          </cell>
          <cell r="CZ986">
            <v>0</v>
          </cell>
          <cell r="DA986">
            <v>0</v>
          </cell>
          <cell r="DB986">
            <v>0</v>
          </cell>
          <cell r="DC986">
            <v>0</v>
          </cell>
          <cell r="DD986">
            <v>0</v>
          </cell>
          <cell r="DE986">
            <v>0</v>
          </cell>
          <cell r="DF986">
            <v>0</v>
          </cell>
          <cell r="DG986">
            <v>0</v>
          </cell>
          <cell r="DH986">
            <v>0</v>
          </cell>
          <cell r="DI986">
            <v>0</v>
          </cell>
          <cell r="DJ986">
            <v>0</v>
          </cell>
          <cell r="DK986">
            <v>0</v>
          </cell>
          <cell r="DL986">
            <v>0</v>
          </cell>
          <cell r="DM986">
            <v>0</v>
          </cell>
          <cell r="DN986">
            <v>0</v>
          </cell>
          <cell r="DO986">
            <v>0</v>
          </cell>
          <cell r="DP986">
            <v>0</v>
          </cell>
          <cell r="DQ986">
            <v>0</v>
          </cell>
          <cell r="DR986">
            <v>0</v>
          </cell>
          <cell r="DS986">
            <v>0</v>
          </cell>
          <cell r="DT986">
            <v>0</v>
          </cell>
          <cell r="DU986">
            <v>0</v>
          </cell>
          <cell r="DV986">
            <v>0</v>
          </cell>
          <cell r="DW986">
            <v>0</v>
          </cell>
          <cell r="DX986">
            <v>0</v>
          </cell>
          <cell r="DY986">
            <v>0</v>
          </cell>
          <cell r="DZ986">
            <v>0</v>
          </cell>
          <cell r="EA986">
            <v>0</v>
          </cell>
          <cell r="EB986">
            <v>0</v>
          </cell>
          <cell r="EC986">
            <v>0</v>
          </cell>
          <cell r="ED986">
            <v>0</v>
          </cell>
        </row>
        <row r="987"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0</v>
          </cell>
          <cell r="AO987">
            <v>0</v>
          </cell>
          <cell r="AP987">
            <v>0</v>
          </cell>
          <cell r="AQ987">
            <v>0</v>
          </cell>
          <cell r="AR987">
            <v>0</v>
          </cell>
          <cell r="AS987">
            <v>0</v>
          </cell>
          <cell r="AT987">
            <v>0</v>
          </cell>
          <cell r="AU987">
            <v>0</v>
          </cell>
          <cell r="AV987">
            <v>0</v>
          </cell>
          <cell r="AW987">
            <v>0</v>
          </cell>
          <cell r="AX987">
            <v>0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0</v>
          </cell>
          <cell r="BD987">
            <v>0</v>
          </cell>
          <cell r="BE987">
            <v>0</v>
          </cell>
          <cell r="BF987">
            <v>0</v>
          </cell>
          <cell r="BG987">
            <v>0</v>
          </cell>
          <cell r="BH987">
            <v>0</v>
          </cell>
          <cell r="BI987">
            <v>0</v>
          </cell>
          <cell r="BJ987">
            <v>0</v>
          </cell>
          <cell r="BK987">
            <v>0</v>
          </cell>
          <cell r="BL987">
            <v>0</v>
          </cell>
          <cell r="BM987">
            <v>0</v>
          </cell>
          <cell r="BN987">
            <v>0</v>
          </cell>
          <cell r="BO987">
            <v>0</v>
          </cell>
          <cell r="BP987">
            <v>0</v>
          </cell>
          <cell r="BQ987">
            <v>0</v>
          </cell>
          <cell r="BR987">
            <v>0</v>
          </cell>
          <cell r="BS987">
            <v>0</v>
          </cell>
          <cell r="BT987">
            <v>0</v>
          </cell>
          <cell r="BU987">
            <v>0</v>
          </cell>
          <cell r="BV987">
            <v>0</v>
          </cell>
          <cell r="BW987">
            <v>0</v>
          </cell>
          <cell r="BX987">
            <v>0</v>
          </cell>
          <cell r="BY987">
            <v>0</v>
          </cell>
          <cell r="BZ987">
            <v>0</v>
          </cell>
          <cell r="CA987">
            <v>0</v>
          </cell>
          <cell r="CB987">
            <v>0</v>
          </cell>
          <cell r="CC987">
            <v>0</v>
          </cell>
          <cell r="CD987">
            <v>0</v>
          </cell>
          <cell r="CE987">
            <v>0</v>
          </cell>
          <cell r="CF987">
            <v>0</v>
          </cell>
          <cell r="CG987">
            <v>0</v>
          </cell>
          <cell r="CH987">
            <v>0</v>
          </cell>
          <cell r="CI987">
            <v>0</v>
          </cell>
          <cell r="CJ987">
            <v>0</v>
          </cell>
          <cell r="CK987">
            <v>0</v>
          </cell>
          <cell r="CL987">
            <v>0</v>
          </cell>
          <cell r="CM987">
            <v>0</v>
          </cell>
          <cell r="CN987">
            <v>0</v>
          </cell>
          <cell r="CO987">
            <v>0</v>
          </cell>
          <cell r="CP987">
            <v>0</v>
          </cell>
          <cell r="CQ987">
            <v>0</v>
          </cell>
          <cell r="CR987">
            <v>0</v>
          </cell>
          <cell r="CS987">
            <v>0</v>
          </cell>
          <cell r="CT987">
            <v>0</v>
          </cell>
          <cell r="CU987">
            <v>0</v>
          </cell>
          <cell r="CV987">
            <v>0</v>
          </cell>
          <cell r="CW987">
            <v>0</v>
          </cell>
          <cell r="CX987">
            <v>0</v>
          </cell>
          <cell r="CY987">
            <v>0</v>
          </cell>
          <cell r="CZ987">
            <v>0</v>
          </cell>
          <cell r="DA987">
            <v>0</v>
          </cell>
          <cell r="DB987">
            <v>0</v>
          </cell>
          <cell r="DC987">
            <v>0</v>
          </cell>
          <cell r="DD987">
            <v>0</v>
          </cell>
          <cell r="DE987">
            <v>0</v>
          </cell>
          <cell r="DF987">
            <v>0</v>
          </cell>
          <cell r="DG987">
            <v>0</v>
          </cell>
          <cell r="DH987">
            <v>0</v>
          </cell>
          <cell r="DI987">
            <v>0</v>
          </cell>
          <cell r="DJ987">
            <v>0</v>
          </cell>
          <cell r="DK987">
            <v>0</v>
          </cell>
          <cell r="DL987">
            <v>0</v>
          </cell>
          <cell r="DM987">
            <v>0</v>
          </cell>
          <cell r="DN987">
            <v>0</v>
          </cell>
          <cell r="DO987">
            <v>0</v>
          </cell>
          <cell r="DP987">
            <v>0</v>
          </cell>
          <cell r="DQ987">
            <v>0</v>
          </cell>
          <cell r="DR987">
            <v>0</v>
          </cell>
          <cell r="DS987">
            <v>0</v>
          </cell>
          <cell r="DT987">
            <v>0</v>
          </cell>
          <cell r="DU987">
            <v>0</v>
          </cell>
          <cell r="DV987">
            <v>0</v>
          </cell>
          <cell r="DW987">
            <v>0</v>
          </cell>
          <cell r="DX987">
            <v>0</v>
          </cell>
          <cell r="DY987">
            <v>0</v>
          </cell>
          <cell r="DZ987">
            <v>0</v>
          </cell>
          <cell r="EA987">
            <v>0</v>
          </cell>
          <cell r="EB987">
            <v>0</v>
          </cell>
          <cell r="EC987">
            <v>0</v>
          </cell>
          <cell r="ED987">
            <v>0</v>
          </cell>
        </row>
        <row r="988"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0</v>
          </cell>
          <cell r="AO988">
            <v>0</v>
          </cell>
          <cell r="AP988">
            <v>0</v>
          </cell>
          <cell r="AQ988">
            <v>0</v>
          </cell>
          <cell r="AR988">
            <v>0</v>
          </cell>
          <cell r="AS988">
            <v>0</v>
          </cell>
          <cell r="AT988">
            <v>0</v>
          </cell>
          <cell r="AU988">
            <v>0</v>
          </cell>
          <cell r="AV988">
            <v>0</v>
          </cell>
          <cell r="AW988">
            <v>0</v>
          </cell>
          <cell r="AX988">
            <v>0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0</v>
          </cell>
          <cell r="BD988">
            <v>0</v>
          </cell>
          <cell r="BE988">
            <v>0</v>
          </cell>
          <cell r="BF988">
            <v>0</v>
          </cell>
          <cell r="BG988">
            <v>0</v>
          </cell>
          <cell r="BH988">
            <v>0</v>
          </cell>
          <cell r="BI988">
            <v>0</v>
          </cell>
          <cell r="BJ988">
            <v>0</v>
          </cell>
          <cell r="BK988">
            <v>0</v>
          </cell>
          <cell r="BL988">
            <v>0</v>
          </cell>
          <cell r="BM988">
            <v>0</v>
          </cell>
          <cell r="BN988">
            <v>0</v>
          </cell>
          <cell r="BO988">
            <v>0</v>
          </cell>
          <cell r="BP988">
            <v>0</v>
          </cell>
          <cell r="BQ988">
            <v>0</v>
          </cell>
          <cell r="BR988">
            <v>0</v>
          </cell>
          <cell r="BS988">
            <v>0</v>
          </cell>
          <cell r="BT988">
            <v>0</v>
          </cell>
          <cell r="BU988">
            <v>0</v>
          </cell>
          <cell r="BV988">
            <v>0</v>
          </cell>
          <cell r="BW988">
            <v>0</v>
          </cell>
          <cell r="BX988">
            <v>0</v>
          </cell>
          <cell r="BY988">
            <v>0</v>
          </cell>
          <cell r="BZ988">
            <v>0</v>
          </cell>
          <cell r="CA988">
            <v>0</v>
          </cell>
          <cell r="CB988">
            <v>0</v>
          </cell>
          <cell r="CC988">
            <v>0</v>
          </cell>
          <cell r="CD988">
            <v>0</v>
          </cell>
          <cell r="CE988">
            <v>0</v>
          </cell>
          <cell r="CF988">
            <v>0</v>
          </cell>
          <cell r="CG988">
            <v>0</v>
          </cell>
          <cell r="CH988">
            <v>0</v>
          </cell>
          <cell r="CI988">
            <v>0</v>
          </cell>
          <cell r="CJ988">
            <v>0</v>
          </cell>
          <cell r="CK988">
            <v>0</v>
          </cell>
          <cell r="CL988">
            <v>0</v>
          </cell>
          <cell r="CM988">
            <v>0</v>
          </cell>
          <cell r="CN988">
            <v>0</v>
          </cell>
          <cell r="CO988">
            <v>0</v>
          </cell>
          <cell r="CP988">
            <v>0</v>
          </cell>
          <cell r="CQ988">
            <v>0</v>
          </cell>
          <cell r="CR988">
            <v>0</v>
          </cell>
          <cell r="CS988">
            <v>0</v>
          </cell>
          <cell r="CT988">
            <v>0</v>
          </cell>
          <cell r="CU988">
            <v>0</v>
          </cell>
          <cell r="CV988">
            <v>0</v>
          </cell>
          <cell r="CW988">
            <v>0</v>
          </cell>
          <cell r="CX988">
            <v>0</v>
          </cell>
          <cell r="CY988">
            <v>0</v>
          </cell>
          <cell r="CZ988">
            <v>0</v>
          </cell>
          <cell r="DA988">
            <v>0</v>
          </cell>
          <cell r="DB988">
            <v>0</v>
          </cell>
          <cell r="DC988">
            <v>0</v>
          </cell>
          <cell r="DD988">
            <v>0</v>
          </cell>
          <cell r="DE988">
            <v>0</v>
          </cell>
          <cell r="DF988">
            <v>0</v>
          </cell>
          <cell r="DG988">
            <v>0</v>
          </cell>
          <cell r="DH988">
            <v>0</v>
          </cell>
          <cell r="DI988">
            <v>0</v>
          </cell>
          <cell r="DJ988">
            <v>0</v>
          </cell>
          <cell r="DK988">
            <v>0</v>
          </cell>
          <cell r="DL988">
            <v>0</v>
          </cell>
          <cell r="DM988">
            <v>0</v>
          </cell>
          <cell r="DN988">
            <v>0</v>
          </cell>
          <cell r="DO988">
            <v>0</v>
          </cell>
          <cell r="DP988">
            <v>0</v>
          </cell>
          <cell r="DQ988">
            <v>0</v>
          </cell>
          <cell r="DR988">
            <v>0</v>
          </cell>
          <cell r="DS988">
            <v>0</v>
          </cell>
          <cell r="DT988">
            <v>0</v>
          </cell>
          <cell r="DU988">
            <v>0</v>
          </cell>
          <cell r="DV988">
            <v>0</v>
          </cell>
          <cell r="DW988">
            <v>0</v>
          </cell>
          <cell r="DX988">
            <v>0</v>
          </cell>
          <cell r="DY988">
            <v>0</v>
          </cell>
          <cell r="DZ988">
            <v>0</v>
          </cell>
          <cell r="EA988">
            <v>0</v>
          </cell>
          <cell r="EB988">
            <v>0</v>
          </cell>
          <cell r="EC988">
            <v>0</v>
          </cell>
          <cell r="ED988">
            <v>0</v>
          </cell>
        </row>
        <row r="989"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O989">
            <v>0</v>
          </cell>
          <cell r="AP989">
            <v>0</v>
          </cell>
          <cell r="AQ989">
            <v>0</v>
          </cell>
          <cell r="AR989">
            <v>0</v>
          </cell>
          <cell r="AS989">
            <v>0</v>
          </cell>
          <cell r="AT989">
            <v>0</v>
          </cell>
          <cell r="AU989">
            <v>0</v>
          </cell>
          <cell r="AV989">
            <v>0</v>
          </cell>
          <cell r="AW989">
            <v>0</v>
          </cell>
          <cell r="AX989">
            <v>0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0</v>
          </cell>
          <cell r="BD989">
            <v>0</v>
          </cell>
          <cell r="BE989">
            <v>0</v>
          </cell>
          <cell r="BF989">
            <v>0</v>
          </cell>
          <cell r="BG989">
            <v>0</v>
          </cell>
          <cell r="BH989">
            <v>0</v>
          </cell>
          <cell r="BI989">
            <v>0</v>
          </cell>
          <cell r="BJ989">
            <v>0</v>
          </cell>
          <cell r="BK989">
            <v>0</v>
          </cell>
          <cell r="BL989">
            <v>0</v>
          </cell>
          <cell r="BM989">
            <v>0</v>
          </cell>
          <cell r="BN989">
            <v>0</v>
          </cell>
          <cell r="BO989">
            <v>0</v>
          </cell>
          <cell r="BP989">
            <v>0</v>
          </cell>
          <cell r="BQ989">
            <v>0</v>
          </cell>
          <cell r="BR989">
            <v>0</v>
          </cell>
          <cell r="BS989">
            <v>0</v>
          </cell>
          <cell r="BT989">
            <v>0</v>
          </cell>
          <cell r="BU989">
            <v>0</v>
          </cell>
          <cell r="BV989">
            <v>0</v>
          </cell>
          <cell r="BW989">
            <v>0</v>
          </cell>
          <cell r="BX989">
            <v>0</v>
          </cell>
          <cell r="BY989">
            <v>0</v>
          </cell>
          <cell r="BZ989">
            <v>0</v>
          </cell>
          <cell r="CA989">
            <v>0</v>
          </cell>
          <cell r="CB989">
            <v>0</v>
          </cell>
          <cell r="CC989">
            <v>0</v>
          </cell>
          <cell r="CD989">
            <v>0</v>
          </cell>
          <cell r="CE989">
            <v>0</v>
          </cell>
          <cell r="CF989">
            <v>0</v>
          </cell>
          <cell r="CG989">
            <v>0</v>
          </cell>
          <cell r="CH989">
            <v>0</v>
          </cell>
          <cell r="CI989">
            <v>0</v>
          </cell>
          <cell r="CJ989">
            <v>0</v>
          </cell>
          <cell r="CK989">
            <v>0</v>
          </cell>
          <cell r="CL989">
            <v>0</v>
          </cell>
          <cell r="CM989">
            <v>0</v>
          </cell>
          <cell r="CN989">
            <v>0</v>
          </cell>
          <cell r="CO989">
            <v>0</v>
          </cell>
          <cell r="CP989">
            <v>0</v>
          </cell>
          <cell r="CQ989">
            <v>0</v>
          </cell>
          <cell r="CR989">
            <v>0</v>
          </cell>
          <cell r="CS989">
            <v>0</v>
          </cell>
          <cell r="CT989">
            <v>0</v>
          </cell>
          <cell r="CU989">
            <v>0</v>
          </cell>
          <cell r="CV989">
            <v>0</v>
          </cell>
          <cell r="CW989">
            <v>0</v>
          </cell>
          <cell r="CX989">
            <v>0</v>
          </cell>
          <cell r="CY989">
            <v>0</v>
          </cell>
          <cell r="CZ989">
            <v>0</v>
          </cell>
          <cell r="DA989">
            <v>0</v>
          </cell>
          <cell r="DB989">
            <v>0</v>
          </cell>
          <cell r="DC989">
            <v>0</v>
          </cell>
          <cell r="DD989">
            <v>0</v>
          </cell>
          <cell r="DE989">
            <v>0</v>
          </cell>
          <cell r="DF989">
            <v>0</v>
          </cell>
          <cell r="DG989">
            <v>0</v>
          </cell>
          <cell r="DH989">
            <v>0</v>
          </cell>
          <cell r="DI989">
            <v>0</v>
          </cell>
          <cell r="DJ989">
            <v>0</v>
          </cell>
          <cell r="DK989">
            <v>0</v>
          </cell>
          <cell r="DL989">
            <v>0</v>
          </cell>
          <cell r="DM989">
            <v>0</v>
          </cell>
          <cell r="DN989">
            <v>0</v>
          </cell>
          <cell r="DO989">
            <v>0</v>
          </cell>
          <cell r="DP989">
            <v>0</v>
          </cell>
          <cell r="DQ989">
            <v>0</v>
          </cell>
          <cell r="DR989">
            <v>0</v>
          </cell>
          <cell r="DS989">
            <v>0</v>
          </cell>
          <cell r="DT989">
            <v>0</v>
          </cell>
          <cell r="DU989">
            <v>0</v>
          </cell>
          <cell r="DV989">
            <v>0</v>
          </cell>
          <cell r="DW989">
            <v>0</v>
          </cell>
          <cell r="DX989">
            <v>0</v>
          </cell>
          <cell r="DY989">
            <v>0</v>
          </cell>
          <cell r="DZ989">
            <v>0</v>
          </cell>
          <cell r="EA989">
            <v>0</v>
          </cell>
          <cell r="EB989">
            <v>0</v>
          </cell>
          <cell r="EC989">
            <v>0</v>
          </cell>
          <cell r="ED989">
            <v>0</v>
          </cell>
        </row>
        <row r="990"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0</v>
          </cell>
          <cell r="AO990">
            <v>0</v>
          </cell>
          <cell r="AP990">
            <v>0</v>
          </cell>
          <cell r="AQ990">
            <v>0</v>
          </cell>
          <cell r="AR990">
            <v>0</v>
          </cell>
          <cell r="AS990">
            <v>0</v>
          </cell>
          <cell r="AT990">
            <v>0</v>
          </cell>
          <cell r="AU990">
            <v>0</v>
          </cell>
          <cell r="AV990">
            <v>0</v>
          </cell>
          <cell r="AW990">
            <v>0</v>
          </cell>
          <cell r="AX990">
            <v>0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0</v>
          </cell>
          <cell r="BD990">
            <v>0</v>
          </cell>
          <cell r="BE990">
            <v>0</v>
          </cell>
          <cell r="BF990">
            <v>0</v>
          </cell>
          <cell r="BG990">
            <v>0</v>
          </cell>
          <cell r="BH990">
            <v>0</v>
          </cell>
          <cell r="BI990">
            <v>0</v>
          </cell>
          <cell r="BJ990">
            <v>0</v>
          </cell>
          <cell r="BK990">
            <v>0</v>
          </cell>
          <cell r="BL990">
            <v>0</v>
          </cell>
          <cell r="BM990">
            <v>0</v>
          </cell>
          <cell r="BN990">
            <v>0</v>
          </cell>
          <cell r="BO990">
            <v>0</v>
          </cell>
          <cell r="BP990">
            <v>0</v>
          </cell>
          <cell r="BQ990">
            <v>0</v>
          </cell>
          <cell r="BR990">
            <v>0</v>
          </cell>
          <cell r="BS990">
            <v>0</v>
          </cell>
          <cell r="BT990">
            <v>0</v>
          </cell>
          <cell r="BU990">
            <v>0</v>
          </cell>
          <cell r="BV990">
            <v>0</v>
          </cell>
          <cell r="BW990">
            <v>0</v>
          </cell>
          <cell r="BX990">
            <v>0</v>
          </cell>
          <cell r="BY990">
            <v>0</v>
          </cell>
          <cell r="BZ990">
            <v>0</v>
          </cell>
          <cell r="CA990">
            <v>0</v>
          </cell>
          <cell r="CB990">
            <v>0</v>
          </cell>
          <cell r="CC990">
            <v>0</v>
          </cell>
          <cell r="CD990">
            <v>0</v>
          </cell>
          <cell r="CE990">
            <v>0</v>
          </cell>
          <cell r="CF990">
            <v>0</v>
          </cell>
          <cell r="CG990">
            <v>0</v>
          </cell>
          <cell r="CH990">
            <v>0</v>
          </cell>
          <cell r="CI990">
            <v>0</v>
          </cell>
          <cell r="CJ990">
            <v>0</v>
          </cell>
          <cell r="CK990">
            <v>0</v>
          </cell>
          <cell r="CL990">
            <v>0</v>
          </cell>
          <cell r="CM990">
            <v>0</v>
          </cell>
          <cell r="CN990">
            <v>0</v>
          </cell>
          <cell r="CO990">
            <v>0</v>
          </cell>
          <cell r="CP990">
            <v>0</v>
          </cell>
          <cell r="CQ990">
            <v>0</v>
          </cell>
          <cell r="CR990">
            <v>0</v>
          </cell>
          <cell r="CS990">
            <v>0</v>
          </cell>
          <cell r="CT990">
            <v>0</v>
          </cell>
          <cell r="CU990">
            <v>0</v>
          </cell>
          <cell r="CV990">
            <v>0</v>
          </cell>
          <cell r="CW990">
            <v>0</v>
          </cell>
          <cell r="CX990">
            <v>0</v>
          </cell>
          <cell r="CY990">
            <v>0</v>
          </cell>
          <cell r="CZ990">
            <v>0</v>
          </cell>
          <cell r="DA990">
            <v>0</v>
          </cell>
          <cell r="DB990">
            <v>0</v>
          </cell>
          <cell r="DC990">
            <v>0</v>
          </cell>
          <cell r="DD990">
            <v>0</v>
          </cell>
          <cell r="DE990">
            <v>0</v>
          </cell>
          <cell r="DF990">
            <v>0</v>
          </cell>
          <cell r="DG990">
            <v>0</v>
          </cell>
          <cell r="DH990">
            <v>0</v>
          </cell>
          <cell r="DI990">
            <v>0</v>
          </cell>
          <cell r="DJ990">
            <v>0</v>
          </cell>
          <cell r="DK990">
            <v>0</v>
          </cell>
          <cell r="DL990">
            <v>0</v>
          </cell>
          <cell r="DM990">
            <v>0</v>
          </cell>
          <cell r="DN990">
            <v>0</v>
          </cell>
          <cell r="DO990">
            <v>0</v>
          </cell>
          <cell r="DP990">
            <v>0</v>
          </cell>
          <cell r="DQ990">
            <v>0</v>
          </cell>
          <cell r="DR990">
            <v>0</v>
          </cell>
          <cell r="DS990">
            <v>0</v>
          </cell>
          <cell r="DT990">
            <v>0</v>
          </cell>
          <cell r="DU990">
            <v>0</v>
          </cell>
          <cell r="DV990">
            <v>0</v>
          </cell>
          <cell r="DW990">
            <v>0</v>
          </cell>
          <cell r="DX990">
            <v>0</v>
          </cell>
          <cell r="DY990">
            <v>0</v>
          </cell>
          <cell r="DZ990">
            <v>0</v>
          </cell>
          <cell r="EA990">
            <v>0</v>
          </cell>
          <cell r="EB990">
            <v>0</v>
          </cell>
          <cell r="EC990">
            <v>0</v>
          </cell>
          <cell r="ED990">
            <v>0</v>
          </cell>
        </row>
        <row r="991"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O991">
            <v>0</v>
          </cell>
          <cell r="AP991">
            <v>0</v>
          </cell>
          <cell r="AQ991">
            <v>0</v>
          </cell>
          <cell r="AR991">
            <v>0</v>
          </cell>
          <cell r="AS991">
            <v>0</v>
          </cell>
          <cell r="AT991">
            <v>0</v>
          </cell>
          <cell r="AU991">
            <v>0</v>
          </cell>
          <cell r="AV991">
            <v>0</v>
          </cell>
          <cell r="AW991">
            <v>0</v>
          </cell>
          <cell r="AX991">
            <v>0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0</v>
          </cell>
          <cell r="BD991">
            <v>0</v>
          </cell>
          <cell r="BE991">
            <v>0</v>
          </cell>
          <cell r="BF991">
            <v>0</v>
          </cell>
          <cell r="BG991">
            <v>0</v>
          </cell>
          <cell r="BH991">
            <v>0</v>
          </cell>
          <cell r="BI991">
            <v>0</v>
          </cell>
          <cell r="BJ991">
            <v>0</v>
          </cell>
          <cell r="BK991">
            <v>0</v>
          </cell>
          <cell r="BL991">
            <v>0</v>
          </cell>
          <cell r="BM991">
            <v>0</v>
          </cell>
          <cell r="BN991">
            <v>0</v>
          </cell>
          <cell r="BO991">
            <v>0</v>
          </cell>
          <cell r="BP991">
            <v>0</v>
          </cell>
          <cell r="BQ991">
            <v>0</v>
          </cell>
          <cell r="BR991">
            <v>0</v>
          </cell>
          <cell r="BS991">
            <v>0</v>
          </cell>
          <cell r="BT991">
            <v>0</v>
          </cell>
          <cell r="BU991">
            <v>0</v>
          </cell>
          <cell r="BV991">
            <v>0</v>
          </cell>
          <cell r="BW991">
            <v>0</v>
          </cell>
          <cell r="BX991">
            <v>0</v>
          </cell>
          <cell r="BY991">
            <v>0</v>
          </cell>
          <cell r="BZ991">
            <v>0</v>
          </cell>
          <cell r="CA991">
            <v>0</v>
          </cell>
          <cell r="CB991">
            <v>0</v>
          </cell>
          <cell r="CC991">
            <v>0</v>
          </cell>
          <cell r="CD991">
            <v>0</v>
          </cell>
          <cell r="CE991">
            <v>0</v>
          </cell>
          <cell r="CF991">
            <v>0</v>
          </cell>
          <cell r="CG991">
            <v>0</v>
          </cell>
          <cell r="CH991">
            <v>0</v>
          </cell>
          <cell r="CI991">
            <v>0</v>
          </cell>
          <cell r="CJ991">
            <v>0</v>
          </cell>
          <cell r="CK991">
            <v>0</v>
          </cell>
          <cell r="CL991">
            <v>0</v>
          </cell>
          <cell r="CM991">
            <v>0</v>
          </cell>
          <cell r="CN991">
            <v>0</v>
          </cell>
          <cell r="CO991">
            <v>0</v>
          </cell>
          <cell r="CP991">
            <v>0</v>
          </cell>
          <cell r="CQ991">
            <v>0</v>
          </cell>
          <cell r="CR991">
            <v>0</v>
          </cell>
          <cell r="CS991">
            <v>0</v>
          </cell>
          <cell r="CT991">
            <v>0</v>
          </cell>
          <cell r="CU991">
            <v>0</v>
          </cell>
          <cell r="CV991">
            <v>0</v>
          </cell>
          <cell r="CW991">
            <v>0</v>
          </cell>
          <cell r="CX991">
            <v>0</v>
          </cell>
          <cell r="CY991">
            <v>0</v>
          </cell>
          <cell r="CZ991">
            <v>0</v>
          </cell>
          <cell r="DA991">
            <v>0</v>
          </cell>
          <cell r="DB991">
            <v>0</v>
          </cell>
          <cell r="DC991">
            <v>0</v>
          </cell>
          <cell r="DD991">
            <v>0</v>
          </cell>
          <cell r="DE991">
            <v>0</v>
          </cell>
          <cell r="DF991">
            <v>0</v>
          </cell>
          <cell r="DG991">
            <v>0</v>
          </cell>
          <cell r="DH991">
            <v>0</v>
          </cell>
          <cell r="DI991">
            <v>0</v>
          </cell>
          <cell r="DJ991">
            <v>0</v>
          </cell>
          <cell r="DK991">
            <v>0</v>
          </cell>
          <cell r="DL991">
            <v>0</v>
          </cell>
          <cell r="DM991">
            <v>0</v>
          </cell>
          <cell r="DN991">
            <v>0</v>
          </cell>
          <cell r="DO991">
            <v>0</v>
          </cell>
          <cell r="DP991">
            <v>0</v>
          </cell>
          <cell r="DQ991">
            <v>0</v>
          </cell>
          <cell r="DR991">
            <v>0</v>
          </cell>
          <cell r="DS991">
            <v>0</v>
          </cell>
          <cell r="DT991">
            <v>0</v>
          </cell>
          <cell r="DU991">
            <v>0</v>
          </cell>
          <cell r="DV991">
            <v>0</v>
          </cell>
          <cell r="DW991">
            <v>0</v>
          </cell>
          <cell r="DX991">
            <v>0</v>
          </cell>
          <cell r="DY991">
            <v>0</v>
          </cell>
          <cell r="DZ991">
            <v>0</v>
          </cell>
          <cell r="EA991">
            <v>0</v>
          </cell>
          <cell r="EB991">
            <v>0</v>
          </cell>
          <cell r="EC991">
            <v>0</v>
          </cell>
          <cell r="ED991">
            <v>0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O993">
            <v>0</v>
          </cell>
          <cell r="AP993">
            <v>0</v>
          </cell>
          <cell r="AQ993">
            <v>0</v>
          </cell>
          <cell r="AR993">
            <v>0</v>
          </cell>
          <cell r="AS993">
            <v>0</v>
          </cell>
          <cell r="AT993">
            <v>0</v>
          </cell>
          <cell r="AU993">
            <v>0</v>
          </cell>
          <cell r="AV993">
            <v>0</v>
          </cell>
          <cell r="AW993">
            <v>0</v>
          </cell>
          <cell r="AX993">
            <v>0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0</v>
          </cell>
          <cell r="BD993">
            <v>0</v>
          </cell>
          <cell r="BE993">
            <v>0</v>
          </cell>
          <cell r="BF993">
            <v>0</v>
          </cell>
          <cell r="BG993">
            <v>0</v>
          </cell>
          <cell r="BH993">
            <v>0</v>
          </cell>
          <cell r="BI993">
            <v>0</v>
          </cell>
          <cell r="BJ993">
            <v>0</v>
          </cell>
          <cell r="BK993">
            <v>0</v>
          </cell>
          <cell r="BL993">
            <v>0</v>
          </cell>
          <cell r="BM993">
            <v>0</v>
          </cell>
          <cell r="BN993">
            <v>0</v>
          </cell>
          <cell r="BO993">
            <v>0</v>
          </cell>
          <cell r="BP993">
            <v>0</v>
          </cell>
          <cell r="BQ993">
            <v>0</v>
          </cell>
          <cell r="BR993">
            <v>0</v>
          </cell>
          <cell r="BS993">
            <v>0</v>
          </cell>
          <cell r="BT993">
            <v>0</v>
          </cell>
          <cell r="BU993">
            <v>0</v>
          </cell>
          <cell r="BV993">
            <v>0</v>
          </cell>
          <cell r="BW993">
            <v>0</v>
          </cell>
          <cell r="BX993">
            <v>0</v>
          </cell>
          <cell r="BY993">
            <v>0</v>
          </cell>
          <cell r="BZ993">
            <v>0</v>
          </cell>
          <cell r="CA993">
            <v>0</v>
          </cell>
          <cell r="CB993">
            <v>0</v>
          </cell>
          <cell r="CC993">
            <v>0</v>
          </cell>
          <cell r="CD993">
            <v>0</v>
          </cell>
          <cell r="CE993">
            <v>0</v>
          </cell>
          <cell r="CF993">
            <v>0</v>
          </cell>
          <cell r="CG993">
            <v>0</v>
          </cell>
          <cell r="CH993">
            <v>0</v>
          </cell>
          <cell r="CI993">
            <v>0</v>
          </cell>
          <cell r="CJ993">
            <v>0</v>
          </cell>
          <cell r="CK993">
            <v>0</v>
          </cell>
          <cell r="CL993">
            <v>0</v>
          </cell>
          <cell r="CM993">
            <v>0</v>
          </cell>
          <cell r="CN993">
            <v>0</v>
          </cell>
          <cell r="CO993">
            <v>0</v>
          </cell>
          <cell r="CP993">
            <v>0</v>
          </cell>
          <cell r="CQ993">
            <v>0</v>
          </cell>
          <cell r="CR993">
            <v>0</v>
          </cell>
          <cell r="CS993">
            <v>0</v>
          </cell>
          <cell r="CT993">
            <v>0</v>
          </cell>
          <cell r="CU993">
            <v>0</v>
          </cell>
          <cell r="CV993">
            <v>0</v>
          </cell>
          <cell r="CW993">
            <v>0</v>
          </cell>
          <cell r="CX993">
            <v>0</v>
          </cell>
          <cell r="CY993">
            <v>0</v>
          </cell>
          <cell r="CZ993">
            <v>0</v>
          </cell>
          <cell r="DA993">
            <v>0</v>
          </cell>
          <cell r="DB993">
            <v>0</v>
          </cell>
          <cell r="DC993">
            <v>0</v>
          </cell>
          <cell r="DD993">
            <v>0</v>
          </cell>
          <cell r="DE993">
            <v>0</v>
          </cell>
          <cell r="DF993">
            <v>0</v>
          </cell>
          <cell r="DG993">
            <v>0</v>
          </cell>
          <cell r="DH993">
            <v>0</v>
          </cell>
          <cell r="DI993">
            <v>0</v>
          </cell>
          <cell r="DJ993">
            <v>0</v>
          </cell>
          <cell r="DK993">
            <v>0</v>
          </cell>
          <cell r="DL993">
            <v>0</v>
          </cell>
          <cell r="DM993">
            <v>0</v>
          </cell>
          <cell r="DN993">
            <v>0</v>
          </cell>
          <cell r="DO993">
            <v>0</v>
          </cell>
          <cell r="DP993">
            <v>0</v>
          </cell>
          <cell r="DQ993">
            <v>0</v>
          </cell>
          <cell r="DR993">
            <v>0</v>
          </cell>
          <cell r="DS993">
            <v>0</v>
          </cell>
          <cell r="DT993">
            <v>0</v>
          </cell>
          <cell r="DU993">
            <v>0</v>
          </cell>
          <cell r="DV993">
            <v>0</v>
          </cell>
          <cell r="DW993">
            <v>0</v>
          </cell>
          <cell r="DX993">
            <v>0</v>
          </cell>
          <cell r="DY993">
            <v>0</v>
          </cell>
          <cell r="DZ993">
            <v>0</v>
          </cell>
          <cell r="EA993">
            <v>0</v>
          </cell>
          <cell r="EB993">
            <v>0</v>
          </cell>
          <cell r="EC993">
            <v>0</v>
          </cell>
          <cell r="ED993">
            <v>0</v>
          </cell>
        </row>
        <row r="996"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O996">
            <v>0</v>
          </cell>
          <cell r="AP996">
            <v>0</v>
          </cell>
          <cell r="AQ996">
            <v>0</v>
          </cell>
          <cell r="AR996">
            <v>0</v>
          </cell>
          <cell r="AS996">
            <v>0</v>
          </cell>
          <cell r="AT996">
            <v>0</v>
          </cell>
          <cell r="AU996">
            <v>0</v>
          </cell>
          <cell r="AV996">
            <v>0</v>
          </cell>
          <cell r="AW996">
            <v>0</v>
          </cell>
          <cell r="AX996">
            <v>0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0</v>
          </cell>
          <cell r="BD996">
            <v>0</v>
          </cell>
          <cell r="BE996">
            <v>0</v>
          </cell>
          <cell r="BF996">
            <v>0</v>
          </cell>
          <cell r="BG996">
            <v>0</v>
          </cell>
          <cell r="BH996">
            <v>0</v>
          </cell>
          <cell r="BI996">
            <v>0</v>
          </cell>
          <cell r="BJ996">
            <v>0</v>
          </cell>
          <cell r="BK996">
            <v>0</v>
          </cell>
          <cell r="BL996">
            <v>0</v>
          </cell>
          <cell r="BM996">
            <v>0</v>
          </cell>
          <cell r="BN996">
            <v>0</v>
          </cell>
          <cell r="BO996">
            <v>0</v>
          </cell>
          <cell r="BP996">
            <v>0</v>
          </cell>
          <cell r="BQ996">
            <v>0</v>
          </cell>
          <cell r="BR996">
            <v>0</v>
          </cell>
          <cell r="BS996">
            <v>0</v>
          </cell>
          <cell r="BT996">
            <v>0</v>
          </cell>
          <cell r="BU996">
            <v>0</v>
          </cell>
          <cell r="BV996">
            <v>0</v>
          </cell>
          <cell r="BW996">
            <v>0</v>
          </cell>
          <cell r="BX996">
            <v>0</v>
          </cell>
          <cell r="BY996">
            <v>0</v>
          </cell>
          <cell r="BZ996">
            <v>0</v>
          </cell>
          <cell r="CA996">
            <v>0</v>
          </cell>
          <cell r="CB996">
            <v>0</v>
          </cell>
          <cell r="CC996">
            <v>0</v>
          </cell>
          <cell r="CD996">
            <v>0</v>
          </cell>
          <cell r="CE996">
            <v>0</v>
          </cell>
          <cell r="CF996">
            <v>0</v>
          </cell>
          <cell r="CG996">
            <v>0</v>
          </cell>
          <cell r="CH996">
            <v>0</v>
          </cell>
          <cell r="CI996">
            <v>0</v>
          </cell>
          <cell r="CJ996">
            <v>0</v>
          </cell>
          <cell r="CK996">
            <v>0</v>
          </cell>
          <cell r="CL996">
            <v>0</v>
          </cell>
          <cell r="CM996">
            <v>0</v>
          </cell>
          <cell r="CN996">
            <v>0</v>
          </cell>
          <cell r="CO996">
            <v>0</v>
          </cell>
          <cell r="CP996">
            <v>0</v>
          </cell>
          <cell r="CQ996">
            <v>0</v>
          </cell>
          <cell r="CR996">
            <v>0</v>
          </cell>
          <cell r="CS996">
            <v>0</v>
          </cell>
          <cell r="CT996">
            <v>0</v>
          </cell>
          <cell r="CU996">
            <v>0</v>
          </cell>
          <cell r="CV996">
            <v>0</v>
          </cell>
          <cell r="CW996">
            <v>0</v>
          </cell>
          <cell r="CX996">
            <v>0</v>
          </cell>
          <cell r="CY996">
            <v>0</v>
          </cell>
          <cell r="CZ996">
            <v>0</v>
          </cell>
          <cell r="DA996">
            <v>0</v>
          </cell>
          <cell r="DB996">
            <v>0</v>
          </cell>
          <cell r="DC996">
            <v>0</v>
          </cell>
          <cell r="DD996">
            <v>0</v>
          </cell>
          <cell r="DE996">
            <v>0</v>
          </cell>
          <cell r="DF996">
            <v>0</v>
          </cell>
          <cell r="DG996">
            <v>0</v>
          </cell>
          <cell r="DH996">
            <v>0</v>
          </cell>
          <cell r="DI996">
            <v>0</v>
          </cell>
          <cell r="DJ996">
            <v>0</v>
          </cell>
          <cell r="DK996">
            <v>0</v>
          </cell>
          <cell r="DL996">
            <v>0</v>
          </cell>
          <cell r="DM996">
            <v>0</v>
          </cell>
          <cell r="DN996">
            <v>0</v>
          </cell>
          <cell r="DO996">
            <v>0</v>
          </cell>
          <cell r="DP996">
            <v>0</v>
          </cell>
          <cell r="DQ996">
            <v>0</v>
          </cell>
          <cell r="DR996">
            <v>0</v>
          </cell>
          <cell r="DS996">
            <v>0</v>
          </cell>
          <cell r="DT996">
            <v>0</v>
          </cell>
          <cell r="DU996">
            <v>0</v>
          </cell>
          <cell r="DV996">
            <v>0</v>
          </cell>
          <cell r="DW996">
            <v>0</v>
          </cell>
          <cell r="DX996">
            <v>0</v>
          </cell>
          <cell r="DY996">
            <v>0</v>
          </cell>
          <cell r="DZ996">
            <v>0</v>
          </cell>
          <cell r="EA996">
            <v>0</v>
          </cell>
          <cell r="EB996">
            <v>0</v>
          </cell>
          <cell r="EC996">
            <v>0</v>
          </cell>
          <cell r="ED996">
            <v>0</v>
          </cell>
        </row>
        <row r="997"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O997">
            <v>0</v>
          </cell>
          <cell r="AP997">
            <v>0</v>
          </cell>
          <cell r="AQ997">
            <v>0</v>
          </cell>
          <cell r="AR997">
            <v>0</v>
          </cell>
          <cell r="AS997">
            <v>0</v>
          </cell>
          <cell r="AT997">
            <v>0</v>
          </cell>
          <cell r="AU997">
            <v>0</v>
          </cell>
          <cell r="AV997">
            <v>0</v>
          </cell>
          <cell r="AW997">
            <v>0</v>
          </cell>
          <cell r="AX997">
            <v>0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0</v>
          </cell>
          <cell r="BD997">
            <v>0</v>
          </cell>
          <cell r="BE997">
            <v>0</v>
          </cell>
          <cell r="BF997">
            <v>0</v>
          </cell>
          <cell r="BG997">
            <v>0</v>
          </cell>
          <cell r="BH997">
            <v>0</v>
          </cell>
          <cell r="BI997">
            <v>0</v>
          </cell>
          <cell r="BJ997">
            <v>0</v>
          </cell>
          <cell r="BK997">
            <v>0</v>
          </cell>
          <cell r="BL997">
            <v>0</v>
          </cell>
          <cell r="BM997">
            <v>0</v>
          </cell>
          <cell r="BN997">
            <v>0</v>
          </cell>
          <cell r="BO997">
            <v>0</v>
          </cell>
          <cell r="BP997">
            <v>0</v>
          </cell>
          <cell r="BQ997">
            <v>0</v>
          </cell>
          <cell r="BR997">
            <v>0</v>
          </cell>
          <cell r="BS997">
            <v>0</v>
          </cell>
          <cell r="BT997">
            <v>0</v>
          </cell>
          <cell r="BU997">
            <v>0</v>
          </cell>
          <cell r="BV997">
            <v>0</v>
          </cell>
          <cell r="BW997">
            <v>0</v>
          </cell>
          <cell r="BX997">
            <v>0</v>
          </cell>
          <cell r="BY997">
            <v>0</v>
          </cell>
          <cell r="BZ997">
            <v>0</v>
          </cell>
          <cell r="CA997">
            <v>0</v>
          </cell>
          <cell r="CB997">
            <v>0</v>
          </cell>
          <cell r="CC997">
            <v>0</v>
          </cell>
          <cell r="CD997">
            <v>0</v>
          </cell>
          <cell r="CE997">
            <v>0</v>
          </cell>
          <cell r="CF997">
            <v>0</v>
          </cell>
          <cell r="CG997">
            <v>0</v>
          </cell>
          <cell r="CH997">
            <v>0</v>
          </cell>
          <cell r="CI997">
            <v>0</v>
          </cell>
          <cell r="CJ997">
            <v>0</v>
          </cell>
          <cell r="CK997">
            <v>0</v>
          </cell>
          <cell r="CL997">
            <v>0</v>
          </cell>
          <cell r="CM997">
            <v>0</v>
          </cell>
          <cell r="CN997">
            <v>0</v>
          </cell>
          <cell r="CO997">
            <v>0</v>
          </cell>
          <cell r="CP997">
            <v>0</v>
          </cell>
          <cell r="CQ997">
            <v>0</v>
          </cell>
          <cell r="CR997">
            <v>0</v>
          </cell>
          <cell r="CS997">
            <v>0</v>
          </cell>
          <cell r="CT997">
            <v>0</v>
          </cell>
          <cell r="CU997">
            <v>0</v>
          </cell>
          <cell r="CV997">
            <v>0</v>
          </cell>
          <cell r="CW997">
            <v>0</v>
          </cell>
          <cell r="CX997">
            <v>0</v>
          </cell>
          <cell r="CY997">
            <v>0</v>
          </cell>
          <cell r="CZ997">
            <v>0</v>
          </cell>
          <cell r="DA997">
            <v>0</v>
          </cell>
          <cell r="DB997">
            <v>0</v>
          </cell>
          <cell r="DC997">
            <v>0</v>
          </cell>
          <cell r="DD997">
            <v>0</v>
          </cell>
          <cell r="DE997">
            <v>0</v>
          </cell>
          <cell r="DF997">
            <v>0</v>
          </cell>
          <cell r="DG997">
            <v>0</v>
          </cell>
          <cell r="DH997">
            <v>0</v>
          </cell>
          <cell r="DI997">
            <v>0</v>
          </cell>
          <cell r="DJ997">
            <v>0</v>
          </cell>
          <cell r="DK997">
            <v>0</v>
          </cell>
          <cell r="DL997">
            <v>0</v>
          </cell>
          <cell r="DM997">
            <v>0</v>
          </cell>
          <cell r="DN997">
            <v>0</v>
          </cell>
          <cell r="DO997">
            <v>0</v>
          </cell>
          <cell r="DP997">
            <v>0</v>
          </cell>
          <cell r="DQ997">
            <v>0</v>
          </cell>
          <cell r="DR997">
            <v>0</v>
          </cell>
          <cell r="DS997">
            <v>0</v>
          </cell>
          <cell r="DT997">
            <v>0</v>
          </cell>
          <cell r="DU997">
            <v>0</v>
          </cell>
          <cell r="DV997">
            <v>0</v>
          </cell>
          <cell r="DW997">
            <v>0</v>
          </cell>
          <cell r="DX997">
            <v>0</v>
          </cell>
          <cell r="DY997">
            <v>0</v>
          </cell>
          <cell r="DZ997">
            <v>0</v>
          </cell>
          <cell r="EA997">
            <v>0</v>
          </cell>
          <cell r="EB997">
            <v>0</v>
          </cell>
          <cell r="EC997">
            <v>0</v>
          </cell>
          <cell r="ED997">
            <v>0</v>
          </cell>
        </row>
      </sheetData>
      <sheetData sheetId="8">
        <row r="3">
          <cell r="F3">
            <v>44562</v>
          </cell>
        </row>
        <row r="89">
          <cell r="EI89" t="str">
            <v>QF - 434 - UT - Gas</v>
          </cell>
          <cell r="EK89" t="str">
            <v>Not Used</v>
          </cell>
          <cell r="EM89" t="str">
            <v>Not Used</v>
          </cell>
          <cell r="EO89" t="str">
            <v>Not Used</v>
          </cell>
          <cell r="EQ89">
            <v>1</v>
          </cell>
        </row>
      </sheetData>
      <sheetData sheetId="9" refreshError="1"/>
      <sheetData sheetId="10" refreshError="1"/>
      <sheetData sheetId="11" refreshError="1"/>
      <sheetData sheetId="12">
        <row r="1">
          <cell r="D1">
            <v>2022</v>
          </cell>
          <cell r="E1">
            <v>2022</v>
          </cell>
          <cell r="F1">
            <v>2022</v>
          </cell>
          <cell r="G1">
            <v>2022</v>
          </cell>
          <cell r="H1">
            <v>2022</v>
          </cell>
          <cell r="I1">
            <v>2022</v>
          </cell>
          <cell r="J1">
            <v>2022</v>
          </cell>
          <cell r="K1">
            <v>2022</v>
          </cell>
          <cell r="L1">
            <v>2022</v>
          </cell>
          <cell r="M1">
            <v>2022</v>
          </cell>
          <cell r="N1">
            <v>2022</v>
          </cell>
          <cell r="O1">
            <v>2022</v>
          </cell>
          <cell r="P1">
            <v>2023</v>
          </cell>
          <cell r="Q1">
            <v>2023</v>
          </cell>
          <cell r="R1">
            <v>2023</v>
          </cell>
          <cell r="S1">
            <v>2023</v>
          </cell>
          <cell r="T1">
            <v>2023</v>
          </cell>
          <cell r="U1">
            <v>2023</v>
          </cell>
          <cell r="V1">
            <v>2023</v>
          </cell>
          <cell r="W1">
            <v>2023</v>
          </cell>
          <cell r="X1">
            <v>2023</v>
          </cell>
          <cell r="Y1">
            <v>2023</v>
          </cell>
          <cell r="Z1">
            <v>2023</v>
          </cell>
          <cell r="AA1">
            <v>2023</v>
          </cell>
          <cell r="AB1">
            <v>2024</v>
          </cell>
          <cell r="AC1">
            <v>2024</v>
          </cell>
          <cell r="AD1">
            <v>2024</v>
          </cell>
          <cell r="AE1">
            <v>2024</v>
          </cell>
          <cell r="AF1">
            <v>2024</v>
          </cell>
          <cell r="AG1">
            <v>2024</v>
          </cell>
          <cell r="AH1">
            <v>2024</v>
          </cell>
          <cell r="AI1">
            <v>2024</v>
          </cell>
          <cell r="AJ1">
            <v>2024</v>
          </cell>
          <cell r="AK1">
            <v>2024</v>
          </cell>
          <cell r="AL1">
            <v>2024</v>
          </cell>
          <cell r="AM1">
            <v>2024</v>
          </cell>
          <cell r="AN1">
            <v>2025</v>
          </cell>
          <cell r="AO1">
            <v>2025</v>
          </cell>
          <cell r="AP1">
            <v>2025</v>
          </cell>
          <cell r="AQ1">
            <v>2025</v>
          </cell>
          <cell r="AR1">
            <v>2025</v>
          </cell>
          <cell r="AS1">
            <v>2025</v>
          </cell>
          <cell r="AT1">
            <v>2025</v>
          </cell>
          <cell r="AU1">
            <v>2025</v>
          </cell>
          <cell r="AV1">
            <v>2025</v>
          </cell>
          <cell r="AW1">
            <v>2025</v>
          </cell>
          <cell r="AX1">
            <v>2025</v>
          </cell>
          <cell r="AY1">
            <v>2025</v>
          </cell>
          <cell r="AZ1">
            <v>2026</v>
          </cell>
          <cell r="BA1">
            <v>2026</v>
          </cell>
          <cell r="BB1">
            <v>2026</v>
          </cell>
          <cell r="BC1">
            <v>2026</v>
          </cell>
          <cell r="BD1">
            <v>2026</v>
          </cell>
          <cell r="BE1">
            <v>2026</v>
          </cell>
          <cell r="BF1">
            <v>2026</v>
          </cell>
          <cell r="BG1">
            <v>2026</v>
          </cell>
          <cell r="BH1">
            <v>2026</v>
          </cell>
          <cell r="BI1">
            <v>2026</v>
          </cell>
          <cell r="BJ1">
            <v>2026</v>
          </cell>
          <cell r="BK1">
            <v>2026</v>
          </cell>
          <cell r="BL1">
            <v>2027</v>
          </cell>
          <cell r="BM1">
            <v>2027</v>
          </cell>
          <cell r="BN1">
            <v>2027</v>
          </cell>
          <cell r="BO1">
            <v>2027</v>
          </cell>
          <cell r="BP1">
            <v>2027</v>
          </cell>
          <cell r="BQ1">
            <v>2027</v>
          </cell>
          <cell r="BR1">
            <v>2027</v>
          </cell>
          <cell r="BS1">
            <v>2027</v>
          </cell>
          <cell r="BT1">
            <v>2027</v>
          </cell>
          <cell r="BU1">
            <v>2027</v>
          </cell>
          <cell r="BV1">
            <v>2027</v>
          </cell>
          <cell r="BW1">
            <v>2027</v>
          </cell>
          <cell r="BX1">
            <v>2028</v>
          </cell>
          <cell r="BY1">
            <v>2028</v>
          </cell>
          <cell r="BZ1">
            <v>2028</v>
          </cell>
          <cell r="CA1">
            <v>2028</v>
          </cell>
          <cell r="CB1">
            <v>2028</v>
          </cell>
          <cell r="CC1">
            <v>2028</v>
          </cell>
          <cell r="CD1">
            <v>2028</v>
          </cell>
          <cell r="CE1">
            <v>2028</v>
          </cell>
          <cell r="CF1">
            <v>2028</v>
          </cell>
          <cell r="CG1">
            <v>2028</v>
          </cell>
          <cell r="CH1">
            <v>2028</v>
          </cell>
          <cell r="CI1">
            <v>2028</v>
          </cell>
          <cell r="CJ1">
            <v>2029</v>
          </cell>
          <cell r="CK1">
            <v>2029</v>
          </cell>
          <cell r="CL1">
            <v>2029</v>
          </cell>
          <cell r="CM1">
            <v>2029</v>
          </cell>
          <cell r="CN1">
            <v>2029</v>
          </cell>
          <cell r="CO1">
            <v>2029</v>
          </cell>
          <cell r="CP1">
            <v>2029</v>
          </cell>
          <cell r="CQ1">
            <v>2029</v>
          </cell>
          <cell r="CR1">
            <v>2029</v>
          </cell>
          <cell r="CS1">
            <v>2029</v>
          </cell>
          <cell r="CT1">
            <v>2029</v>
          </cell>
          <cell r="CU1">
            <v>2029</v>
          </cell>
          <cell r="CV1">
            <v>2030</v>
          </cell>
          <cell r="CW1">
            <v>2030</v>
          </cell>
          <cell r="CX1">
            <v>2030</v>
          </cell>
          <cell r="CY1">
            <v>2030</v>
          </cell>
          <cell r="CZ1">
            <v>2030</v>
          </cell>
          <cell r="DA1">
            <v>2030</v>
          </cell>
          <cell r="DB1">
            <v>2030</v>
          </cell>
          <cell r="DC1">
            <v>2030</v>
          </cell>
          <cell r="DD1">
            <v>2030</v>
          </cell>
          <cell r="DE1">
            <v>2030</v>
          </cell>
          <cell r="DF1">
            <v>2030</v>
          </cell>
          <cell r="DG1">
            <v>2030</v>
          </cell>
          <cell r="DH1">
            <v>2031</v>
          </cell>
          <cell r="DI1">
            <v>2031</v>
          </cell>
          <cell r="DJ1">
            <v>2031</v>
          </cell>
          <cell r="DK1">
            <v>2031</v>
          </cell>
          <cell r="DL1">
            <v>2031</v>
          </cell>
          <cell r="DM1">
            <v>2031</v>
          </cell>
          <cell r="DN1">
            <v>2031</v>
          </cell>
          <cell r="DO1">
            <v>2031</v>
          </cell>
          <cell r="DP1">
            <v>2031</v>
          </cell>
          <cell r="DQ1">
            <v>2031</v>
          </cell>
          <cell r="DR1">
            <v>2031</v>
          </cell>
          <cell r="DS1">
            <v>2031</v>
          </cell>
        </row>
        <row r="57">
          <cell r="C57" t="str">
            <v>Hunter Solar_T</v>
          </cell>
          <cell r="D57">
            <v>-1.313824337750704E-2</v>
          </cell>
          <cell r="E57">
            <v>7.8430268349620851E-3</v>
          </cell>
          <cell r="F57">
            <v>2.8461442745610875E-2</v>
          </cell>
          <cell r="G57">
            <v>-3.7011509875374077E-2</v>
          </cell>
          <cell r="H57">
            <v>-4.5535256054427065E-3</v>
          </cell>
          <cell r="I57">
            <v>-4.706325799488701E-2</v>
          </cell>
          <cell r="J57">
            <v>1.3863079601651424E-2</v>
          </cell>
          <cell r="K57">
            <v>7.5845515595574496E-4</v>
          </cell>
          <cell r="L57">
            <v>-3.1377182595315425E-2</v>
          </cell>
          <cell r="M57">
            <v>-2.5647392298997179E-2</v>
          </cell>
          <cell r="N57">
            <v>5.4106728230181103E-3</v>
          </cell>
          <cell r="O57">
            <v>5.1803792804639738E-3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</row>
        <row r="58">
          <cell r="C58" t="str">
            <v>Milford Solar_T</v>
          </cell>
          <cell r="D58">
            <v>2.1183957602024708E-2</v>
          </cell>
          <cell r="E58">
            <v>-2.3532274081971945E-2</v>
          </cell>
          <cell r="F58">
            <v>7.6171456495940079E-2</v>
          </cell>
          <cell r="G58">
            <v>0.12240298613512982</v>
          </cell>
          <cell r="H58">
            <v>-0.34350113910982988</v>
          </cell>
          <cell r="I58">
            <v>-4.2648477892944278E-2</v>
          </cell>
          <cell r="J58">
            <v>-0.18187675688215643</v>
          </cell>
          <cell r="K58">
            <v>8.6401482303808577E-2</v>
          </cell>
          <cell r="L58">
            <v>-3.8310858299409958E-2</v>
          </cell>
          <cell r="M58">
            <v>-7.1997879036498347E-2</v>
          </cell>
          <cell r="N58">
            <v>5.1704416167922219E-3</v>
          </cell>
          <cell r="O58">
            <v>4.1700758396655069E-3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</row>
        <row r="59">
          <cell r="C59" t="str">
            <v>Rocket Solar_T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5.4272450051939657E-3</v>
          </cell>
          <cell r="O59">
            <v>7.6511450015459342E-3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</row>
        <row r="60">
          <cell r="C60" t="str">
            <v>Appaloosa Solar I-A_T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</row>
        <row r="61">
          <cell r="C61" t="str">
            <v>Appaloosa Solar I-B_T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</row>
        <row r="62">
          <cell r="C62" t="str">
            <v>Elektron Solar 1_T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</row>
        <row r="63">
          <cell r="C63" t="str">
            <v>Elektron Solar 2_T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</row>
        <row r="64">
          <cell r="C64" t="str">
            <v>Castle Solar_T</v>
          </cell>
          <cell r="D64">
            <v>4.0185000216297224E-5</v>
          </cell>
          <cell r="E64">
            <v>1.972500285773998E-5</v>
          </cell>
          <cell r="F64">
            <v>231.83793187000381</v>
          </cell>
          <cell r="G64">
            <v>-354.74858475999906</v>
          </cell>
          <cell r="H64">
            <v>544.27856745499707</v>
          </cell>
          <cell r="I64">
            <v>50.429385050010609</v>
          </cell>
          <cell r="J64">
            <v>-398.76834480999037</v>
          </cell>
          <cell r="K64">
            <v>-12.106814534995431</v>
          </cell>
          <cell r="L64">
            <v>35.391737240010926</v>
          </cell>
          <cell r="M64">
            <v>-533.60017247499252</v>
          </cell>
          <cell r="N64">
            <v>172.79818881499702</v>
          </cell>
          <cell r="O64">
            <v>-112.93138492999982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</row>
        <row r="65">
          <cell r="C65" t="str">
            <v>Sigurd Solar_T</v>
          </cell>
          <cell r="D65">
            <v>-1.1621791269862999E-3</v>
          </cell>
          <cell r="E65">
            <v>-8.4725649016399798E-3</v>
          </cell>
          <cell r="F65">
            <v>2.7627386509775476E-2</v>
          </cell>
          <cell r="G65">
            <v>-1.9399102798706692E-2</v>
          </cell>
          <cell r="H65">
            <v>6.4708121951843941E-3</v>
          </cell>
          <cell r="I65">
            <v>9.482760002210832E-3</v>
          </cell>
          <cell r="J65">
            <v>-8.4493265936180072E-3</v>
          </cell>
          <cell r="K65">
            <v>-2.2149414176601521E-2</v>
          </cell>
          <cell r="L65">
            <v>-4.5302969978365483E-4</v>
          </cell>
          <cell r="M65">
            <v>2.8049526960457965E-2</v>
          </cell>
          <cell r="N65">
            <v>-2.907330721427564E-3</v>
          </cell>
          <cell r="O65">
            <v>4.3877957434960892E-3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</row>
        <row r="66">
          <cell r="C66" t="str">
            <v>Milican Solar_T</v>
          </cell>
          <cell r="D66">
            <v>-4.0181544850747757E-2</v>
          </cell>
          <cell r="E66">
            <v>-2.6152002804192314E-2</v>
          </cell>
          <cell r="F66">
            <v>-2.9970239008416694E-2</v>
          </cell>
          <cell r="G66">
            <v>-0.17222493378982112</v>
          </cell>
          <cell r="H66">
            <v>0.10093998899856163</v>
          </cell>
          <cell r="I66">
            <v>2.6928150904823277E-2</v>
          </cell>
          <cell r="J66">
            <v>-0.25898001110823321</v>
          </cell>
          <cell r="K66">
            <v>-9.2398159001313651E-2</v>
          </cell>
          <cell r="L66">
            <v>-5.573193999533034E-2</v>
          </cell>
          <cell r="M66">
            <v>4.0284084998875203E-2</v>
          </cell>
          <cell r="N66">
            <v>2.3158415962370787E-3</v>
          </cell>
          <cell r="O66">
            <v>-1.9701839100462172E-2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</row>
        <row r="67">
          <cell r="C67" t="str">
            <v>Prineville Solar_T</v>
          </cell>
          <cell r="D67">
            <v>-5.8671933501873372E-2</v>
          </cell>
          <cell r="E67">
            <v>-4.2080288037323055E-3</v>
          </cell>
          <cell r="F67">
            <v>-3.4003102988972397E-2</v>
          </cell>
          <cell r="G67">
            <v>-6.0234540986712111E-2</v>
          </cell>
          <cell r="H67">
            <v>-0.18073417498437272</v>
          </cell>
          <cell r="I67">
            <v>6.3517098782795101E-2</v>
          </cell>
          <cell r="J67">
            <v>0.15783837891180161</v>
          </cell>
          <cell r="K67">
            <v>-0.38897533400002443</v>
          </cell>
          <cell r="L67">
            <v>9.6652525001281936E-2</v>
          </cell>
          <cell r="M67">
            <v>-9.9809310384425809E-2</v>
          </cell>
          <cell r="N67">
            <v>-5.9261587106520908E-2</v>
          </cell>
          <cell r="O67">
            <v>-1.6876670201068013E-2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</row>
        <row r="69">
          <cell r="C69" t="str">
            <v>Inputs to non-zero GRID dispatch adjustment :</v>
          </cell>
        </row>
        <row r="70">
          <cell r="D70" t="str">
            <v>Min:</v>
          </cell>
          <cell r="E70">
            <v>-99.99</v>
          </cell>
          <cell r="F70" t="str">
            <v>Max:</v>
          </cell>
          <cell r="G70">
            <v>0.01</v>
          </cell>
        </row>
        <row r="71">
          <cell r="C71" t="str">
            <v>Curtailment Cost ($/MWh)</v>
          </cell>
        </row>
        <row r="72">
          <cell r="C72" t="str">
            <v>Pryor Mountain Wind_T</v>
          </cell>
          <cell r="D72">
            <v>-35.47999999999999</v>
          </cell>
          <cell r="E72">
            <v>-35.47999999999999</v>
          </cell>
          <cell r="F72">
            <v>-35.47999999999999</v>
          </cell>
          <cell r="G72">
            <v>-35.47999999999999</v>
          </cell>
          <cell r="H72">
            <v>-35.47999999999999</v>
          </cell>
          <cell r="I72">
            <v>-35.47999999999999</v>
          </cell>
          <cell r="J72">
            <v>-35.47999999999999</v>
          </cell>
          <cell r="K72">
            <v>-35.47999999999999</v>
          </cell>
          <cell r="L72">
            <v>-35.47999999999999</v>
          </cell>
          <cell r="M72">
            <v>-35.47999999999999</v>
          </cell>
          <cell r="N72">
            <v>-35.47999999999999</v>
          </cell>
          <cell r="O72">
            <v>-35.47999999999999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</row>
        <row r="73">
          <cell r="C73" t="str">
            <v>Ekola Flats Wind_T</v>
          </cell>
          <cell r="D73">
            <v>-33.480000000000004</v>
          </cell>
          <cell r="E73">
            <v>-33.480000000000004</v>
          </cell>
          <cell r="F73">
            <v>-33.480000000000004</v>
          </cell>
          <cell r="G73">
            <v>-33.480000000000004</v>
          </cell>
          <cell r="H73">
            <v>-33.480000000000004</v>
          </cell>
          <cell r="I73">
            <v>-33.480000000000004</v>
          </cell>
          <cell r="J73">
            <v>-33.480000000000004</v>
          </cell>
          <cell r="K73">
            <v>-33.480000000000004</v>
          </cell>
          <cell r="L73">
            <v>-33.480000000000004</v>
          </cell>
          <cell r="M73">
            <v>-33.480000000000004</v>
          </cell>
          <cell r="N73">
            <v>-33.480000000000004</v>
          </cell>
          <cell r="O73">
            <v>-33.480000000000004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</row>
        <row r="74">
          <cell r="C74" t="str">
            <v>TB Flats Wind_T</v>
          </cell>
          <cell r="D74">
            <v>-33.480000000000004</v>
          </cell>
          <cell r="E74">
            <v>-33.480000000000004</v>
          </cell>
          <cell r="F74">
            <v>-33.480000000000004</v>
          </cell>
          <cell r="G74">
            <v>-33.480000000000004</v>
          </cell>
          <cell r="H74">
            <v>-33.480000000000004</v>
          </cell>
          <cell r="I74">
            <v>-33.480000000000004</v>
          </cell>
          <cell r="J74">
            <v>-33.480000000000004</v>
          </cell>
          <cell r="K74">
            <v>-33.480000000000004</v>
          </cell>
          <cell r="L74">
            <v>-33.480000000000004</v>
          </cell>
          <cell r="M74">
            <v>-33.480000000000004</v>
          </cell>
          <cell r="N74">
            <v>-33.480000000000004</v>
          </cell>
          <cell r="O74">
            <v>-33.480000000000004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</row>
        <row r="75">
          <cell r="C75" t="str">
            <v>TB Flats Wind II_T</v>
          </cell>
          <cell r="D75">
            <v>-33.480000000000004</v>
          </cell>
          <cell r="E75">
            <v>-33.480000000000004</v>
          </cell>
          <cell r="F75">
            <v>-33.480000000000004</v>
          </cell>
          <cell r="G75">
            <v>-33.480000000000004</v>
          </cell>
          <cell r="H75">
            <v>-33.480000000000004</v>
          </cell>
          <cell r="I75">
            <v>-33.480000000000004</v>
          </cell>
          <cell r="J75">
            <v>-33.480000000000004</v>
          </cell>
          <cell r="K75">
            <v>-33.480000000000004</v>
          </cell>
          <cell r="L75">
            <v>-33.480000000000004</v>
          </cell>
          <cell r="M75">
            <v>-33.480000000000004</v>
          </cell>
          <cell r="N75">
            <v>-33.480000000000004</v>
          </cell>
          <cell r="O75">
            <v>-33.480000000000004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</row>
        <row r="76">
          <cell r="C76" t="str">
            <v>Dunlap I Wind_T</v>
          </cell>
          <cell r="D76">
            <v>-33.480000000000004</v>
          </cell>
          <cell r="E76">
            <v>-33.480000000000004</v>
          </cell>
          <cell r="F76">
            <v>-33.480000000000004</v>
          </cell>
          <cell r="G76">
            <v>-33.480000000000004</v>
          </cell>
          <cell r="H76">
            <v>-33.480000000000004</v>
          </cell>
          <cell r="I76">
            <v>-33.480000000000004</v>
          </cell>
          <cell r="J76">
            <v>-33.480000000000004</v>
          </cell>
          <cell r="K76">
            <v>-33.480000000000004</v>
          </cell>
          <cell r="L76">
            <v>-33.480000000000004</v>
          </cell>
          <cell r="M76">
            <v>-33.480000000000004</v>
          </cell>
          <cell r="N76">
            <v>-33.480000000000004</v>
          </cell>
          <cell r="O76">
            <v>-33.480000000000004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</row>
        <row r="77">
          <cell r="C77" t="str">
            <v>Foote Creek I Wind_T</v>
          </cell>
          <cell r="D77">
            <v>-33.480000000000004</v>
          </cell>
          <cell r="E77">
            <v>-33.480000000000004</v>
          </cell>
          <cell r="F77">
            <v>-33.480000000000004</v>
          </cell>
          <cell r="G77">
            <v>-33.480000000000004</v>
          </cell>
          <cell r="H77">
            <v>-33.480000000000004</v>
          </cell>
          <cell r="I77">
            <v>-33.480000000000004</v>
          </cell>
          <cell r="J77">
            <v>-33.480000000000004</v>
          </cell>
          <cell r="K77">
            <v>-33.480000000000004</v>
          </cell>
          <cell r="L77">
            <v>-33.480000000000004</v>
          </cell>
          <cell r="M77">
            <v>-33.480000000000004</v>
          </cell>
          <cell r="N77">
            <v>-33.480000000000004</v>
          </cell>
          <cell r="O77">
            <v>-33.480000000000004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</row>
        <row r="78">
          <cell r="C78" t="str">
            <v>Glenrock Wind_T</v>
          </cell>
          <cell r="D78">
            <v>-33.480000000000004</v>
          </cell>
          <cell r="E78">
            <v>-33.480000000000004</v>
          </cell>
          <cell r="F78">
            <v>-33.480000000000004</v>
          </cell>
          <cell r="G78">
            <v>-33.480000000000004</v>
          </cell>
          <cell r="H78">
            <v>-33.480000000000004</v>
          </cell>
          <cell r="I78">
            <v>-33.480000000000004</v>
          </cell>
          <cell r="J78">
            <v>-33.480000000000004</v>
          </cell>
          <cell r="K78">
            <v>-33.480000000000004</v>
          </cell>
          <cell r="L78">
            <v>-33.480000000000004</v>
          </cell>
          <cell r="M78">
            <v>-33.480000000000004</v>
          </cell>
          <cell r="N78">
            <v>-33.480000000000004</v>
          </cell>
          <cell r="O78">
            <v>-33.480000000000004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</row>
        <row r="79">
          <cell r="C79" t="str">
            <v>Glenrock Wind xReP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</row>
        <row r="80">
          <cell r="C80" t="str">
            <v>Glenrock III Wind_T</v>
          </cell>
          <cell r="D80">
            <v>-33.480000000000004</v>
          </cell>
          <cell r="E80">
            <v>-33.480000000000004</v>
          </cell>
          <cell r="F80">
            <v>-33.480000000000004</v>
          </cell>
          <cell r="G80">
            <v>-33.480000000000004</v>
          </cell>
          <cell r="H80">
            <v>-33.480000000000004</v>
          </cell>
          <cell r="I80">
            <v>-33.480000000000004</v>
          </cell>
          <cell r="J80">
            <v>-33.480000000000004</v>
          </cell>
          <cell r="K80">
            <v>-33.480000000000004</v>
          </cell>
          <cell r="L80">
            <v>-33.480000000000004</v>
          </cell>
          <cell r="M80">
            <v>-33.480000000000004</v>
          </cell>
          <cell r="N80">
            <v>-33.480000000000004</v>
          </cell>
          <cell r="O80">
            <v>-33.480000000000004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</row>
        <row r="81">
          <cell r="C81" t="str">
            <v>Glenrock III Wind xReP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</row>
        <row r="82">
          <cell r="C82" t="str">
            <v>Goodnoe Wind_T</v>
          </cell>
          <cell r="D82">
            <v>-34.47999999999999</v>
          </cell>
          <cell r="E82">
            <v>-34.47999999999999</v>
          </cell>
          <cell r="F82">
            <v>-34.47999999999999</v>
          </cell>
          <cell r="G82">
            <v>-34.47999999999999</v>
          </cell>
          <cell r="H82">
            <v>-34.47999999999999</v>
          </cell>
          <cell r="I82">
            <v>-34.47999999999999</v>
          </cell>
          <cell r="J82">
            <v>-34.47999999999999</v>
          </cell>
          <cell r="K82">
            <v>-34.47999999999999</v>
          </cell>
          <cell r="L82">
            <v>-34.47999999999999</v>
          </cell>
          <cell r="M82">
            <v>-34.47999999999999</v>
          </cell>
          <cell r="N82">
            <v>-34.47999999999999</v>
          </cell>
          <cell r="O82">
            <v>-34.47999999999999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</row>
        <row r="83">
          <cell r="C83" t="str">
            <v>High Plains Wind_T</v>
          </cell>
          <cell r="D83">
            <v>-33.480000000000004</v>
          </cell>
          <cell r="E83">
            <v>-33.480000000000004</v>
          </cell>
          <cell r="F83">
            <v>-33.480000000000004</v>
          </cell>
          <cell r="G83">
            <v>-33.480000000000004</v>
          </cell>
          <cell r="H83">
            <v>-33.480000000000004</v>
          </cell>
          <cell r="I83">
            <v>-33.480000000000004</v>
          </cell>
          <cell r="J83">
            <v>-33.480000000000004</v>
          </cell>
          <cell r="K83">
            <v>-33.480000000000004</v>
          </cell>
          <cell r="L83">
            <v>-33.480000000000004</v>
          </cell>
          <cell r="M83">
            <v>-33.480000000000004</v>
          </cell>
          <cell r="N83">
            <v>-33.480000000000004</v>
          </cell>
          <cell r="O83">
            <v>-33.480000000000004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</row>
        <row r="84">
          <cell r="C84" t="str">
            <v>Leaning Juniper 1 Wind_T</v>
          </cell>
          <cell r="D84">
            <v>-34.47999999999999</v>
          </cell>
          <cell r="E84">
            <v>-34.47999999999999</v>
          </cell>
          <cell r="F84">
            <v>-34.47999999999999</v>
          </cell>
          <cell r="G84">
            <v>-34.47999999999999</v>
          </cell>
          <cell r="H84">
            <v>-34.47999999999999</v>
          </cell>
          <cell r="I84">
            <v>-34.47999999999999</v>
          </cell>
          <cell r="J84">
            <v>-34.47999999999999</v>
          </cell>
          <cell r="K84">
            <v>-34.47999999999999</v>
          </cell>
          <cell r="L84">
            <v>-34.47999999999999</v>
          </cell>
          <cell r="M84">
            <v>-34.47999999999999</v>
          </cell>
          <cell r="N84">
            <v>-34.47999999999999</v>
          </cell>
          <cell r="O84">
            <v>-34.47999999999999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</row>
        <row r="85">
          <cell r="C85" t="str">
            <v>Marengo I Wind_T</v>
          </cell>
          <cell r="D85">
            <v>-34.47999999999999</v>
          </cell>
          <cell r="E85">
            <v>-34.47999999999999</v>
          </cell>
          <cell r="F85">
            <v>-34.47999999999999</v>
          </cell>
          <cell r="G85">
            <v>-34.47999999999999</v>
          </cell>
          <cell r="H85">
            <v>-34.47999999999999</v>
          </cell>
          <cell r="I85">
            <v>-34.47999999999999</v>
          </cell>
          <cell r="J85">
            <v>-34.47999999999999</v>
          </cell>
          <cell r="K85">
            <v>-34.47999999999999</v>
          </cell>
          <cell r="L85">
            <v>-34.47999999999999</v>
          </cell>
          <cell r="M85">
            <v>-34.47999999999999</v>
          </cell>
          <cell r="N85">
            <v>-34.47999999999999</v>
          </cell>
          <cell r="O85">
            <v>-34.47999999999999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</row>
        <row r="86">
          <cell r="C86" t="str">
            <v>Marengo II Wind_T</v>
          </cell>
          <cell r="D86">
            <v>-34.47999999999999</v>
          </cell>
          <cell r="E86">
            <v>-34.47999999999999</v>
          </cell>
          <cell r="F86">
            <v>-34.47999999999999</v>
          </cell>
          <cell r="G86">
            <v>-34.47999999999999</v>
          </cell>
          <cell r="H86">
            <v>-34.47999999999999</v>
          </cell>
          <cell r="I86">
            <v>-34.47999999999999</v>
          </cell>
          <cell r="J86">
            <v>-34.47999999999999</v>
          </cell>
          <cell r="K86">
            <v>-34.47999999999999</v>
          </cell>
          <cell r="L86">
            <v>-34.47999999999999</v>
          </cell>
          <cell r="M86">
            <v>-34.47999999999999</v>
          </cell>
          <cell r="N86">
            <v>-34.47999999999999</v>
          </cell>
          <cell r="O86">
            <v>-34.47999999999999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</row>
        <row r="87">
          <cell r="C87" t="str">
            <v>McFadden Ridge Wind_T</v>
          </cell>
          <cell r="D87">
            <v>-33.480000000000004</v>
          </cell>
          <cell r="E87">
            <v>-33.480000000000004</v>
          </cell>
          <cell r="F87">
            <v>-33.480000000000004</v>
          </cell>
          <cell r="G87">
            <v>-33.480000000000004</v>
          </cell>
          <cell r="H87">
            <v>-33.480000000000004</v>
          </cell>
          <cell r="I87">
            <v>-33.480000000000004</v>
          </cell>
          <cell r="J87">
            <v>-33.480000000000004</v>
          </cell>
          <cell r="K87">
            <v>-33.480000000000004</v>
          </cell>
          <cell r="L87">
            <v>-33.480000000000004</v>
          </cell>
          <cell r="M87">
            <v>-33.480000000000004</v>
          </cell>
          <cell r="N87">
            <v>-33.480000000000004</v>
          </cell>
          <cell r="O87">
            <v>-33.480000000000004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</row>
        <row r="88">
          <cell r="C88" t="str">
            <v>Rolling Hills Wind_T</v>
          </cell>
          <cell r="D88">
            <v>-33.480000000000004</v>
          </cell>
          <cell r="E88">
            <v>-33.480000000000004</v>
          </cell>
          <cell r="F88">
            <v>-33.480000000000004</v>
          </cell>
          <cell r="G88">
            <v>-33.480000000000004</v>
          </cell>
          <cell r="H88">
            <v>-33.480000000000004</v>
          </cell>
          <cell r="I88">
            <v>-33.480000000000004</v>
          </cell>
          <cell r="J88">
            <v>-33.480000000000004</v>
          </cell>
          <cell r="K88">
            <v>-33.480000000000004</v>
          </cell>
          <cell r="L88">
            <v>-33.480000000000004</v>
          </cell>
          <cell r="M88">
            <v>-33.480000000000004</v>
          </cell>
          <cell r="N88">
            <v>-33.480000000000004</v>
          </cell>
          <cell r="O88">
            <v>-33.480000000000004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</row>
        <row r="89">
          <cell r="C89" t="str">
            <v>Rolling Hills Wind xReP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</row>
        <row r="90">
          <cell r="C90" t="str">
            <v>Seven Mile Wind_T</v>
          </cell>
          <cell r="D90">
            <v>-33.480000000000004</v>
          </cell>
          <cell r="E90">
            <v>-33.480000000000004</v>
          </cell>
          <cell r="F90">
            <v>-33.480000000000004</v>
          </cell>
          <cell r="G90">
            <v>-33.480000000000004</v>
          </cell>
          <cell r="H90">
            <v>-33.480000000000004</v>
          </cell>
          <cell r="I90">
            <v>-33.480000000000004</v>
          </cell>
          <cell r="J90">
            <v>-33.480000000000004</v>
          </cell>
          <cell r="K90">
            <v>-33.480000000000004</v>
          </cell>
          <cell r="L90">
            <v>-33.480000000000004</v>
          </cell>
          <cell r="M90">
            <v>-33.480000000000004</v>
          </cell>
          <cell r="N90">
            <v>-33.480000000000004</v>
          </cell>
          <cell r="O90">
            <v>-33.480000000000004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</row>
        <row r="91">
          <cell r="C91" t="str">
            <v>Seven Mile II Wind_T</v>
          </cell>
          <cell r="D91">
            <v>-33.480000000000004</v>
          </cell>
          <cell r="E91">
            <v>-33.480000000000004</v>
          </cell>
          <cell r="F91">
            <v>-33.480000000000004</v>
          </cell>
          <cell r="G91">
            <v>-33.480000000000004</v>
          </cell>
          <cell r="H91">
            <v>-33.480000000000004</v>
          </cell>
          <cell r="I91">
            <v>-33.480000000000004</v>
          </cell>
          <cell r="J91">
            <v>-33.480000000000004</v>
          </cell>
          <cell r="K91">
            <v>-33.480000000000004</v>
          </cell>
          <cell r="L91">
            <v>-33.480000000000004</v>
          </cell>
          <cell r="M91">
            <v>-33.480000000000004</v>
          </cell>
          <cell r="N91">
            <v>-33.480000000000004</v>
          </cell>
          <cell r="O91">
            <v>-33.480000000000004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</row>
        <row r="92">
          <cell r="C92" t="str">
            <v>Cedar Springs Wind II_T</v>
          </cell>
          <cell r="D92">
            <v>-33.479989999999987</v>
          </cell>
          <cell r="E92">
            <v>-33.479989999999987</v>
          </cell>
          <cell r="F92">
            <v>-33.479989999999987</v>
          </cell>
          <cell r="G92">
            <v>-33.479989999999987</v>
          </cell>
          <cell r="H92">
            <v>-33.479989999999987</v>
          </cell>
          <cell r="I92">
            <v>-33.479989999999987</v>
          </cell>
          <cell r="J92">
            <v>-33.479989999999987</v>
          </cell>
          <cell r="K92">
            <v>-33.479989999999987</v>
          </cell>
          <cell r="L92">
            <v>-33.479989999999987</v>
          </cell>
          <cell r="M92">
            <v>-33.479989999999987</v>
          </cell>
          <cell r="N92">
            <v>-33.479989999999987</v>
          </cell>
          <cell r="O92">
            <v>-33.479989999999987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</row>
        <row r="93">
          <cell r="C93" t="str">
            <v>Cedar Springs Wind_T</v>
          </cell>
          <cell r="D93">
            <v>-33.479989999999987</v>
          </cell>
          <cell r="E93">
            <v>-33.479989999999987</v>
          </cell>
          <cell r="F93">
            <v>-33.479989999999987</v>
          </cell>
          <cell r="G93">
            <v>-33.479989999999987</v>
          </cell>
          <cell r="H93">
            <v>-33.479989999999987</v>
          </cell>
          <cell r="I93">
            <v>-33.479989999999987</v>
          </cell>
          <cell r="J93">
            <v>-33.479989999999987</v>
          </cell>
          <cell r="K93">
            <v>-33.479989999999987</v>
          </cell>
          <cell r="L93">
            <v>-33.479989999999987</v>
          </cell>
          <cell r="M93">
            <v>-33.479989999999987</v>
          </cell>
          <cell r="N93">
            <v>-33.479989999999987</v>
          </cell>
          <cell r="O93">
            <v>-33.479989999999987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</row>
        <row r="94">
          <cell r="C94" t="str">
            <v>Cedar Springs Wind III_T</v>
          </cell>
          <cell r="D94">
            <v>-33.480000000000004</v>
          </cell>
          <cell r="E94">
            <v>-33.480000000000004</v>
          </cell>
          <cell r="F94">
            <v>-33.480000000000004</v>
          </cell>
          <cell r="G94">
            <v>-33.480000000000004</v>
          </cell>
          <cell r="H94">
            <v>-33.480000000000004</v>
          </cell>
          <cell r="I94">
            <v>-33.480000000000004</v>
          </cell>
          <cell r="J94">
            <v>-33.480000000000004</v>
          </cell>
          <cell r="K94">
            <v>-33.480000000000004</v>
          </cell>
          <cell r="L94">
            <v>-33.480000000000004</v>
          </cell>
          <cell r="M94">
            <v>-33.480000000000004</v>
          </cell>
          <cell r="N94">
            <v>-33.480000000000004</v>
          </cell>
          <cell r="O94">
            <v>-33.480000000000004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</row>
        <row r="95">
          <cell r="C95" t="str">
            <v>IRP19Wind_UT_CP_T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</row>
        <row r="96">
          <cell r="C96" t="str">
            <v>IRP19Wind_WYAE_T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 5"/>
      <sheetName val="Table3ACsummary"/>
      <sheetName val="Table 3 TransCost"/>
      <sheetName val="Table 3 UT CP Wind_2023"/>
      <sheetName val="Table 3 WYAE Wind_2024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3 185 MW (NTN) 2026)"/>
      <sheetName val="Table 3 YK Wind wS_2029"/>
      <sheetName val="Table 3 ID Wind_2030"/>
      <sheetName val="Table 3 ID Wind wS_2032"/>
    </sheetNames>
    <sheetDataSet>
      <sheetData sheetId="0" refreshError="1"/>
      <sheetData sheetId="1">
        <row r="39">
          <cell r="I39">
            <v>6.9199999999999998E-2</v>
          </cell>
        </row>
      </sheetData>
      <sheetData sheetId="2" refreshError="1"/>
      <sheetData sheetId="3">
        <row r="5">
          <cell r="H5">
            <v>43738</v>
          </cell>
        </row>
      </sheetData>
      <sheetData sheetId="4">
        <row r="6">
          <cell r="M6">
            <v>69.2</v>
          </cell>
        </row>
      </sheetData>
      <sheetData sheetId="5" refreshError="1"/>
      <sheetData sheetId="6">
        <row r="4">
          <cell r="B4" t="str">
            <v>Aeolus_Wyoming - to - Utah S, Expansion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tPPA_2015"/>
      <sheetName val="Scenario Desc"/>
      <sheetName val="Exhibit 1- Std Base Load"/>
      <sheetName val="Exhibit 2- Std Wind "/>
      <sheetName val="Exhibit 3- Std FixedSolar"/>
      <sheetName val="Exhibit 4- Std TrackingSolar"/>
      <sheetName val="Exhibit 5 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 7 to 8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/>
      <sheetData sheetId="1">
        <row r="6">
          <cell r="B6">
            <v>2.2999999999999998</v>
          </cell>
        </row>
      </sheetData>
      <sheetData sheetId="2"/>
      <sheetData sheetId="3">
        <row r="45">
          <cell r="L45">
            <v>3.06</v>
          </cell>
        </row>
      </sheetData>
      <sheetData sheetId="4">
        <row r="53">
          <cell r="G53">
            <v>0.32200000000000001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3">
          <cell r="AE43">
            <v>6.6600000000000006E-2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8">
          <cell r="J8">
            <v>42370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Solar QF"/>
      <sheetName val="Exhibit 4 - Renewable Wind"/>
      <sheetName val="Exhibit 5 - Renewable BaseLoad"/>
      <sheetName val="Exhibit 6 - Renewable Solar"/>
      <sheetName val="Exhibit 7 - Blending"/>
      <sheetName val="Table 1"/>
      <sheetName val="Table 2"/>
      <sheetName val="Tables 3 to 6"/>
      <sheetName val="Table 7(16-30)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42005</v>
          </cell>
          <cell r="K8">
            <v>23.785487297579181</v>
          </cell>
          <cell r="L8">
            <v>19.806235531190044</v>
          </cell>
          <cell r="M8">
            <v>22.074409038031853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42036</v>
          </cell>
          <cell r="K9">
            <v>21.291715830258994</v>
          </cell>
          <cell r="L9">
            <v>12.085937206859114</v>
          </cell>
          <cell r="M9">
            <v>17.333231022197044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42064</v>
          </cell>
          <cell r="K10">
            <v>19.925449308740411</v>
          </cell>
          <cell r="L10">
            <v>15.339238234216703</v>
          </cell>
          <cell r="M10">
            <v>17.953378546695216</v>
          </cell>
          <cell r="P10">
            <v>2024</v>
          </cell>
          <cell r="Q10">
            <v>40.234360833333334</v>
          </cell>
          <cell r="R10">
            <v>32.53317666666667</v>
          </cell>
          <cell r="S10">
            <v>36.851123230456444</v>
          </cell>
          <cell r="T10">
            <v>1.0918082627147911</v>
          </cell>
          <cell r="U10">
            <v>0.88282727403486283</v>
          </cell>
        </row>
        <row r="11">
          <cell r="J11">
            <v>42095</v>
          </cell>
          <cell r="K11">
            <v>20.381100118446795</v>
          </cell>
          <cell r="L11">
            <v>17.068839018130912</v>
          </cell>
          <cell r="M11">
            <v>18.956827845310965</v>
          </cell>
          <cell r="P11">
            <v>2025</v>
          </cell>
          <cell r="Q11">
            <v>42.701166666666666</v>
          </cell>
          <cell r="R11">
            <v>34.631223333333331</v>
          </cell>
          <cell r="S11">
            <v>39.149629846800622</v>
          </cell>
          <cell r="T11">
            <v>1.0907169961443781</v>
          </cell>
          <cell r="U11">
            <v>0.88458622645607099</v>
          </cell>
        </row>
        <row r="12">
          <cell r="J12">
            <v>42125</v>
          </cell>
          <cell r="K12">
            <v>26.676991265709848</v>
          </cell>
          <cell r="L12">
            <v>23.173832127312963</v>
          </cell>
          <cell r="M12">
            <v>25.170632836199186</v>
          </cell>
          <cell r="P12">
            <v>2026</v>
          </cell>
          <cell r="Q12">
            <v>44.195540833333325</v>
          </cell>
          <cell r="R12">
            <v>35.783108333333338</v>
          </cell>
          <cell r="S12">
            <v>40.50154561194838</v>
          </cell>
          <cell r="T12">
            <v>1.0912062778240044</v>
          </cell>
          <cell r="U12">
            <v>0.88349982186301912</v>
          </cell>
        </row>
        <row r="13">
          <cell r="J13">
            <v>42156</v>
          </cell>
          <cell r="K13">
            <v>37.322733874632789</v>
          </cell>
          <cell r="L13">
            <v>24.615597772880243</v>
          </cell>
          <cell r="M13">
            <v>31.858665350879193</v>
          </cell>
          <cell r="P13">
            <v>2027</v>
          </cell>
          <cell r="Q13">
            <v>46.313721666666673</v>
          </cell>
          <cell r="R13">
            <v>37.58096333333333</v>
          </cell>
          <cell r="S13">
            <v>42.47817612083913</v>
          </cell>
          <cell r="T13">
            <v>1.0902944969886756</v>
          </cell>
          <cell r="U13">
            <v>0.88471226322018792</v>
          </cell>
        </row>
        <row r="14">
          <cell r="J14">
            <v>42186</v>
          </cell>
          <cell r="K14">
            <v>40.152853906114792</v>
          </cell>
          <cell r="L14">
            <v>24.660463542903482</v>
          </cell>
          <cell r="M14">
            <v>33.491126049933925</v>
          </cell>
          <cell r="P14">
            <v>2028</v>
          </cell>
          <cell r="Q14">
            <v>48.839144999999995</v>
          </cell>
          <cell r="R14">
            <v>40.069640833333331</v>
          </cell>
          <cell r="S14">
            <v>44.981869826716185</v>
          </cell>
          <cell r="T14">
            <v>1.0857517748404681</v>
          </cell>
          <cell r="U14">
            <v>0.89079535794518439</v>
          </cell>
        </row>
        <row r="15">
          <cell r="J15">
            <v>42217</v>
          </cell>
          <cell r="K15">
            <v>31.865750733301777</v>
          </cell>
          <cell r="L15">
            <v>23.31645309587072</v>
          </cell>
          <cell r="M15">
            <v>28.18955274920642</v>
          </cell>
          <cell r="P15">
            <v>2029</v>
          </cell>
          <cell r="Q15">
            <v>50.089875833333338</v>
          </cell>
          <cell r="R15">
            <v>41.34504583333333</v>
          </cell>
          <cell r="S15">
            <v>46.251120536987266</v>
          </cell>
          <cell r="T15">
            <v>1.0829981036519147</v>
          </cell>
          <cell r="U15">
            <v>0.89392527907014663</v>
          </cell>
        </row>
        <row r="16">
          <cell r="J16">
            <v>42248</v>
          </cell>
          <cell r="K16">
            <v>27.384399892172524</v>
          </cell>
          <cell r="L16">
            <v>23.254535731877322</v>
          </cell>
          <cell r="M16">
            <v>25.608558303245587</v>
          </cell>
          <cell r="P16">
            <v>2030</v>
          </cell>
          <cell r="Q16">
            <v>52.187535000000004</v>
          </cell>
          <cell r="R16">
            <v>42.983530833333326</v>
          </cell>
          <cell r="S16">
            <v>48.144015076549067</v>
          </cell>
          <cell r="T16">
            <v>1.0839880080010305</v>
          </cell>
          <cell r="U16">
            <v>0.8928115107348118</v>
          </cell>
        </row>
        <row r="17">
          <cell r="J17">
            <v>42278</v>
          </cell>
          <cell r="K17">
            <v>23.691494432537873</v>
          </cell>
          <cell r="L17">
            <v>21.501935483870966</v>
          </cell>
          <cell r="M17">
            <v>22.7499840846111</v>
          </cell>
          <cell r="P17">
            <v>2031</v>
          </cell>
          <cell r="Q17">
            <v>55.338625000000008</v>
          </cell>
          <cell r="R17">
            <v>45.840923333333329</v>
          </cell>
          <cell r="S17">
            <v>51.194747550238823</v>
          </cell>
          <cell r="T17">
            <v>1.080943410174934</v>
          </cell>
          <cell r="U17">
            <v>0.89542239247001587</v>
          </cell>
        </row>
        <row r="18">
          <cell r="J18">
            <v>42309</v>
          </cell>
          <cell r="K18">
            <v>22.096778999141115</v>
          </cell>
          <cell r="L18">
            <v>20.605492353584257</v>
          </cell>
          <cell r="M18">
            <v>21.455525741551668</v>
          </cell>
          <cell r="P18">
            <v>2032</v>
          </cell>
          <cell r="Q18">
            <v>56.463290833333325</v>
          </cell>
          <cell r="R18">
            <v>46.926939166666678</v>
          </cell>
          <cell r="S18">
            <v>52.272130315868509</v>
          </cell>
          <cell r="T18">
            <v>1.0801796385978262</v>
          </cell>
          <cell r="U18">
            <v>0.89774300154016939</v>
          </cell>
        </row>
        <row r="19">
          <cell r="J19">
            <v>42339</v>
          </cell>
          <cell r="K19">
            <v>21.549683426272821</v>
          </cell>
          <cell r="L19">
            <v>19.276005748613887</v>
          </cell>
          <cell r="M19">
            <v>20.572002024879481</v>
          </cell>
          <cell r="P19">
            <v>2033</v>
          </cell>
          <cell r="Q19">
            <v>57.682872500000009</v>
          </cell>
          <cell r="R19">
            <v>47.963200000000001</v>
          </cell>
          <cell r="S19">
            <v>53.414606383734444</v>
          </cell>
          <cell r="T19">
            <v>1.0799082199651913</v>
          </cell>
          <cell r="U19">
            <v>0.89794165392568581</v>
          </cell>
        </row>
        <row r="20">
          <cell r="J20">
            <v>42370</v>
          </cell>
          <cell r="K20">
            <v>24.486294135896966</v>
          </cell>
          <cell r="L20">
            <v>21.978847441981479</v>
          </cell>
          <cell r="M20">
            <v>23.408092057513304</v>
          </cell>
          <cell r="P20">
            <v>2034</v>
          </cell>
          <cell r="Q20">
            <v>58.91801916666666</v>
          </cell>
          <cell r="R20">
            <v>49.562219999999996</v>
          </cell>
          <cell r="S20">
            <v>54.796306650984356</v>
          </cell>
          <cell r="T20">
            <v>1.0752188015505286</v>
          </cell>
          <cell r="U20">
            <v>0.9044810321921517</v>
          </cell>
        </row>
        <row r="21">
          <cell r="J21">
            <v>42401</v>
          </cell>
          <cell r="K21">
            <v>23.801406379794031</v>
          </cell>
          <cell r="L21">
            <v>20.851882653228785</v>
          </cell>
          <cell r="M21">
            <v>22.533111177370973</v>
          </cell>
          <cell r="P21">
            <v>2035</v>
          </cell>
          <cell r="Q21">
            <v>60.59161666666666</v>
          </cell>
          <cell r="R21">
            <v>50.87018333333333</v>
          </cell>
          <cell r="S21">
            <v>56.322083962256833</v>
          </cell>
          <cell r="T21">
            <v>1.0758056592378751</v>
          </cell>
          <cell r="U21">
            <v>0.90320136888796598</v>
          </cell>
        </row>
        <row r="22">
          <cell r="J22">
            <v>42430</v>
          </cell>
          <cell r="K22">
            <v>20.131875236863209</v>
          </cell>
          <cell r="L22">
            <v>17.543107525038899</v>
          </cell>
          <cell r="M22">
            <v>19.018705120778755</v>
          </cell>
          <cell r="P22">
            <v>2036</v>
          </cell>
          <cell r="Q22">
            <v>61.740465</v>
          </cell>
          <cell r="R22">
            <v>52.053042500000004</v>
          </cell>
          <cell r="S22">
            <v>57.482592700318101</v>
          </cell>
          <cell r="T22">
            <v>1.0740723773870127</v>
          </cell>
          <cell r="U22">
            <v>0.90554444493092512</v>
          </cell>
        </row>
        <row r="23">
          <cell r="J23">
            <v>42461</v>
          </cell>
          <cell r="K23">
            <v>18.681027162944986</v>
          </cell>
          <cell r="L23">
            <v>13.759514434837946</v>
          </cell>
          <cell r="M23">
            <v>16.564776689858959</v>
          </cell>
          <cell r="P23">
            <v>2037</v>
          </cell>
          <cell r="Q23">
            <v>63.823340000000002</v>
          </cell>
          <cell r="R23">
            <v>53.978084166666662</v>
          </cell>
          <cell r="S23">
            <v>59.495757520429883</v>
          </cell>
          <cell r="T23">
            <v>1.072737665002149</v>
          </cell>
          <cell r="U23">
            <v>0.90725938144634022</v>
          </cell>
        </row>
        <row r="24">
          <cell r="J24">
            <v>42491</v>
          </cell>
          <cell r="K24">
            <v>17.449270932402698</v>
          </cell>
          <cell r="L24">
            <v>10.617283069648192</v>
          </cell>
          <cell r="M24">
            <v>14.51151615141826</v>
          </cell>
          <cell r="P24">
            <v>2038</v>
          </cell>
          <cell r="Q24">
            <v>65.349897499999997</v>
          </cell>
          <cell r="R24">
            <v>56.089000833333337</v>
          </cell>
          <cell r="S24">
            <v>61.274502831085613</v>
          </cell>
          <cell r="T24">
            <v>1.0665104485653512</v>
          </cell>
          <cell r="U24">
            <v>0.91537259776636526</v>
          </cell>
        </row>
        <row r="25">
          <cell r="J25">
            <v>42522</v>
          </cell>
          <cell r="K25">
            <v>17.609162795046313</v>
          </cell>
          <cell r="L25">
            <v>9.2684269105661343</v>
          </cell>
          <cell r="M25">
            <v>14.022646364719835</v>
          </cell>
          <cell r="P25">
            <v>2039</v>
          </cell>
          <cell r="Q25">
            <v>67.611695833333329</v>
          </cell>
          <cell r="R25">
            <v>57.579707500000005</v>
          </cell>
          <cell r="S25">
            <v>63.202639845701789</v>
          </cell>
          <cell r="T25">
            <v>1.069760630226767</v>
          </cell>
          <cell r="U25">
            <v>0.91103326760671399</v>
          </cell>
        </row>
        <row r="26">
          <cell r="J26">
            <v>42552</v>
          </cell>
          <cell r="K26">
            <v>26.008863468110295</v>
          </cell>
          <cell r="L26">
            <v>18.483082449120843</v>
          </cell>
          <cell r="M26">
            <v>22.77277762994483</v>
          </cell>
          <cell r="P26">
            <v>2040</v>
          </cell>
          <cell r="Q26">
            <v>69.93328666666666</v>
          </cell>
          <cell r="R26">
            <v>59.893374166666682</v>
          </cell>
          <cell r="S26">
            <v>65.508768065849026</v>
          </cell>
          <cell r="T26">
            <v>1.0675408610397028</v>
          </cell>
          <cell r="U26">
            <v>0.91428027018401903</v>
          </cell>
        </row>
        <row r="27">
          <cell r="J27">
            <v>42583</v>
          </cell>
          <cell r="K27">
            <v>27.594859252770931</v>
          </cell>
          <cell r="L27">
            <v>21.295809914983657</v>
          </cell>
          <cell r="M27">
            <v>24.886268037522399</v>
          </cell>
          <cell r="P27">
            <v>2041</v>
          </cell>
          <cell r="Q27">
            <v>71.541750833333325</v>
          </cell>
          <cell r="R27">
            <v>61.270920833333328</v>
          </cell>
          <cell r="S27">
            <v>67.034807714218019</v>
          </cell>
          <cell r="T27">
            <v>1.0672328790488854</v>
          </cell>
          <cell r="U27">
            <v>0.91401650758129682</v>
          </cell>
        </row>
        <row r="28">
          <cell r="J28">
            <v>42614</v>
          </cell>
          <cell r="K28">
            <v>26.462973856690652</v>
          </cell>
          <cell r="L28">
            <v>22.793451325123435</v>
          </cell>
          <cell r="M28">
            <v>24.885079168116746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J29">
            <v>42644</v>
          </cell>
          <cell r="K29">
            <v>23.542702132769868</v>
          </cell>
          <cell r="L29">
            <v>20.381485696162081</v>
          </cell>
          <cell r="M29">
            <v>22.183379065028518</v>
          </cell>
        </row>
        <row r="30">
          <cell r="J30">
            <v>42675</v>
          </cell>
          <cell r="K30">
            <v>25.164109673371399</v>
          </cell>
          <cell r="L30">
            <v>21.607856200235972</v>
          </cell>
          <cell r="M30">
            <v>23.634920679923162</v>
          </cell>
        </row>
        <row r="31">
          <cell r="J31">
            <v>42705</v>
          </cell>
          <cell r="K31">
            <v>28.258211271957393</v>
          </cell>
          <cell r="L31">
            <v>22.713748413878509</v>
          </cell>
          <cell r="M31">
            <v>25.874092242983473</v>
          </cell>
        </row>
        <row r="32">
          <cell r="J32">
            <v>42736</v>
          </cell>
          <cell r="K32">
            <v>26.610427810878129</v>
          </cell>
          <cell r="L32">
            <v>23.797296426295663</v>
          </cell>
          <cell r="M32">
            <v>25.400781315507665</v>
          </cell>
        </row>
        <row r="33">
          <cell r="J33">
            <v>42767</v>
          </cell>
          <cell r="K33">
            <v>25.909545443119729</v>
          </cell>
          <cell r="L33">
            <v>22.747854371096416</v>
          </cell>
          <cell r="M33">
            <v>24.550018282149704</v>
          </cell>
        </row>
        <row r="34">
          <cell r="J34">
            <v>42795</v>
          </cell>
          <cell r="K34">
            <v>23.361212127504707</v>
          </cell>
          <cell r="L34">
            <v>21.215682896887287</v>
          </cell>
          <cell r="M34">
            <v>22.438634558339217</v>
          </cell>
        </row>
        <row r="35">
          <cell r="J35">
            <v>42826</v>
          </cell>
          <cell r="K35">
            <v>21.901474569356903</v>
          </cell>
          <cell r="L35">
            <v>15.885975890491896</v>
          </cell>
          <cell r="M35">
            <v>19.314810137444951</v>
          </cell>
        </row>
        <row r="36">
          <cell r="J36">
            <v>42856</v>
          </cell>
          <cell r="K36">
            <v>20.317396454533743</v>
          </cell>
          <cell r="L36">
            <v>11.858997179712611</v>
          </cell>
          <cell r="M36">
            <v>16.680284766360653</v>
          </cell>
        </row>
        <row r="37">
          <cell r="J37">
            <v>42887</v>
          </cell>
          <cell r="K37">
            <v>19.567108149355487</v>
          </cell>
          <cell r="L37">
            <v>11.220612353632701</v>
          </cell>
          <cell r="M37">
            <v>15.978114957194688</v>
          </cell>
        </row>
        <row r="38">
          <cell r="J38">
            <v>42917</v>
          </cell>
          <cell r="K38">
            <v>25.948742376905493</v>
          </cell>
          <cell r="L38">
            <v>17.806195909471736</v>
          </cell>
          <cell r="M38">
            <v>22.447447395908974</v>
          </cell>
        </row>
        <row r="39">
          <cell r="J39">
            <v>42948</v>
          </cell>
          <cell r="K39">
            <v>30.533541998786063</v>
          </cell>
          <cell r="L39">
            <v>22.35372369365761</v>
          </cell>
          <cell r="M39">
            <v>27.01622012758083</v>
          </cell>
        </row>
        <row r="40">
          <cell r="J40">
            <v>42979</v>
          </cell>
          <cell r="K40">
            <v>28.60406750542068</v>
          </cell>
          <cell r="L40">
            <v>24.625492661231061</v>
          </cell>
          <cell r="M40">
            <v>26.893280322419145</v>
          </cell>
        </row>
        <row r="41">
          <cell r="J41">
            <v>43009</v>
          </cell>
          <cell r="K41">
            <v>25.989913440328895</v>
          </cell>
          <cell r="L41">
            <v>23.628670382113711</v>
          </cell>
          <cell r="M41">
            <v>24.974578925296363</v>
          </cell>
        </row>
        <row r="42">
          <cell r="J42">
            <v>43040</v>
          </cell>
          <cell r="K42">
            <v>28.113163745580781</v>
          </cell>
          <cell r="L42">
            <v>24.546063644682789</v>
          </cell>
          <cell r="M42">
            <v>26.579310702194643</v>
          </cell>
        </row>
        <row r="43">
          <cell r="J43">
            <v>43070</v>
          </cell>
          <cell r="K43">
            <v>31.139757935734512</v>
          </cell>
          <cell r="L43">
            <v>25.554573205839706</v>
          </cell>
          <cell r="M43">
            <v>28.738128501879743</v>
          </cell>
        </row>
        <row r="44">
          <cell r="J44">
            <v>43101</v>
          </cell>
          <cell r="K44">
            <v>28.630777287719543</v>
          </cell>
          <cell r="L44">
            <v>25.311396386863883</v>
          </cell>
          <cell r="M44">
            <v>27.203443500351611</v>
          </cell>
        </row>
        <row r="45">
          <cell r="J45">
            <v>43132</v>
          </cell>
          <cell r="K45">
            <v>28.147454865511023</v>
          </cell>
          <cell r="L45">
            <v>24.544171124776078</v>
          </cell>
          <cell r="M45">
            <v>26.598042856994997</v>
          </cell>
        </row>
        <row r="46">
          <cell r="J46">
            <v>43160</v>
          </cell>
          <cell r="K46">
            <v>25.928937124008492</v>
          </cell>
          <cell r="L46">
            <v>23.163109089975052</v>
          </cell>
          <cell r="M46">
            <v>24.739631069374113</v>
          </cell>
        </row>
        <row r="47">
          <cell r="J47">
            <v>43191</v>
          </cell>
          <cell r="K47">
            <v>23.926099349564026</v>
          </cell>
          <cell r="L47">
            <v>17.808535582575868</v>
          </cell>
          <cell r="M47">
            <v>21.295546929759116</v>
          </cell>
          <cell r="U47">
            <v>0.84603740708183717</v>
          </cell>
          <cell r="V47">
            <v>0.15396259291816258</v>
          </cell>
        </row>
        <row r="48">
          <cell r="J48">
            <v>43221</v>
          </cell>
          <cell r="K48">
            <v>21.869745354539877</v>
          </cell>
          <cell r="L48">
            <v>14.506227195892377</v>
          </cell>
          <cell r="M48">
            <v>18.703432546321451</v>
          </cell>
        </row>
        <row r="49">
          <cell r="J49">
            <v>43252</v>
          </cell>
          <cell r="K49">
            <v>21.290968532515009</v>
          </cell>
          <cell r="L49">
            <v>13.740978319677208</v>
          </cell>
          <cell r="M49">
            <v>18.044472740994753</v>
          </cell>
        </row>
        <row r="50">
          <cell r="J50">
            <v>43282</v>
          </cell>
          <cell r="K50">
            <v>27.951055392666483</v>
          </cell>
          <cell r="L50">
            <v>19.022420599461491</v>
          </cell>
          <cell r="M50">
            <v>24.111742431588333</v>
          </cell>
        </row>
        <row r="51">
          <cell r="J51">
            <v>43313</v>
          </cell>
          <cell r="K51">
            <v>32.966684945847746</v>
          </cell>
          <cell r="L51">
            <v>22.908998099040591</v>
          </cell>
          <cell r="M51">
            <v>28.641879601720667</v>
          </cell>
        </row>
        <row r="52">
          <cell r="J52">
            <v>43344</v>
          </cell>
          <cell r="K52">
            <v>31.760542160779163</v>
          </cell>
          <cell r="L52">
            <v>27.527968507046641</v>
          </cell>
          <cell r="M52">
            <v>29.940535489674176</v>
          </cell>
        </row>
        <row r="53">
          <cell r="J53">
            <v>43374</v>
          </cell>
          <cell r="K53">
            <v>29.468658276207591</v>
          </cell>
          <cell r="L53">
            <v>26.133247323853649</v>
          </cell>
          <cell r="M53">
            <v>28.034431566695392</v>
          </cell>
        </row>
        <row r="54">
          <cell r="J54">
            <v>43405</v>
          </cell>
          <cell r="K54">
            <v>30.088737614669448</v>
          </cell>
          <cell r="L54">
            <v>26.33275976271338</v>
          </cell>
          <cell r="M54">
            <v>28.473667138328338</v>
          </cell>
        </row>
        <row r="55">
          <cell r="J55">
            <v>43435</v>
          </cell>
          <cell r="K55">
            <v>32.941209887940651</v>
          </cell>
          <cell r="L55">
            <v>27.872458924115442</v>
          </cell>
          <cell r="M55">
            <v>30.761646973495807</v>
          </cell>
        </row>
        <row r="56">
          <cell r="J56">
            <v>43466</v>
          </cell>
          <cell r="K56">
            <v>31.712489275242294</v>
          </cell>
          <cell r="L56">
            <v>26.936354878696161</v>
          </cell>
          <cell r="M56">
            <v>29.658751484727457</v>
          </cell>
        </row>
        <row r="57">
          <cell r="J57">
            <v>43497</v>
          </cell>
          <cell r="K57">
            <v>30.835402592959074</v>
          </cell>
          <cell r="L57">
            <v>26.812465517997179</v>
          </cell>
          <cell r="M57">
            <v>29.105539650725458</v>
          </cell>
        </row>
        <row r="58">
          <cell r="J58">
            <v>43525</v>
          </cell>
          <cell r="K58">
            <v>28.621915429574734</v>
          </cell>
          <cell r="L58">
            <v>25.577164974680983</v>
          </cell>
          <cell r="M58">
            <v>27.312672733970423</v>
          </cell>
        </row>
        <row r="59">
          <cell r="J59">
            <v>43556</v>
          </cell>
          <cell r="K59">
            <v>26.443074228179981</v>
          </cell>
          <cell r="L59">
            <v>19.292340728291087</v>
          </cell>
          <cell r="M59">
            <v>23.368258823227755</v>
          </cell>
        </row>
        <row r="60">
          <cell r="J60">
            <v>43586</v>
          </cell>
          <cell r="K60">
            <v>24.299465802918718</v>
          </cell>
          <cell r="L60">
            <v>16.136886504276422</v>
          </cell>
          <cell r="M60">
            <v>20.78955670450253</v>
          </cell>
        </row>
        <row r="61">
          <cell r="J61">
            <v>43617</v>
          </cell>
          <cell r="K61">
            <v>23.568072974269327</v>
          </cell>
          <cell r="L61">
            <v>15.659599382441499</v>
          </cell>
          <cell r="M61">
            <v>20.16742932978336</v>
          </cell>
        </row>
        <row r="62">
          <cell r="J62">
            <v>43647</v>
          </cell>
          <cell r="K62">
            <v>30.925149995339424</v>
          </cell>
          <cell r="L62">
            <v>19.937564650654554</v>
          </cell>
          <cell r="M62">
            <v>26.200488297124927</v>
          </cell>
        </row>
        <row r="63">
          <cell r="J63">
            <v>43678</v>
          </cell>
          <cell r="K63">
            <v>35.687791799189093</v>
          </cell>
          <cell r="L63">
            <v>23.767526389997087</v>
          </cell>
          <cell r="M63">
            <v>30.56207767323653</v>
          </cell>
        </row>
        <row r="64">
          <cell r="J64">
            <v>43709</v>
          </cell>
          <cell r="K64">
            <v>34.144843329282288</v>
          </cell>
          <cell r="L64">
            <v>27.917181599591359</v>
          </cell>
          <cell r="M64">
            <v>31.466948785515186</v>
          </cell>
        </row>
        <row r="65">
          <cell r="J65">
            <v>43739</v>
          </cell>
          <cell r="K65">
            <v>31.67789688175851</v>
          </cell>
          <cell r="L65">
            <v>27.132996379069681</v>
          </cell>
          <cell r="M65">
            <v>29.723589665602312</v>
          </cell>
        </row>
        <row r="66">
          <cell r="J66">
            <v>43770</v>
          </cell>
          <cell r="K66">
            <v>32.046545081261456</v>
          </cell>
          <cell r="L66">
            <v>27.40725949635403</v>
          </cell>
          <cell r="M66">
            <v>30.051652279751259</v>
          </cell>
        </row>
        <row r="67">
          <cell r="J67">
            <v>43800</v>
          </cell>
          <cell r="K67">
            <v>34.720098114991757</v>
          </cell>
          <cell r="L67">
            <v>28.352324326223467</v>
          </cell>
          <cell r="M67">
            <v>31.98195538582139</v>
          </cell>
        </row>
        <row r="68">
          <cell r="J68">
            <v>43831</v>
          </cell>
          <cell r="K68">
            <v>33.680304825844352</v>
          </cell>
          <cell r="L68">
            <v>28.662613580203033</v>
          </cell>
          <cell r="M68">
            <v>31.522697590218584</v>
          </cell>
        </row>
        <row r="69">
          <cell r="J69">
            <v>43862</v>
          </cell>
          <cell r="K69">
            <v>32.626697410422061</v>
          </cell>
          <cell r="L69">
            <v>28.634476412077113</v>
          </cell>
          <cell r="M69">
            <v>30.910042381133728</v>
          </cell>
        </row>
        <row r="70">
          <cell r="J70">
            <v>43891</v>
          </cell>
          <cell r="K70">
            <v>30.1830872836004</v>
          </cell>
          <cell r="L70">
            <v>27.179074268941818</v>
          </cell>
          <cell r="M70">
            <v>28.891361687297209</v>
          </cell>
        </row>
        <row r="71">
          <cell r="J71">
            <v>43922</v>
          </cell>
          <cell r="K71">
            <v>28.227572776912108</v>
          </cell>
          <cell r="L71">
            <v>20.355298064007044</v>
          </cell>
          <cell r="M71">
            <v>24.84249465036293</v>
          </cell>
        </row>
        <row r="72">
          <cell r="J72">
            <v>43952</v>
          </cell>
          <cell r="K72">
            <v>26.219011682208333</v>
          </cell>
          <cell r="L72">
            <v>16.92278350651835</v>
          </cell>
          <cell r="M72">
            <v>22.221633566661637</v>
          </cell>
        </row>
        <row r="73">
          <cell r="J73">
            <v>43983</v>
          </cell>
          <cell r="K73">
            <v>25.352232329581003</v>
          </cell>
          <cell r="L73">
            <v>16.319116204521151</v>
          </cell>
          <cell r="M73">
            <v>21.467992395805265</v>
          </cell>
        </row>
        <row r="74">
          <cell r="J74">
            <v>44013</v>
          </cell>
          <cell r="K74">
            <v>32.682881930752835</v>
          </cell>
          <cell r="L74">
            <v>22.026076777313772</v>
          </cell>
          <cell r="M74">
            <v>28.100455714774036</v>
          </cell>
        </row>
        <row r="75">
          <cell r="J75">
            <v>44044</v>
          </cell>
          <cell r="K75">
            <v>37.49153538475948</v>
          </cell>
          <cell r="L75">
            <v>25.653514055433138</v>
          </cell>
          <cell r="M75">
            <v>32.401186213149153</v>
          </cell>
        </row>
        <row r="76">
          <cell r="J76">
            <v>44075</v>
          </cell>
          <cell r="K76">
            <v>35.780428169965511</v>
          </cell>
          <cell r="L76">
            <v>29.905186853097064</v>
          </cell>
          <cell r="M76">
            <v>33.254074403712075</v>
          </cell>
        </row>
        <row r="77">
          <cell r="J77">
            <v>44105</v>
          </cell>
          <cell r="K77">
            <v>33.248582910570228</v>
          </cell>
          <cell r="L77">
            <v>29.146776520440923</v>
          </cell>
          <cell r="M77">
            <v>31.484806162814621</v>
          </cell>
        </row>
        <row r="78">
          <cell r="J78">
            <v>44136</v>
          </cell>
          <cell r="K78">
            <v>33.389774009721847</v>
          </cell>
          <cell r="L78">
            <v>29.373481254676303</v>
          </cell>
          <cell r="M78">
            <v>31.66276812505226</v>
          </cell>
        </row>
        <row r="79">
          <cell r="J79">
            <v>44166</v>
          </cell>
          <cell r="K79">
            <v>36.306635332501514</v>
          </cell>
          <cell r="L79">
            <v>30.354003815839409</v>
          </cell>
          <cell r="M79">
            <v>33.747003780336811</v>
          </cell>
        </row>
        <row r="80">
          <cell r="J80">
            <v>44197</v>
          </cell>
          <cell r="K80">
            <v>35.538718570509147</v>
          </cell>
          <cell r="L80">
            <v>30.098243272510238</v>
          </cell>
          <cell r="M80">
            <v>33.199314192369613</v>
          </cell>
        </row>
        <row r="81">
          <cell r="J81">
            <v>44228</v>
          </cell>
          <cell r="K81">
            <v>34.441695203358556</v>
          </cell>
          <cell r="L81">
            <v>29.266855297094285</v>
          </cell>
          <cell r="M81">
            <v>32.216514043664915</v>
          </cell>
        </row>
        <row r="82">
          <cell r="J82">
            <v>44256</v>
          </cell>
          <cell r="K82">
            <v>32.174954296098456</v>
          </cell>
          <cell r="L82">
            <v>27.807837773181667</v>
          </cell>
          <cell r="M82">
            <v>30.297094191244234</v>
          </cell>
        </row>
        <row r="83">
          <cell r="J83">
            <v>44287</v>
          </cell>
          <cell r="K83">
            <v>29.973960033500305</v>
          </cell>
          <cell r="L83">
            <v>21.911895091694056</v>
          </cell>
          <cell r="M83">
            <v>26.507272108523615</v>
          </cell>
        </row>
        <row r="84">
          <cell r="J84">
            <v>44317</v>
          </cell>
          <cell r="K84">
            <v>27.525178333472443</v>
          </cell>
          <cell r="L84">
            <v>18.357493208260159</v>
          </cell>
          <cell r="M84">
            <v>23.58307372963116</v>
          </cell>
        </row>
        <row r="85">
          <cell r="J85">
            <v>44348</v>
          </cell>
          <cell r="K85">
            <v>27.148949163651803</v>
          </cell>
          <cell r="L85">
            <v>17.976941919717138</v>
          </cell>
          <cell r="M85">
            <v>23.204986048759896</v>
          </cell>
        </row>
        <row r="86">
          <cell r="J86">
            <v>44378</v>
          </cell>
          <cell r="K86">
            <v>34.103562032452118</v>
          </cell>
          <cell r="L86">
            <v>24.110537683068614</v>
          </cell>
          <cell r="M86">
            <v>29.806561562217212</v>
          </cell>
        </row>
        <row r="87">
          <cell r="J87">
            <v>44409</v>
          </cell>
          <cell r="K87">
            <v>38.986344837767028</v>
          </cell>
          <cell r="L87">
            <v>26.922711793453164</v>
          </cell>
          <cell r="M87">
            <v>33.798982628712068</v>
          </cell>
        </row>
        <row r="88">
          <cell r="J88">
            <v>44440</v>
          </cell>
          <cell r="K88">
            <v>37.434497047942614</v>
          </cell>
          <cell r="L88">
            <v>31.399048309734081</v>
          </cell>
          <cell r="M88">
            <v>34.839254090512938</v>
          </cell>
        </row>
        <row r="89">
          <cell r="J89">
            <v>44470</v>
          </cell>
          <cell r="K89">
            <v>35.647784095250337</v>
          </cell>
          <cell r="L89">
            <v>29.725523730625895</v>
          </cell>
          <cell r="M89">
            <v>33.101212138461825</v>
          </cell>
        </row>
        <row r="90">
          <cell r="J90">
            <v>44501</v>
          </cell>
          <cell r="K90">
            <v>36.403057562461079</v>
          </cell>
          <cell r="L90">
            <v>31.150655795282983</v>
          </cell>
          <cell r="M90">
            <v>34.144524802574495</v>
          </cell>
        </row>
        <row r="91">
          <cell r="J91">
            <v>44531</v>
          </cell>
          <cell r="K91">
            <v>38.736995802618729</v>
          </cell>
          <cell r="L91">
            <v>32.31878590676704</v>
          </cell>
          <cell r="M91">
            <v>35.9771655474025</v>
          </cell>
        </row>
        <row r="92">
          <cell r="J92">
            <v>44562</v>
          </cell>
          <cell r="K92">
            <v>36.642906570315489</v>
          </cell>
          <cell r="L92">
            <v>30.80779615640035</v>
          </cell>
          <cell r="M92">
            <v>34.133809092331973</v>
          </cell>
        </row>
        <row r="93">
          <cell r="J93">
            <v>44593</v>
          </cell>
          <cell r="K93">
            <v>37.789078190321604</v>
          </cell>
          <cell r="L93">
            <v>32.723480241446438</v>
          </cell>
          <cell r="M93">
            <v>35.610871072305279</v>
          </cell>
        </row>
        <row r="94">
          <cell r="J94">
            <v>44621</v>
          </cell>
          <cell r="K94">
            <v>34.413280873518538</v>
          </cell>
          <cell r="L94">
            <v>29.732066425870883</v>
          </cell>
          <cell r="M94">
            <v>32.40035866103004</v>
          </cell>
        </row>
        <row r="95">
          <cell r="J95">
            <v>44652</v>
          </cell>
          <cell r="K95">
            <v>32.281156421295059</v>
          </cell>
          <cell r="L95">
            <v>25.778563568510648</v>
          </cell>
          <cell r="M95">
            <v>29.485041494597759</v>
          </cell>
        </row>
        <row r="96">
          <cell r="J96">
            <v>44682</v>
          </cell>
          <cell r="K96">
            <v>28.087133212673201</v>
          </cell>
          <cell r="L96">
            <v>21.099312090687899</v>
          </cell>
          <cell r="M96">
            <v>25.082370130219516</v>
          </cell>
        </row>
        <row r="97">
          <cell r="J97">
            <v>44713</v>
          </cell>
          <cell r="K97">
            <v>31.400920122474496</v>
          </cell>
          <cell r="L97">
            <v>23.378934903575974</v>
          </cell>
          <cell r="M97">
            <v>27.951466478348131</v>
          </cell>
        </row>
        <row r="98">
          <cell r="J98">
            <v>44743</v>
          </cell>
          <cell r="K98">
            <v>36.810354687735604</v>
          </cell>
          <cell r="L98">
            <v>28.071772035855652</v>
          </cell>
          <cell r="M98">
            <v>33.052764147427226</v>
          </cell>
        </row>
        <row r="99">
          <cell r="J99">
            <v>44774</v>
          </cell>
          <cell r="K99">
            <v>41.017683573369155</v>
          </cell>
          <cell r="L99">
            <v>29.08573020960409</v>
          </cell>
          <cell r="M99">
            <v>35.88694362695017</v>
          </cell>
        </row>
        <row r="100">
          <cell r="J100">
            <v>44805</v>
          </cell>
          <cell r="K100">
            <v>40.564012509539012</v>
          </cell>
          <cell r="L100">
            <v>33.300715795969332</v>
          </cell>
          <cell r="M100">
            <v>37.440794922704043</v>
          </cell>
        </row>
        <row r="101">
          <cell r="J101">
            <v>44835</v>
          </cell>
          <cell r="K101">
            <v>37.165669764638032</v>
          </cell>
          <cell r="L101">
            <v>30.66791463373421</v>
          </cell>
          <cell r="M101">
            <v>34.371635058349383</v>
          </cell>
        </row>
        <row r="102">
          <cell r="J102">
            <v>44866</v>
          </cell>
          <cell r="K102">
            <v>39.178441632257979</v>
          </cell>
          <cell r="L102">
            <v>32.890363279523093</v>
          </cell>
          <cell r="M102">
            <v>36.474567940581977</v>
          </cell>
        </row>
        <row r="103">
          <cell r="J103">
            <v>44896</v>
          </cell>
          <cell r="K103">
            <v>40.751413667041909</v>
          </cell>
          <cell r="L103">
            <v>33.857530686768882</v>
          </cell>
          <cell r="M103">
            <v>37.787043985524505</v>
          </cell>
        </row>
        <row r="104">
          <cell r="J104">
            <v>44927</v>
          </cell>
          <cell r="K104">
            <v>38.843501451160016</v>
          </cell>
          <cell r="L104">
            <v>32.087272152164815</v>
          </cell>
          <cell r="M104">
            <v>35.93832285259208</v>
          </cell>
        </row>
        <row r="105">
          <cell r="J105">
            <v>44958</v>
          </cell>
          <cell r="K105">
            <v>41.156463107277766</v>
          </cell>
          <cell r="L105">
            <v>34.370859266865054</v>
          </cell>
          <cell r="M105">
            <v>38.238653455900298</v>
          </cell>
        </row>
        <row r="106">
          <cell r="J106">
            <v>44986</v>
          </cell>
          <cell r="K106">
            <v>36.732416869008915</v>
          </cell>
          <cell r="L106">
            <v>30.979502500219109</v>
          </cell>
          <cell r="M106">
            <v>34.258663690429294</v>
          </cell>
        </row>
        <row r="107">
          <cell r="J107">
            <v>45017</v>
          </cell>
          <cell r="K107">
            <v>34.416551281509193</v>
          </cell>
          <cell r="L107">
            <v>29.927829116374568</v>
          </cell>
          <cell r="M107">
            <v>32.486400750501303</v>
          </cell>
        </row>
        <row r="108">
          <cell r="J108">
            <v>45047</v>
          </cell>
          <cell r="K108">
            <v>29.128795378427412</v>
          </cell>
          <cell r="L108">
            <v>23.736550097014991</v>
          </cell>
          <cell r="M108">
            <v>26.81012990742007</v>
          </cell>
        </row>
        <row r="109">
          <cell r="J109">
            <v>45078</v>
          </cell>
          <cell r="K109">
            <v>35.715943045208022</v>
          </cell>
          <cell r="L109">
            <v>27.719390633160792</v>
          </cell>
          <cell r="M109">
            <v>32.277425508027711</v>
          </cell>
        </row>
        <row r="110">
          <cell r="J110">
            <v>45108</v>
          </cell>
          <cell r="K110">
            <v>39.236040117156229</v>
          </cell>
          <cell r="L110">
            <v>32.231272345796256</v>
          </cell>
          <cell r="M110">
            <v>36.22398997547144</v>
          </cell>
        </row>
        <row r="111">
          <cell r="J111">
            <v>45139</v>
          </cell>
          <cell r="K111">
            <v>43.006934596979001</v>
          </cell>
          <cell r="L111">
            <v>31.495990979044613</v>
          </cell>
          <cell r="M111">
            <v>38.057228841267211</v>
          </cell>
        </row>
        <row r="112">
          <cell r="J112">
            <v>45170</v>
          </cell>
          <cell r="K112">
            <v>43.715377693574894</v>
          </cell>
          <cell r="L112">
            <v>35.558959443075601</v>
          </cell>
          <cell r="M112">
            <v>40.208117845860194</v>
          </cell>
        </row>
        <row r="113">
          <cell r="J113">
            <v>45200</v>
          </cell>
          <cell r="K113">
            <v>38.642350558557489</v>
          </cell>
          <cell r="L113">
            <v>33.017904923299113</v>
          </cell>
          <cell r="M113">
            <v>36.223838935396387</v>
          </cell>
        </row>
        <row r="114">
          <cell r="J114">
            <v>45231</v>
          </cell>
          <cell r="K114">
            <v>41.519414993400837</v>
          </cell>
          <cell r="L114">
            <v>34.515504521730442</v>
          </cell>
          <cell r="M114">
            <v>38.507733490582567</v>
          </cell>
        </row>
        <row r="115">
          <cell r="J115">
            <v>45261</v>
          </cell>
          <cell r="K115">
            <v>42.637692545421054</v>
          </cell>
          <cell r="L115">
            <v>35.103204867404365</v>
          </cell>
          <cell r="M115">
            <v>39.397862843873881</v>
          </cell>
        </row>
        <row r="116">
          <cell r="J116">
            <v>45292</v>
          </cell>
          <cell r="K116">
            <v>41.487269100000006</v>
          </cell>
          <cell r="L116">
            <v>35.154567799999995</v>
          </cell>
          <cell r="M116">
            <v>38.764207540999998</v>
          </cell>
        </row>
        <row r="117">
          <cell r="J117">
            <v>45323</v>
          </cell>
          <cell r="K117">
            <v>43.029638499999997</v>
          </cell>
          <cell r="L117">
            <v>36.714207399999999</v>
          </cell>
          <cell r="M117">
            <v>40.314003126999999</v>
          </cell>
        </row>
        <row r="118">
          <cell r="J118">
            <v>45352</v>
          </cell>
          <cell r="K118">
            <v>38.720404199999997</v>
          </cell>
          <cell r="L118">
            <v>34.101708500000001</v>
          </cell>
          <cell r="M118">
            <v>36.734365048999997</v>
          </cell>
        </row>
        <row r="119">
          <cell r="J119">
            <v>45383</v>
          </cell>
          <cell r="K119">
            <v>36.958962700000001</v>
          </cell>
          <cell r="L119">
            <v>33.048196799999999</v>
          </cell>
          <cell r="M119">
            <v>35.277333362999997</v>
          </cell>
        </row>
        <row r="120">
          <cell r="J120">
            <v>45413</v>
          </cell>
          <cell r="K120">
            <v>29.738377499999999</v>
          </cell>
          <cell r="L120">
            <v>25.972135999999999</v>
          </cell>
          <cell r="M120">
            <v>28.118893654999994</v>
          </cell>
        </row>
        <row r="121">
          <cell r="J121">
            <v>45444</v>
          </cell>
          <cell r="K121">
            <v>35.975518199999996</v>
          </cell>
          <cell r="L121">
            <v>29.846802000000004</v>
          </cell>
          <cell r="M121">
            <v>33.340170233999999</v>
          </cell>
        </row>
        <row r="122">
          <cell r="J122">
            <v>45474</v>
          </cell>
          <cell r="K122">
            <v>41.237815200000007</v>
          </cell>
          <cell r="L122">
            <v>32.739345</v>
          </cell>
          <cell r="M122">
            <v>37.583473013999999</v>
          </cell>
        </row>
        <row r="123">
          <cell r="J123">
            <v>45505</v>
          </cell>
          <cell r="K123">
            <v>45.936894000000002</v>
          </cell>
          <cell r="L123">
            <v>35.334221100000008</v>
          </cell>
          <cell r="M123">
            <v>41.377744653000008</v>
          </cell>
        </row>
        <row r="124">
          <cell r="J124">
            <v>45536</v>
          </cell>
          <cell r="K124">
            <v>47.369253999999998</v>
          </cell>
          <cell r="L124">
            <v>37.765206400000004</v>
          </cell>
          <cell r="M124">
            <v>43.239513532000004</v>
          </cell>
        </row>
        <row r="125">
          <cell r="J125">
            <v>45566</v>
          </cell>
          <cell r="K125">
            <v>41.234943000000001</v>
          </cell>
          <cell r="L125">
            <v>35.24537740000001</v>
          </cell>
          <cell r="M125">
            <v>38.659429791999997</v>
          </cell>
        </row>
        <row r="126">
          <cell r="J126">
            <v>45597</v>
          </cell>
          <cell r="K126">
            <v>44.069286000000005</v>
          </cell>
          <cell r="L126">
            <v>36.526226900000005</v>
          </cell>
          <cell r="M126">
            <v>40.825770587000001</v>
          </cell>
        </row>
        <row r="127">
          <cell r="J127">
            <v>45627</v>
          </cell>
          <cell r="K127">
            <v>45.411766400000005</v>
          </cell>
          <cell r="L127">
            <v>38.222541800000002</v>
          </cell>
          <cell r="M127">
            <v>42.320399821999999</v>
          </cell>
        </row>
        <row r="128">
          <cell r="J128">
            <v>45658</v>
          </cell>
          <cell r="K128">
            <v>43.957384599999997</v>
          </cell>
          <cell r="L128">
            <v>37.208582100000001</v>
          </cell>
          <cell r="M128">
            <v>41.055399524999999</v>
          </cell>
        </row>
        <row r="129">
          <cell r="J129">
            <v>45689</v>
          </cell>
          <cell r="K129">
            <v>46.293465099999999</v>
          </cell>
          <cell r="L129">
            <v>39.351360200000002</v>
          </cell>
          <cell r="M129">
            <v>43.308359992999996</v>
          </cell>
        </row>
        <row r="130">
          <cell r="J130">
            <v>45717</v>
          </cell>
          <cell r="K130">
            <v>41.290517100000002</v>
          </cell>
          <cell r="L130">
            <v>36.165576300000005</v>
          </cell>
          <cell r="M130">
            <v>39.086792556000006</v>
          </cell>
        </row>
        <row r="131">
          <cell r="J131">
            <v>45748</v>
          </cell>
          <cell r="K131">
            <v>39.274839699999994</v>
          </cell>
          <cell r="L131">
            <v>34.974193999999997</v>
          </cell>
          <cell r="M131">
            <v>37.425562048999993</v>
          </cell>
        </row>
        <row r="132">
          <cell r="J132">
            <v>45778</v>
          </cell>
          <cell r="K132">
            <v>31.515341400000001</v>
          </cell>
          <cell r="L132">
            <v>27.459721400000006</v>
          </cell>
          <cell r="M132">
            <v>29.771424799999998</v>
          </cell>
        </row>
        <row r="133">
          <cell r="J133">
            <v>45809</v>
          </cell>
          <cell r="K133">
            <v>38.891174999999997</v>
          </cell>
          <cell r="L133">
            <v>31.539093700000002</v>
          </cell>
          <cell r="M133">
            <v>35.729780040999998</v>
          </cell>
        </row>
        <row r="134">
          <cell r="J134">
            <v>45839</v>
          </cell>
          <cell r="K134">
            <v>43.936765799999996</v>
          </cell>
          <cell r="L134">
            <v>35.139003700000004</v>
          </cell>
          <cell r="M134">
            <v>40.153728096999998</v>
          </cell>
        </row>
        <row r="135">
          <cell r="J135">
            <v>45870</v>
          </cell>
          <cell r="K135">
            <v>49.365698000000009</v>
          </cell>
          <cell r="L135">
            <v>38.682619600000002</v>
          </cell>
          <cell r="M135">
            <v>44.771974288000003</v>
          </cell>
        </row>
        <row r="136">
          <cell r="J136">
            <v>45901</v>
          </cell>
          <cell r="K136">
            <v>50.630898899999998</v>
          </cell>
          <cell r="L136">
            <v>40.352653500000002</v>
          </cell>
          <cell r="M136">
            <v>46.211253377999995</v>
          </cell>
        </row>
        <row r="137">
          <cell r="J137">
            <v>45931</v>
          </cell>
          <cell r="K137">
            <v>43.418008100000002</v>
          </cell>
          <cell r="L137">
            <v>37.470909599999999</v>
          </cell>
          <cell r="M137">
            <v>40.860755744999999</v>
          </cell>
        </row>
        <row r="138">
          <cell r="J138">
            <v>45962</v>
          </cell>
          <cell r="K138">
            <v>45.1162414</v>
          </cell>
          <cell r="L138">
            <v>37.974275599999999</v>
          </cell>
          <cell r="M138">
            <v>42.045196105999999</v>
          </cell>
        </row>
        <row r="139">
          <cell r="J139">
            <v>45992</v>
          </cell>
          <cell r="K139">
            <v>47.259897600000002</v>
          </cell>
          <cell r="L139">
            <v>39.545180800000004</v>
          </cell>
          <cell r="M139">
            <v>43.942569376000002</v>
          </cell>
        </row>
        <row r="140">
          <cell r="J140">
            <v>46023</v>
          </cell>
          <cell r="K140">
            <v>45.733458299999995</v>
          </cell>
          <cell r="L140">
            <v>38.534884699999999</v>
          </cell>
          <cell r="M140">
            <v>42.638071651999994</v>
          </cell>
        </row>
        <row r="141">
          <cell r="J141">
            <v>46054</v>
          </cell>
          <cell r="K141">
            <v>48.238484800000002</v>
          </cell>
          <cell r="L141">
            <v>40.829286000000003</v>
          </cell>
          <cell r="M141">
            <v>45.052529316000005</v>
          </cell>
        </row>
        <row r="142">
          <cell r="J142">
            <v>46082</v>
          </cell>
          <cell r="K142">
            <v>42.420858500000001</v>
          </cell>
          <cell r="L142">
            <v>37.228261600000003</v>
          </cell>
          <cell r="M142">
            <v>40.188041833</v>
          </cell>
        </row>
        <row r="143">
          <cell r="J143">
            <v>46113</v>
          </cell>
          <cell r="K143">
            <v>40.291051899999999</v>
          </cell>
          <cell r="L143">
            <v>35.793675300000004</v>
          </cell>
          <cell r="M143">
            <v>38.357179962000004</v>
          </cell>
        </row>
        <row r="144">
          <cell r="J144">
            <v>46143</v>
          </cell>
          <cell r="K144">
            <v>32.983024499999999</v>
          </cell>
          <cell r="L144">
            <v>30.604773000000002</v>
          </cell>
          <cell r="M144">
            <v>31.960376354999998</v>
          </cell>
        </row>
        <row r="145">
          <cell r="J145">
            <v>46174</v>
          </cell>
          <cell r="K145">
            <v>39.840611700000004</v>
          </cell>
          <cell r="L145">
            <v>31.895895400000004</v>
          </cell>
          <cell r="M145">
            <v>36.424383691000003</v>
          </cell>
        </row>
        <row r="146">
          <cell r="J146">
            <v>46204</v>
          </cell>
          <cell r="K146">
            <v>45.275484499999997</v>
          </cell>
          <cell r="L146">
            <v>36.562843599999994</v>
          </cell>
          <cell r="M146">
            <v>41.529048912999997</v>
          </cell>
        </row>
        <row r="147">
          <cell r="J147">
            <v>46235</v>
          </cell>
          <cell r="K147">
            <v>50.605581999999998</v>
          </cell>
          <cell r="L147">
            <v>39.651285000000001</v>
          </cell>
          <cell r="M147">
            <v>45.895234289999998</v>
          </cell>
        </row>
        <row r="148">
          <cell r="J148">
            <v>46266</v>
          </cell>
          <cell r="K148">
            <v>51.933137000000002</v>
          </cell>
          <cell r="L148">
            <v>41.286541100000001</v>
          </cell>
          <cell r="M148">
            <v>47.355100762999996</v>
          </cell>
        </row>
        <row r="149">
          <cell r="J149">
            <v>46296</v>
          </cell>
          <cell r="K149">
            <v>44.782392199999997</v>
          </cell>
          <cell r="L149">
            <v>38.274518800000003</v>
          </cell>
          <cell r="M149">
            <v>41.984006637999997</v>
          </cell>
        </row>
        <row r="150">
          <cell r="J150">
            <v>46327</v>
          </cell>
          <cell r="K150">
            <v>47.6637147</v>
          </cell>
          <cell r="L150">
            <v>39.7684827</v>
          </cell>
          <cell r="M150">
            <v>44.268764939999997</v>
          </cell>
        </row>
        <row r="151">
          <cell r="J151">
            <v>46357</v>
          </cell>
          <cell r="K151">
            <v>49.076920999999999</v>
          </cell>
          <cell r="L151">
            <v>40.995555500000009</v>
          </cell>
          <cell r="M151">
            <v>45.601933834999997</v>
          </cell>
        </row>
        <row r="152">
          <cell r="J152">
            <v>46388</v>
          </cell>
          <cell r="K152">
            <v>47.100335100000002</v>
          </cell>
          <cell r="L152">
            <v>40.214018700000004</v>
          </cell>
          <cell r="M152">
            <v>44.139219048000001</v>
          </cell>
        </row>
        <row r="153">
          <cell r="J153">
            <v>46419</v>
          </cell>
          <cell r="K153">
            <v>49.329792699999999</v>
          </cell>
          <cell r="L153">
            <v>41.793924099999998</v>
          </cell>
          <cell r="M153">
            <v>46.089369201999993</v>
          </cell>
        </row>
        <row r="154">
          <cell r="J154">
            <v>46447</v>
          </cell>
          <cell r="K154">
            <v>44.452130199999999</v>
          </cell>
          <cell r="L154">
            <v>38.501808100000005</v>
          </cell>
          <cell r="M154">
            <v>41.893491697000002</v>
          </cell>
        </row>
        <row r="155">
          <cell r="J155">
            <v>46478</v>
          </cell>
          <cell r="K155">
            <v>41.314754000000008</v>
          </cell>
          <cell r="L155">
            <v>36.900202900000004</v>
          </cell>
          <cell r="M155">
            <v>39.416497027000005</v>
          </cell>
        </row>
        <row r="156">
          <cell r="J156">
            <v>46508</v>
          </cell>
          <cell r="K156">
            <v>33.7668605</v>
          </cell>
          <cell r="L156">
            <v>31.383099700000002</v>
          </cell>
          <cell r="M156">
            <v>32.741843355999997</v>
          </cell>
        </row>
        <row r="157">
          <cell r="J157">
            <v>46539</v>
          </cell>
          <cell r="K157">
            <v>41.960735</v>
          </cell>
          <cell r="L157">
            <v>33.5107128</v>
          </cell>
          <cell r="M157">
            <v>38.327225454000001</v>
          </cell>
        </row>
        <row r="158">
          <cell r="J158">
            <v>46569</v>
          </cell>
          <cell r="K158">
            <v>47.055763800000001</v>
          </cell>
          <cell r="L158">
            <v>37.995721000000003</v>
          </cell>
          <cell r="M158">
            <v>43.159945395999998</v>
          </cell>
        </row>
        <row r="159">
          <cell r="J159">
            <v>46600</v>
          </cell>
          <cell r="K159">
            <v>52.807780000000008</v>
          </cell>
          <cell r="L159">
            <v>41.227066200000003</v>
          </cell>
          <cell r="M159">
            <v>47.828073066000002</v>
          </cell>
        </row>
        <row r="160">
          <cell r="J160">
            <v>46631</v>
          </cell>
          <cell r="K160">
            <v>54.180534899999998</v>
          </cell>
          <cell r="L160">
            <v>43.433305700000005</v>
          </cell>
          <cell r="M160">
            <v>49.559226343999995</v>
          </cell>
        </row>
        <row r="161">
          <cell r="J161">
            <v>46661</v>
          </cell>
          <cell r="K161">
            <v>48.207409600000005</v>
          </cell>
          <cell r="L161">
            <v>41.3009348</v>
          </cell>
          <cell r="M161">
            <v>45.237625436000002</v>
          </cell>
        </row>
        <row r="162">
          <cell r="J162">
            <v>46692</v>
          </cell>
          <cell r="K162">
            <v>51.874747800000002</v>
          </cell>
          <cell r="L162">
            <v>42.938152500000001</v>
          </cell>
          <cell r="M162">
            <v>48.032011820999998</v>
          </cell>
        </row>
        <row r="163">
          <cell r="J163">
            <v>46722</v>
          </cell>
          <cell r="K163">
            <v>52.146987000000003</v>
          </cell>
          <cell r="L163">
            <v>43.475775999999996</v>
          </cell>
          <cell r="M163">
            <v>48.418366269999993</v>
          </cell>
        </row>
        <row r="164">
          <cell r="J164">
            <v>46753</v>
          </cell>
          <cell r="K164">
            <v>49.686568399999999</v>
          </cell>
          <cell r="L164">
            <v>42.936942600000002</v>
          </cell>
          <cell r="M164">
            <v>46.784229306</v>
          </cell>
        </row>
        <row r="165">
          <cell r="J165">
            <v>46784</v>
          </cell>
          <cell r="K165">
            <v>52.209170299999997</v>
          </cell>
          <cell r="L165">
            <v>44.736397100000005</v>
          </cell>
          <cell r="M165">
            <v>48.995877823999997</v>
          </cell>
        </row>
        <row r="166">
          <cell r="J166">
            <v>46813</v>
          </cell>
          <cell r="K166">
            <v>46.7954206</v>
          </cell>
          <cell r="L166">
            <v>40.934911600000007</v>
          </cell>
          <cell r="M166">
            <v>44.275401729999999</v>
          </cell>
        </row>
        <row r="167">
          <cell r="J167">
            <v>46844</v>
          </cell>
          <cell r="K167">
            <v>43.869229799999999</v>
          </cell>
          <cell r="L167">
            <v>39.497403599999998</v>
          </cell>
          <cell r="M167">
            <v>41.989344533999997</v>
          </cell>
        </row>
        <row r="168">
          <cell r="J168">
            <v>46874</v>
          </cell>
          <cell r="K168">
            <v>36.995133699999997</v>
          </cell>
          <cell r="L168">
            <v>33.570160700000002</v>
          </cell>
          <cell r="M168">
            <v>35.52239531</v>
          </cell>
        </row>
        <row r="169">
          <cell r="J169">
            <v>46905</v>
          </cell>
          <cell r="K169">
            <v>45.315703899999995</v>
          </cell>
          <cell r="L169">
            <v>36.225361500000005</v>
          </cell>
          <cell r="M169">
            <v>41.406856667999996</v>
          </cell>
        </row>
        <row r="170">
          <cell r="J170">
            <v>46935</v>
          </cell>
          <cell r="K170">
            <v>50.056565599999999</v>
          </cell>
          <cell r="L170">
            <v>41.258343800000006</v>
          </cell>
          <cell r="M170">
            <v>46.273330225999999</v>
          </cell>
        </row>
        <row r="171">
          <cell r="J171">
            <v>46966</v>
          </cell>
          <cell r="K171">
            <v>55.534950999999992</v>
          </cell>
          <cell r="L171">
            <v>43.535669100000007</v>
          </cell>
          <cell r="M171">
            <v>50.375259782999997</v>
          </cell>
        </row>
        <row r="172">
          <cell r="J172">
            <v>46997</v>
          </cell>
          <cell r="K172">
            <v>56.395310500000001</v>
          </cell>
          <cell r="L172">
            <v>46.142777699999996</v>
          </cell>
          <cell r="M172">
            <v>51.986721395999993</v>
          </cell>
        </row>
        <row r="173">
          <cell r="J173">
            <v>47027</v>
          </cell>
          <cell r="K173">
            <v>50.706861799999999</v>
          </cell>
          <cell r="L173">
            <v>43.7123864</v>
          </cell>
          <cell r="M173">
            <v>47.699237377999992</v>
          </cell>
        </row>
        <row r="174">
          <cell r="J174">
            <v>47058</v>
          </cell>
          <cell r="K174">
            <v>53.140662399999997</v>
          </cell>
          <cell r="L174">
            <v>44.327889900000002</v>
          </cell>
          <cell r="M174">
            <v>49.351170224999997</v>
          </cell>
        </row>
        <row r="175">
          <cell r="J175">
            <v>47088</v>
          </cell>
          <cell r="K175">
            <v>53.983687799999998</v>
          </cell>
          <cell r="L175">
            <v>46.047636400000002</v>
          </cell>
          <cell r="M175">
            <v>50.571185697999994</v>
          </cell>
        </row>
        <row r="176">
          <cell r="J176">
            <v>47119</v>
          </cell>
          <cell r="K176">
            <v>51.938376400000003</v>
          </cell>
          <cell r="L176">
            <v>44.2995892</v>
          </cell>
          <cell r="M176">
            <v>48.653697903999998</v>
          </cell>
        </row>
        <row r="177">
          <cell r="J177">
            <v>47150</v>
          </cell>
          <cell r="K177">
            <v>55.065736099999995</v>
          </cell>
          <cell r="L177">
            <v>46.872014100000001</v>
          </cell>
          <cell r="M177">
            <v>51.542435639999994</v>
          </cell>
        </row>
        <row r="178">
          <cell r="J178">
            <v>47178</v>
          </cell>
          <cell r="K178">
            <v>48.856930599999998</v>
          </cell>
          <cell r="L178">
            <v>43.179939400000002</v>
          </cell>
          <cell r="M178">
            <v>46.415824383999997</v>
          </cell>
        </row>
        <row r="179">
          <cell r="J179">
            <v>47209</v>
          </cell>
          <cell r="K179">
            <v>46.855847300000008</v>
          </cell>
          <cell r="L179">
            <v>42.254471600000002</v>
          </cell>
          <cell r="M179">
            <v>44.877255749</v>
          </cell>
        </row>
        <row r="180">
          <cell r="J180">
            <v>47239</v>
          </cell>
          <cell r="K180">
            <v>39.566498000000003</v>
          </cell>
          <cell r="L180">
            <v>36.183833199999995</v>
          </cell>
          <cell r="M180">
            <v>38.111952135999999</v>
          </cell>
        </row>
        <row r="181">
          <cell r="J181">
            <v>47270</v>
          </cell>
          <cell r="K181">
            <v>44.747074400000002</v>
          </cell>
          <cell r="L181">
            <v>37.092243800000006</v>
          </cell>
          <cell r="M181">
            <v>41.455497242</v>
          </cell>
        </row>
        <row r="182">
          <cell r="J182">
            <v>47300</v>
          </cell>
          <cell r="K182">
            <v>50.818523700000007</v>
          </cell>
          <cell r="L182">
            <v>42.057327199999996</v>
          </cell>
          <cell r="M182">
            <v>47.051209204999999</v>
          </cell>
        </row>
        <row r="183">
          <cell r="J183">
            <v>47331</v>
          </cell>
          <cell r="K183">
            <v>57.280957999999998</v>
          </cell>
          <cell r="L183">
            <v>44.6713053</v>
          </cell>
          <cell r="M183">
            <v>51.858807338999995</v>
          </cell>
        </row>
        <row r="184">
          <cell r="J184">
            <v>47362</v>
          </cell>
          <cell r="K184">
            <v>57.686473800000002</v>
          </cell>
          <cell r="L184">
            <v>47.595587000000002</v>
          </cell>
          <cell r="M184">
            <v>53.347392475999996</v>
          </cell>
        </row>
        <row r="185">
          <cell r="J185">
            <v>47392</v>
          </cell>
          <cell r="K185">
            <v>50.278776599999993</v>
          </cell>
          <cell r="L185">
            <v>43.644951400000004</v>
          </cell>
          <cell r="M185">
            <v>47.426231763999994</v>
          </cell>
        </row>
        <row r="186">
          <cell r="J186">
            <v>47423</v>
          </cell>
          <cell r="K186">
            <v>51.896645400000004</v>
          </cell>
          <cell r="L186">
            <v>44.086376900000005</v>
          </cell>
          <cell r="M186">
            <v>48.538229944999998</v>
          </cell>
        </row>
        <row r="187">
          <cell r="J187">
            <v>47453</v>
          </cell>
          <cell r="K187">
            <v>53.808254300000002</v>
          </cell>
          <cell r="L187">
            <v>46.158712700000002</v>
          </cell>
          <cell r="M187">
            <v>50.518951412</v>
          </cell>
        </row>
        <row r="188">
          <cell r="J188">
            <v>47484</v>
          </cell>
          <cell r="K188">
            <v>52.580855499999998</v>
          </cell>
          <cell r="L188">
            <v>44.5947137</v>
          </cell>
          <cell r="M188">
            <v>49.146814526</v>
          </cell>
        </row>
        <row r="189">
          <cell r="J189">
            <v>47515</v>
          </cell>
          <cell r="K189">
            <v>55.874215599999999</v>
          </cell>
          <cell r="L189">
            <v>47.684077800000004</v>
          </cell>
          <cell r="M189">
            <v>52.352456345999997</v>
          </cell>
        </row>
        <row r="190">
          <cell r="J190">
            <v>47543</v>
          </cell>
          <cell r="K190">
            <v>50.140831899999995</v>
          </cell>
          <cell r="L190">
            <v>44.401868800000003</v>
          </cell>
          <cell r="M190">
            <v>47.673077766999995</v>
          </cell>
        </row>
        <row r="191">
          <cell r="J191">
            <v>47574</v>
          </cell>
          <cell r="K191">
            <v>47.55602240000001</v>
          </cell>
          <cell r="L191">
            <v>42.721305300000004</v>
          </cell>
          <cell r="M191">
            <v>45.477094047000008</v>
          </cell>
        </row>
        <row r="192">
          <cell r="J192">
            <v>47604</v>
          </cell>
          <cell r="K192">
            <v>39.645007999999997</v>
          </cell>
          <cell r="L192">
            <v>36.481392700000001</v>
          </cell>
          <cell r="M192">
            <v>38.284653420999994</v>
          </cell>
        </row>
        <row r="193">
          <cell r="J193">
            <v>47635</v>
          </cell>
          <cell r="K193">
            <v>46.165172500000004</v>
          </cell>
          <cell r="L193">
            <v>38.981926300000005</v>
          </cell>
          <cell r="M193">
            <v>43.076376633999999</v>
          </cell>
        </row>
        <row r="194">
          <cell r="J194">
            <v>47665</v>
          </cell>
          <cell r="K194">
            <v>52.565380300000001</v>
          </cell>
          <cell r="L194">
            <v>43.246337400000002</v>
          </cell>
          <cell r="M194">
            <v>48.558191852999997</v>
          </cell>
        </row>
        <row r="195">
          <cell r="J195">
            <v>47696</v>
          </cell>
          <cell r="K195">
            <v>59.745545999999997</v>
          </cell>
          <cell r="L195">
            <v>46.645657800000002</v>
          </cell>
          <cell r="M195">
            <v>54.112594074</v>
          </cell>
        </row>
        <row r="196">
          <cell r="J196">
            <v>47727</v>
          </cell>
          <cell r="K196">
            <v>61.246085799999996</v>
          </cell>
          <cell r="L196">
            <v>49.965252899999996</v>
          </cell>
          <cell r="M196">
            <v>56.395327652999988</v>
          </cell>
        </row>
        <row r="197">
          <cell r="J197">
            <v>47757</v>
          </cell>
          <cell r="K197">
            <v>53.880208500000009</v>
          </cell>
          <cell r="L197">
            <v>46.895398</v>
          </cell>
          <cell r="M197">
            <v>50.876739985</v>
          </cell>
        </row>
        <row r="198">
          <cell r="J198">
            <v>47788</v>
          </cell>
          <cell r="K198">
            <v>56.029132600000004</v>
          </cell>
          <cell r="L198">
            <v>47.564411800000002</v>
          </cell>
          <cell r="M198">
            <v>52.389302655999998</v>
          </cell>
        </row>
        <row r="199">
          <cell r="J199">
            <v>47818</v>
          </cell>
          <cell r="K199">
            <v>57.411308699999999</v>
          </cell>
          <cell r="L199">
            <v>49.261281400000001</v>
          </cell>
          <cell r="M199">
            <v>53.906796960999998</v>
          </cell>
        </row>
        <row r="200">
          <cell r="J200">
            <v>47849</v>
          </cell>
          <cell r="K200">
            <v>56.755923200000012</v>
          </cell>
          <cell r="L200">
            <v>48.333595099999997</v>
          </cell>
          <cell r="M200">
            <v>53.134322117000004</v>
          </cell>
        </row>
        <row r="201">
          <cell r="J201">
            <v>47880</v>
          </cell>
          <cell r="K201">
            <v>60.366960399999996</v>
          </cell>
          <cell r="L201">
            <v>51.204324800000002</v>
          </cell>
          <cell r="M201">
            <v>56.427027091999996</v>
          </cell>
        </row>
        <row r="202">
          <cell r="J202">
            <v>47908</v>
          </cell>
          <cell r="K202">
            <v>52.907917799999993</v>
          </cell>
          <cell r="L202">
            <v>47.496288800000002</v>
          </cell>
          <cell r="M202">
            <v>50.580917329999991</v>
          </cell>
        </row>
        <row r="203">
          <cell r="J203">
            <v>47939</v>
          </cell>
          <cell r="K203">
            <v>51.038848999999999</v>
          </cell>
          <cell r="L203">
            <v>45.598187500000009</v>
          </cell>
          <cell r="M203">
            <v>48.699364555000002</v>
          </cell>
        </row>
        <row r="204">
          <cell r="J204">
            <v>47969</v>
          </cell>
          <cell r="K204">
            <v>42.353491199999993</v>
          </cell>
          <cell r="L204">
            <v>38.718935899999998</v>
          </cell>
          <cell r="M204">
            <v>40.790632420999991</v>
          </cell>
        </row>
        <row r="205">
          <cell r="J205">
            <v>48000</v>
          </cell>
          <cell r="K205">
            <v>49.546510499999997</v>
          </cell>
          <cell r="L205">
            <v>41.413231300000007</v>
          </cell>
          <cell r="M205">
            <v>46.049200443999993</v>
          </cell>
        </row>
        <row r="206">
          <cell r="J206">
            <v>48030</v>
          </cell>
          <cell r="K206">
            <v>56.384673999999997</v>
          </cell>
          <cell r="L206">
            <v>46.336682400000001</v>
          </cell>
          <cell r="M206">
            <v>52.064037611999993</v>
          </cell>
        </row>
        <row r="207">
          <cell r="J207">
            <v>48061</v>
          </cell>
          <cell r="K207">
            <v>62.116803000000004</v>
          </cell>
          <cell r="L207">
            <v>49.222441500000002</v>
          </cell>
          <cell r="M207">
            <v>56.572227554999998</v>
          </cell>
        </row>
        <row r="208">
          <cell r="J208">
            <v>48092</v>
          </cell>
          <cell r="K208">
            <v>64.460986299999988</v>
          </cell>
          <cell r="L208">
            <v>52.929933300000002</v>
          </cell>
          <cell r="M208">
            <v>59.502633509999995</v>
          </cell>
        </row>
        <row r="209">
          <cell r="J209">
            <v>48122</v>
          </cell>
          <cell r="K209">
            <v>56.266817700000004</v>
          </cell>
          <cell r="L209">
            <v>49.166473199999999</v>
          </cell>
          <cell r="M209">
            <v>53.213669565000004</v>
          </cell>
        </row>
        <row r="210">
          <cell r="J210">
            <v>48153</v>
          </cell>
          <cell r="K210">
            <v>57.717466599999995</v>
          </cell>
          <cell r="L210">
            <v>49.301496900000004</v>
          </cell>
          <cell r="M210">
            <v>54.098599628999992</v>
          </cell>
        </row>
        <row r="211">
          <cell r="J211">
            <v>48183</v>
          </cell>
          <cell r="K211">
            <v>60.116765299999997</v>
          </cell>
          <cell r="L211">
            <v>51.053019100000007</v>
          </cell>
          <cell r="M211">
            <v>56.219354433999996</v>
          </cell>
        </row>
        <row r="212">
          <cell r="J212">
            <v>48214</v>
          </cell>
          <cell r="K212">
            <v>58.739466099999994</v>
          </cell>
          <cell r="L212">
            <v>50.051509300000006</v>
          </cell>
          <cell r="M212">
            <v>55.003644675999993</v>
          </cell>
        </row>
        <row r="213">
          <cell r="J213">
            <v>48245</v>
          </cell>
          <cell r="K213">
            <v>62.0126609</v>
          </cell>
          <cell r="L213">
            <v>52.043059700000001</v>
          </cell>
          <cell r="M213">
            <v>57.725732383999997</v>
          </cell>
        </row>
        <row r="214">
          <cell r="J214">
            <v>48274</v>
          </cell>
          <cell r="K214">
            <v>54.466053099999996</v>
          </cell>
          <cell r="L214">
            <v>48.4401984</v>
          </cell>
          <cell r="M214">
            <v>51.874935578999995</v>
          </cell>
        </row>
        <row r="215">
          <cell r="J215">
            <v>48305</v>
          </cell>
          <cell r="K215">
            <v>52.590111299999997</v>
          </cell>
          <cell r="L215">
            <v>47.573576200000005</v>
          </cell>
          <cell r="M215">
            <v>50.433001207000004</v>
          </cell>
        </row>
        <row r="216">
          <cell r="J216">
            <v>48335</v>
          </cell>
          <cell r="K216">
            <v>44.063074499999999</v>
          </cell>
          <cell r="L216">
            <v>40.719888600000004</v>
          </cell>
          <cell r="M216">
            <v>42.625504562999993</v>
          </cell>
        </row>
        <row r="217">
          <cell r="J217">
            <v>48366</v>
          </cell>
          <cell r="K217">
            <v>50.820445599999999</v>
          </cell>
          <cell r="L217">
            <v>42.400638200000003</v>
          </cell>
          <cell r="M217">
            <v>47.199928417999999</v>
          </cell>
        </row>
        <row r="218">
          <cell r="J218">
            <v>48396</v>
          </cell>
          <cell r="K218">
            <v>56.9818979</v>
          </cell>
          <cell r="L218">
            <v>46.959916700000001</v>
          </cell>
          <cell r="M218">
            <v>52.672445983999999</v>
          </cell>
        </row>
        <row r="219">
          <cell r="J219">
            <v>48427</v>
          </cell>
          <cell r="K219">
            <v>63.303275999999997</v>
          </cell>
          <cell r="L219">
            <v>49.969761900000002</v>
          </cell>
          <cell r="M219">
            <v>57.569864936999998</v>
          </cell>
        </row>
        <row r="220">
          <cell r="J220">
            <v>48458</v>
          </cell>
          <cell r="K220">
            <v>64.376925999999997</v>
          </cell>
          <cell r="L220">
            <v>53.287614699999999</v>
          </cell>
          <cell r="M220">
            <v>59.608522140999995</v>
          </cell>
        </row>
        <row r="221">
          <cell r="J221">
            <v>48488</v>
          </cell>
          <cell r="K221">
            <v>56.427455599999995</v>
          </cell>
          <cell r="L221">
            <v>49.748735600000003</v>
          </cell>
          <cell r="M221">
            <v>53.555605999999997</v>
          </cell>
        </row>
        <row r="222">
          <cell r="J222">
            <v>48519</v>
          </cell>
          <cell r="K222">
            <v>59.011456299999999</v>
          </cell>
          <cell r="L222">
            <v>49.850075900000007</v>
          </cell>
          <cell r="M222">
            <v>55.072062727999999</v>
          </cell>
        </row>
        <row r="223">
          <cell r="J223">
            <v>48549</v>
          </cell>
          <cell r="K223">
            <v>60.6399744</v>
          </cell>
          <cell r="L223">
            <v>51.675192200000005</v>
          </cell>
          <cell r="M223">
            <v>56.785118054000002</v>
          </cell>
        </row>
        <row r="224">
          <cell r="J224">
            <v>48580</v>
          </cell>
          <cell r="K224">
            <v>59.116253599999993</v>
          </cell>
          <cell r="L224">
            <v>50.701051300000003</v>
          </cell>
          <cell r="M224">
            <v>55.497716611000001</v>
          </cell>
        </row>
        <row r="225">
          <cell r="J225">
            <v>48611</v>
          </cell>
          <cell r="K225">
            <v>62.699695000000006</v>
          </cell>
          <cell r="L225">
            <v>52.776666300000002</v>
          </cell>
          <cell r="M225">
            <v>58.432792659</v>
          </cell>
        </row>
        <row r="226">
          <cell r="J226">
            <v>48639</v>
          </cell>
          <cell r="K226">
            <v>54.953842399999999</v>
          </cell>
          <cell r="L226">
            <v>49.212685200000003</v>
          </cell>
          <cell r="M226">
            <v>52.485144804000001</v>
          </cell>
        </row>
        <row r="227">
          <cell r="J227">
            <v>48670</v>
          </cell>
          <cell r="K227">
            <v>52.5939993</v>
          </cell>
          <cell r="L227">
            <v>47.625693200000001</v>
          </cell>
          <cell r="M227">
            <v>50.457627676999998</v>
          </cell>
        </row>
        <row r="228">
          <cell r="J228">
            <v>48700</v>
          </cell>
          <cell r="K228">
            <v>43.609824200000006</v>
          </cell>
          <cell r="L228">
            <v>40.555333900000001</v>
          </cell>
          <cell r="M228">
            <v>42.296393371000001</v>
          </cell>
        </row>
        <row r="229">
          <cell r="J229">
            <v>48731</v>
          </cell>
          <cell r="K229">
            <v>51.245702700000002</v>
          </cell>
          <cell r="L229">
            <v>43.146857199999999</v>
          </cell>
          <cell r="M229">
            <v>47.763199134999994</v>
          </cell>
        </row>
        <row r="230">
          <cell r="J230">
            <v>48761</v>
          </cell>
          <cell r="K230">
            <v>58.016458899999996</v>
          </cell>
          <cell r="L230">
            <v>48.287817000000004</v>
          </cell>
          <cell r="M230">
            <v>53.833142882999994</v>
          </cell>
        </row>
        <row r="231">
          <cell r="J231">
            <v>48792</v>
          </cell>
          <cell r="K231">
            <v>64.768613999999999</v>
          </cell>
          <cell r="L231">
            <v>50.513313199999999</v>
          </cell>
          <cell r="M231">
            <v>58.638834656</v>
          </cell>
        </row>
        <row r="232">
          <cell r="J232">
            <v>48823</v>
          </cell>
          <cell r="K232">
            <v>65.842453599999999</v>
          </cell>
          <cell r="L232">
            <v>54.6044743</v>
          </cell>
          <cell r="M232">
            <v>61.010122500999998</v>
          </cell>
        </row>
        <row r="233">
          <cell r="J233">
            <v>48853</v>
          </cell>
          <cell r="K233">
            <v>59.0664838</v>
          </cell>
          <cell r="L233">
            <v>51.869668900000001</v>
          </cell>
          <cell r="M233">
            <v>55.971853392999989</v>
          </cell>
        </row>
        <row r="234">
          <cell r="J234">
            <v>48884</v>
          </cell>
          <cell r="K234">
            <v>62.920305500000005</v>
          </cell>
          <cell r="L234">
            <v>52.105343200000007</v>
          </cell>
          <cell r="M234">
            <v>58.269871711</v>
          </cell>
        </row>
        <row r="235">
          <cell r="J235">
            <v>48914</v>
          </cell>
          <cell r="K235">
            <v>63.331136199999996</v>
          </cell>
          <cell r="L235">
            <v>53.720479500000003</v>
          </cell>
          <cell r="M235">
            <v>59.198553818999997</v>
          </cell>
        </row>
        <row r="236">
          <cell r="J236">
            <v>48945</v>
          </cell>
          <cell r="K236">
            <v>61.408858099999996</v>
          </cell>
          <cell r="L236">
            <v>52.676151400000002</v>
          </cell>
          <cell r="M236">
            <v>57.653794218999998</v>
          </cell>
        </row>
        <row r="237">
          <cell r="J237">
            <v>48976</v>
          </cell>
          <cell r="K237">
            <v>64.409637599999996</v>
          </cell>
          <cell r="L237">
            <v>54.8559676</v>
          </cell>
          <cell r="M237">
            <v>60.301559499999996</v>
          </cell>
        </row>
        <row r="238">
          <cell r="J238">
            <v>49004</v>
          </cell>
          <cell r="K238">
            <v>56.390015499999997</v>
          </cell>
          <cell r="L238">
            <v>51.105920900000001</v>
          </cell>
          <cell r="M238">
            <v>54.117854821999998</v>
          </cell>
        </row>
        <row r="239">
          <cell r="J239">
            <v>49035</v>
          </cell>
          <cell r="K239">
            <v>54.391248099999999</v>
          </cell>
          <cell r="L239">
            <v>49.400650600000006</v>
          </cell>
          <cell r="M239">
            <v>52.245291174999998</v>
          </cell>
        </row>
        <row r="240">
          <cell r="J240">
            <v>49065</v>
          </cell>
          <cell r="K240">
            <v>46.424303800000004</v>
          </cell>
          <cell r="L240">
            <v>42.547345700000008</v>
          </cell>
          <cell r="M240">
            <v>44.757211817000005</v>
          </cell>
        </row>
        <row r="241">
          <cell r="J241">
            <v>49096</v>
          </cell>
          <cell r="K241">
            <v>53.7490709</v>
          </cell>
          <cell r="L241">
            <v>45.398245500000002</v>
          </cell>
          <cell r="M241">
            <v>50.158215978000001</v>
          </cell>
        </row>
        <row r="242">
          <cell r="J242">
            <v>49126</v>
          </cell>
          <cell r="K242">
            <v>60.253444499999993</v>
          </cell>
          <cell r="L242">
            <v>50.479268000000005</v>
          </cell>
          <cell r="M242">
            <v>56.050548604999996</v>
          </cell>
        </row>
        <row r="243">
          <cell r="J243">
            <v>49157</v>
          </cell>
          <cell r="K243">
            <v>66.447493000000009</v>
          </cell>
          <cell r="L243">
            <v>52.585804700000004</v>
          </cell>
          <cell r="M243">
            <v>60.486967030999999</v>
          </cell>
        </row>
        <row r="244">
          <cell r="J244">
            <v>49188</v>
          </cell>
          <cell r="K244">
            <v>66.522777300000001</v>
          </cell>
          <cell r="L244">
            <v>56.085793200000005</v>
          </cell>
          <cell r="M244">
            <v>62.034874137000003</v>
          </cell>
        </row>
        <row r="245">
          <cell r="J245">
            <v>49218</v>
          </cell>
          <cell r="K245">
            <v>59.7805623</v>
          </cell>
          <cell r="L245">
            <v>52.483503500000005</v>
          </cell>
          <cell r="M245">
            <v>56.642827015999998</v>
          </cell>
        </row>
        <row r="246">
          <cell r="J246">
            <v>49249</v>
          </cell>
          <cell r="K246">
            <v>61.996063199999995</v>
          </cell>
          <cell r="L246">
            <v>51.825818099999999</v>
          </cell>
          <cell r="M246">
            <v>57.622857806999988</v>
          </cell>
        </row>
        <row r="247">
          <cell r="J247">
            <v>49279</v>
          </cell>
          <cell r="K247">
            <v>62.932901500000007</v>
          </cell>
          <cell r="L247">
            <v>54.603294999999996</v>
          </cell>
          <cell r="M247">
            <v>59.351170705000001</v>
          </cell>
        </row>
        <row r="248">
          <cell r="J248">
            <v>49310</v>
          </cell>
          <cell r="K248">
            <v>62.705987800000003</v>
          </cell>
          <cell r="L248">
            <v>52.772507999999995</v>
          </cell>
          <cell r="M248">
            <v>58.434591485999988</v>
          </cell>
        </row>
        <row r="249">
          <cell r="J249">
            <v>49341</v>
          </cell>
          <cell r="K249">
            <v>66.237489699999998</v>
          </cell>
          <cell r="L249">
            <v>55.836169900000002</v>
          </cell>
          <cell r="M249">
            <v>61.764922185999993</v>
          </cell>
        </row>
        <row r="250">
          <cell r="J250">
            <v>49369</v>
          </cell>
          <cell r="K250">
            <v>57.9699411</v>
          </cell>
          <cell r="L250">
            <v>52.233265200000005</v>
          </cell>
          <cell r="M250">
            <v>55.503170463000004</v>
          </cell>
        </row>
        <row r="251">
          <cell r="J251">
            <v>49400</v>
          </cell>
          <cell r="K251">
            <v>56.143072599999996</v>
          </cell>
          <cell r="L251">
            <v>50.952322700000011</v>
          </cell>
          <cell r="M251">
            <v>53.911050142999997</v>
          </cell>
        </row>
        <row r="252">
          <cell r="J252">
            <v>49430</v>
          </cell>
          <cell r="K252">
            <v>48.933395300000001</v>
          </cell>
          <cell r="L252">
            <v>45.214203100000006</v>
          </cell>
          <cell r="M252">
            <v>47.334142654000004</v>
          </cell>
        </row>
        <row r="253">
          <cell r="J253">
            <v>49461</v>
          </cell>
          <cell r="K253">
            <v>53.4976214</v>
          </cell>
          <cell r="L253">
            <v>45.964795800000005</v>
          </cell>
          <cell r="M253">
            <v>50.258506392000001</v>
          </cell>
        </row>
        <row r="254">
          <cell r="J254">
            <v>49491</v>
          </cell>
          <cell r="K254">
            <v>61.218121500000002</v>
          </cell>
          <cell r="L254">
            <v>50.377049300000003</v>
          </cell>
          <cell r="M254">
            <v>56.556460453999996</v>
          </cell>
        </row>
        <row r="255">
          <cell r="J255">
            <v>49522</v>
          </cell>
          <cell r="K255">
            <v>70.079791</v>
          </cell>
          <cell r="L255">
            <v>54.693744100000004</v>
          </cell>
          <cell r="M255">
            <v>63.463790832999997</v>
          </cell>
        </row>
        <row r="256">
          <cell r="J256">
            <v>49553</v>
          </cell>
          <cell r="K256">
            <v>69.136037700000003</v>
          </cell>
          <cell r="L256">
            <v>57.845614200000007</v>
          </cell>
          <cell r="M256">
            <v>64.281155595000001</v>
          </cell>
        </row>
        <row r="257">
          <cell r="J257">
            <v>49583</v>
          </cell>
          <cell r="K257">
            <v>60.425364699999996</v>
          </cell>
          <cell r="L257">
            <v>53.218449400000004</v>
          </cell>
          <cell r="M257">
            <v>57.326391121</v>
          </cell>
        </row>
        <row r="258">
          <cell r="J258">
            <v>49614</v>
          </cell>
          <cell r="K258">
            <v>62.519111500000001</v>
          </cell>
          <cell r="L258">
            <v>52.878708899999999</v>
          </cell>
          <cell r="M258">
            <v>58.373738381999999</v>
          </cell>
        </row>
        <row r="259">
          <cell r="J259">
            <v>49644</v>
          </cell>
          <cell r="K259">
            <v>65.534979799999988</v>
          </cell>
          <cell r="L259">
            <v>56.348725999999999</v>
          </cell>
          <cell r="M259">
            <v>61.584890665999986</v>
          </cell>
        </row>
        <row r="260">
          <cell r="J260">
            <v>49675</v>
          </cell>
          <cell r="K260">
            <v>64.293732199999994</v>
          </cell>
          <cell r="L260">
            <v>54.329472599999995</v>
          </cell>
          <cell r="M260">
            <v>60.009100571999994</v>
          </cell>
        </row>
        <row r="261">
          <cell r="J261">
            <v>49706</v>
          </cell>
          <cell r="K261">
            <v>66.346242700000005</v>
          </cell>
          <cell r="L261">
            <v>55.689722000000003</v>
          </cell>
          <cell r="M261">
            <v>61.763938799000002</v>
          </cell>
        </row>
        <row r="262">
          <cell r="J262">
            <v>49735</v>
          </cell>
          <cell r="K262">
            <v>58.493513599999993</v>
          </cell>
          <cell r="L262">
            <v>54.097972600000006</v>
          </cell>
          <cell r="M262">
            <v>56.603430969999991</v>
          </cell>
        </row>
        <row r="263">
          <cell r="J263">
            <v>49766</v>
          </cell>
          <cell r="K263">
            <v>56.839399400000005</v>
          </cell>
          <cell r="L263">
            <v>51.916784499999991</v>
          </cell>
          <cell r="M263">
            <v>54.722674992999998</v>
          </cell>
        </row>
        <row r="264">
          <cell r="J264">
            <v>49796</v>
          </cell>
          <cell r="K264">
            <v>48.605054600000003</v>
          </cell>
          <cell r="L264">
            <v>45.416220100000004</v>
          </cell>
          <cell r="M264">
            <v>47.233855765000001</v>
          </cell>
        </row>
        <row r="265">
          <cell r="J265">
            <v>49827</v>
          </cell>
          <cell r="K265">
            <v>54.8854726</v>
          </cell>
          <cell r="L265">
            <v>47.686254099999999</v>
          </cell>
          <cell r="M265">
            <v>51.789808644999994</v>
          </cell>
        </row>
        <row r="266">
          <cell r="J266">
            <v>49857</v>
          </cell>
          <cell r="K266">
            <v>62.097633600000002</v>
          </cell>
          <cell r="L266">
            <v>50.6867643</v>
          </cell>
          <cell r="M266">
            <v>57.190959800999998</v>
          </cell>
        </row>
        <row r="267">
          <cell r="J267">
            <v>49888</v>
          </cell>
          <cell r="K267">
            <v>69.800436000000005</v>
          </cell>
          <cell r="L267">
            <v>56.285028100000005</v>
          </cell>
          <cell r="M267">
            <v>63.988810603000005</v>
          </cell>
        </row>
        <row r="268">
          <cell r="J268">
            <v>49919</v>
          </cell>
          <cell r="K268">
            <v>70.657094499999999</v>
          </cell>
          <cell r="L268">
            <v>58.439846199999998</v>
          </cell>
          <cell r="M268">
            <v>65.403677731000002</v>
          </cell>
        </row>
        <row r="269">
          <cell r="J269">
            <v>49949</v>
          </cell>
          <cell r="K269">
            <v>62.764903499999996</v>
          </cell>
          <cell r="L269">
            <v>53.730384899999997</v>
          </cell>
          <cell r="M269">
            <v>58.880060501999992</v>
          </cell>
        </row>
        <row r="270">
          <cell r="J270">
            <v>49980</v>
          </cell>
          <cell r="K270">
            <v>65.958199799999988</v>
          </cell>
          <cell r="L270">
            <v>55.8952405</v>
          </cell>
          <cell r="M270">
            <v>61.631127300999992</v>
          </cell>
        </row>
        <row r="271">
          <cell r="J271">
            <v>50010</v>
          </cell>
          <cell r="K271">
            <v>67.034925400000006</v>
          </cell>
          <cell r="L271">
            <v>57.315294099999996</v>
          </cell>
          <cell r="M271">
            <v>62.855483940999996</v>
          </cell>
        </row>
        <row r="272">
          <cell r="J272">
            <v>50041</v>
          </cell>
          <cell r="K272">
            <v>66.924730800000006</v>
          </cell>
          <cell r="L272">
            <v>56.648552300000006</v>
          </cell>
          <cell r="M272">
            <v>62.505974045000002</v>
          </cell>
        </row>
        <row r="273">
          <cell r="J273">
            <v>50072</v>
          </cell>
          <cell r="K273">
            <v>70.479227499999993</v>
          </cell>
          <cell r="L273">
            <v>58.928873599999996</v>
          </cell>
          <cell r="M273">
            <v>65.512575322999993</v>
          </cell>
        </row>
        <row r="274">
          <cell r="J274">
            <v>50100</v>
          </cell>
          <cell r="K274">
            <v>60.629319500000001</v>
          </cell>
          <cell r="L274">
            <v>56.366080000000004</v>
          </cell>
          <cell r="M274">
            <v>58.796126514999997</v>
          </cell>
        </row>
        <row r="275">
          <cell r="J275">
            <v>50131</v>
          </cell>
          <cell r="K275">
            <v>58.100565000000003</v>
          </cell>
          <cell r="L275">
            <v>53.805372800000001</v>
          </cell>
          <cell r="M275">
            <v>56.253632353999997</v>
          </cell>
        </row>
        <row r="276">
          <cell r="J276">
            <v>50161</v>
          </cell>
          <cell r="K276">
            <v>50.509577200000003</v>
          </cell>
          <cell r="L276">
            <v>47.472485600000006</v>
          </cell>
          <cell r="M276">
            <v>49.203627812000001</v>
          </cell>
        </row>
        <row r="277">
          <cell r="J277">
            <v>50192</v>
          </cell>
          <cell r="K277">
            <v>57.184662100000004</v>
          </cell>
          <cell r="L277">
            <v>49.731109100000005</v>
          </cell>
          <cell r="M277">
            <v>53.979634309999994</v>
          </cell>
        </row>
        <row r="278">
          <cell r="J278">
            <v>50222</v>
          </cell>
          <cell r="K278">
            <v>63.939491400000001</v>
          </cell>
          <cell r="L278">
            <v>52.707802900000004</v>
          </cell>
          <cell r="M278">
            <v>59.109865345000003</v>
          </cell>
        </row>
        <row r="279">
          <cell r="J279">
            <v>50253</v>
          </cell>
          <cell r="K279">
            <v>71.586652000000001</v>
          </cell>
          <cell r="L279">
            <v>57.801442599999994</v>
          </cell>
          <cell r="M279">
            <v>65.659011957999994</v>
          </cell>
        </row>
        <row r="280">
          <cell r="J280">
            <v>50284</v>
          </cell>
          <cell r="K280">
            <v>72.085360800000004</v>
          </cell>
          <cell r="L280">
            <v>59.946230300000003</v>
          </cell>
          <cell r="M280">
            <v>66.865534685</v>
          </cell>
        </row>
        <row r="281">
          <cell r="J281">
            <v>50314</v>
          </cell>
          <cell r="K281">
            <v>63.081788099999997</v>
          </cell>
          <cell r="L281">
            <v>55.124746500000001</v>
          </cell>
          <cell r="M281">
            <v>59.660260211999997</v>
          </cell>
        </row>
        <row r="282">
          <cell r="J282">
            <v>50345</v>
          </cell>
          <cell r="K282">
            <v>66.945594299999996</v>
          </cell>
          <cell r="L282">
            <v>56.781755499999996</v>
          </cell>
          <cell r="M282">
            <v>62.575143615999991</v>
          </cell>
        </row>
        <row r="283">
          <cell r="J283">
            <v>50375</v>
          </cell>
          <cell r="K283">
            <v>70.105582799999993</v>
          </cell>
          <cell r="L283">
            <v>59.805390200000005</v>
          </cell>
          <cell r="M283">
            <v>65.676499981999996</v>
          </cell>
        </row>
        <row r="284">
          <cell r="J284">
            <v>50406</v>
          </cell>
          <cell r="K284">
            <v>68.146930900000001</v>
          </cell>
          <cell r="L284">
            <v>58.908076399999999</v>
          </cell>
          <cell r="M284">
            <v>64.174223464999997</v>
          </cell>
        </row>
        <row r="285">
          <cell r="J285">
            <v>50437</v>
          </cell>
          <cell r="K285">
            <v>70.769483799999989</v>
          </cell>
          <cell r="L285">
            <v>60.174825999999996</v>
          </cell>
          <cell r="M285">
            <v>66.213780945999986</v>
          </cell>
        </row>
        <row r="286">
          <cell r="J286">
            <v>50465</v>
          </cell>
          <cell r="K286">
            <v>61.984895399999999</v>
          </cell>
          <cell r="L286">
            <v>56.688409399999998</v>
          </cell>
          <cell r="M286">
            <v>59.707406419999998</v>
          </cell>
        </row>
        <row r="287">
          <cell r="J287">
            <v>50496</v>
          </cell>
          <cell r="K287">
            <v>60.081553200000002</v>
          </cell>
          <cell r="L287">
            <v>56.271184300000002</v>
          </cell>
          <cell r="M287">
            <v>58.443094572999996</v>
          </cell>
        </row>
        <row r="288">
          <cell r="J288">
            <v>50526</v>
          </cell>
          <cell r="K288">
            <v>53.759611399999997</v>
          </cell>
          <cell r="L288">
            <v>50.985618500000001</v>
          </cell>
          <cell r="M288">
            <v>52.566794452999993</v>
          </cell>
        </row>
        <row r="289">
          <cell r="J289">
            <v>50557</v>
          </cell>
          <cell r="K289">
            <v>59.532894900000002</v>
          </cell>
          <cell r="L289">
            <v>52.154442899999999</v>
          </cell>
          <cell r="M289">
            <v>56.360160539999995</v>
          </cell>
        </row>
        <row r="290">
          <cell r="J290">
            <v>50587</v>
          </cell>
          <cell r="K290">
            <v>65.904366899999999</v>
          </cell>
          <cell r="L290">
            <v>54.754697300000004</v>
          </cell>
          <cell r="M290">
            <v>61.110008972000003</v>
          </cell>
        </row>
        <row r="291">
          <cell r="J291">
            <v>50618</v>
          </cell>
          <cell r="K291">
            <v>73.829679999999996</v>
          </cell>
          <cell r="L291">
            <v>60.070921700000007</v>
          </cell>
          <cell r="M291">
            <v>67.913413930999994</v>
          </cell>
        </row>
        <row r="292">
          <cell r="J292">
            <v>50649</v>
          </cell>
          <cell r="K292">
            <v>72.098239100000001</v>
          </cell>
          <cell r="L292">
            <v>61.373144600000003</v>
          </cell>
          <cell r="M292">
            <v>67.486448464999995</v>
          </cell>
        </row>
        <row r="293">
          <cell r="J293">
            <v>50679</v>
          </cell>
          <cell r="K293">
            <v>64.5289334</v>
          </cell>
          <cell r="L293">
            <v>57.265215900000001</v>
          </cell>
          <cell r="M293">
            <v>61.405534875000001</v>
          </cell>
        </row>
        <row r="294">
          <cell r="J294">
            <v>50710</v>
          </cell>
          <cell r="K294">
            <v>69.394672499999999</v>
          </cell>
          <cell r="L294">
            <v>59.076160399999999</v>
          </cell>
          <cell r="M294">
            <v>64.957712297</v>
          </cell>
        </row>
        <row r="295">
          <cell r="J295">
            <v>50740</v>
          </cell>
          <cell r="K295">
            <v>71.531839300000001</v>
          </cell>
          <cell r="L295">
            <v>61.678030500000006</v>
          </cell>
          <cell r="M295">
            <v>67.294701516000003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C82"/>
  <sheetViews>
    <sheetView tabSelected="1" topLeftCell="A2" zoomScale="70" zoomScaleNormal="70" zoomScaleSheetLayoutView="70" workbookViewId="0">
      <selection activeCell="D48" sqref="D48"/>
    </sheetView>
  </sheetViews>
  <sheetFormatPr defaultRowHeight="12.75"/>
  <cols>
    <col min="1" max="1" width="12.5" style="3" customWidth="1"/>
    <col min="2" max="2" width="10.83203125" style="3" customWidth="1"/>
    <col min="3" max="3" width="14.16406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0" style="3" customWidth="1"/>
    <col min="8" max="8" width="9.33203125" style="3" customWidth="1"/>
    <col min="9" max="9" width="9.6640625" style="3" customWidth="1"/>
    <col min="10" max="10" width="4.83203125" customWidth="1"/>
    <col min="11" max="11" width="16.6640625" customWidth="1"/>
    <col min="12" max="12" width="19.1640625" customWidth="1"/>
    <col min="16" max="17" width="17.6640625" customWidth="1"/>
    <col min="18" max="18" width="12.83203125" customWidth="1"/>
    <col min="19" max="19" width="12.5" customWidth="1"/>
    <col min="20" max="21" width="12.83203125" customWidth="1"/>
    <col min="22" max="22" width="11.83203125" customWidth="1"/>
    <col min="23" max="23" width="13.1640625" customWidth="1"/>
    <col min="24" max="24" width="12" customWidth="1"/>
    <col min="25" max="25" width="13.33203125" customWidth="1"/>
    <col min="26" max="26" width="14.1640625" customWidth="1"/>
    <col min="27" max="27" width="14.6640625" customWidth="1"/>
    <col min="28" max="28" width="14.83203125" customWidth="1"/>
    <col min="29" max="29" width="15.1640625" customWidth="1"/>
    <col min="30" max="30" width="15" customWidth="1"/>
    <col min="31" max="31" width="14.6640625" customWidth="1"/>
    <col min="32" max="32" width="17.6640625" customWidth="1"/>
    <col min="33" max="33" width="15.5" customWidth="1"/>
    <col min="34" max="34" width="10.83203125" customWidth="1"/>
    <col min="35" max="35" width="14" customWidth="1"/>
    <col min="36" max="36" width="12.5" customWidth="1"/>
    <col min="38" max="39" width="10" customWidth="1"/>
    <col min="40" max="54" width="15.33203125" customWidth="1"/>
    <col min="55" max="55" width="14.1640625" customWidth="1"/>
    <col min="56" max="58" width="9" customWidth="1"/>
    <col min="59" max="59" width="10.6640625" customWidth="1"/>
    <col min="60" max="62" width="16.1640625" customWidth="1"/>
    <col min="63" max="63" width="14.83203125" customWidth="1"/>
    <col min="64" max="64" width="17.83203125" customWidth="1"/>
    <col min="65" max="65" width="14.33203125" customWidth="1"/>
    <col min="66" max="66" width="16.6640625" customWidth="1"/>
    <col min="67" max="76" width="16" customWidth="1"/>
    <col min="77" max="77" width="20.6640625" customWidth="1"/>
    <col min="78" max="78" width="11.6640625" customWidth="1"/>
    <col min="79" max="79" width="13.33203125" customWidth="1"/>
    <col min="80" max="80" width="12.1640625" customWidth="1"/>
    <col min="82" max="103" width="15.33203125" customWidth="1"/>
    <col min="106" max="106" width="17.33203125" customWidth="1"/>
    <col min="107" max="107" width="16.6640625" customWidth="1"/>
    <col min="108" max="108" width="15" customWidth="1"/>
  </cols>
  <sheetData>
    <row r="1" spans="2:107" customFormat="1" ht="15.75" hidden="1">
      <c r="B1" s="1" t="s">
        <v>35</v>
      </c>
      <c r="C1" s="2"/>
      <c r="D1" s="2"/>
      <c r="E1" s="2"/>
      <c r="F1" s="2"/>
      <c r="G1" s="11"/>
      <c r="H1" s="36"/>
      <c r="I1" s="5"/>
    </row>
    <row r="2" spans="2:107" customFormat="1" ht="5.25" customHeight="1">
      <c r="B2" s="1"/>
      <c r="C2" s="2"/>
      <c r="D2" s="2"/>
      <c r="E2" s="2"/>
      <c r="F2" s="3"/>
      <c r="G2" s="11"/>
      <c r="H2" s="36"/>
      <c r="I2" s="5"/>
    </row>
    <row r="3" spans="2:107" customFormat="1" ht="15.75">
      <c r="B3" s="1" t="s">
        <v>20</v>
      </c>
      <c r="C3" s="2"/>
      <c r="D3" s="2"/>
      <c r="E3" s="2"/>
      <c r="F3" s="2"/>
      <c r="G3" s="11"/>
      <c r="H3" s="36"/>
      <c r="I3" s="3"/>
      <c r="K3">
        <f>MATCH('Table 5'!K5,'Table 5'!$B$12:$B$264,FALSE)+ROW('Table 5'!B11)</f>
        <v>13</v>
      </c>
      <c r="DB3" s="193">
        <v>0</v>
      </c>
      <c r="DC3" t="s">
        <v>88</v>
      </c>
    </row>
    <row r="4" spans="2:107" customFormat="1" ht="15.75">
      <c r="B4" s="4" t="s">
        <v>17</v>
      </c>
      <c r="C4" s="4"/>
      <c r="D4" s="4"/>
      <c r="E4" s="4"/>
      <c r="F4" s="4"/>
      <c r="G4" s="1"/>
      <c r="H4" s="36"/>
      <c r="I4" s="3"/>
      <c r="K4">
        <v>322</v>
      </c>
      <c r="P4" s="168" t="s">
        <v>58</v>
      </c>
      <c r="Q4" s="168"/>
      <c r="R4" s="168"/>
      <c r="DB4">
        <v>1700</v>
      </c>
      <c r="DC4" t="s">
        <v>89</v>
      </c>
    </row>
    <row r="5" spans="2:107" customFormat="1" ht="15.75">
      <c r="B5" s="4" t="str">
        <f ca="1">'Table 5'!M4&amp; " - "&amp;TEXT(Study_MW,"#.0")&amp;" MW and "&amp;TEXT(Study_CF,"#.0%")&amp;" CF"</f>
        <v>Kennecott Refinery Non Firm - 6.2 MW and 85.0% CF</v>
      </c>
      <c r="C5" s="4"/>
      <c r="D5" s="4"/>
      <c r="E5" s="4"/>
      <c r="F5" s="4"/>
      <c r="G5" s="1"/>
      <c r="H5" s="36"/>
      <c r="I5" s="5"/>
      <c r="P5" s="169">
        <v>0.19110185946338937</v>
      </c>
      <c r="Q5" s="169">
        <v>0.17942392948633207</v>
      </c>
      <c r="R5" s="169">
        <v>0.1271079447656262</v>
      </c>
      <c r="S5" s="169">
        <v>0.76028737403417868</v>
      </c>
      <c r="T5" s="169">
        <v>0.76028737403417868</v>
      </c>
      <c r="U5" s="169">
        <v>0.38371436341206699</v>
      </c>
      <c r="V5" s="169">
        <v>0.3269329984960806</v>
      </c>
      <c r="W5" s="169">
        <v>0.3269329984960806</v>
      </c>
      <c r="X5" s="169">
        <v>0.35161226356897352</v>
      </c>
      <c r="Y5" s="169">
        <v>0.35161226356897352</v>
      </c>
      <c r="Z5" s="169">
        <v>0.30222943999568985</v>
      </c>
      <c r="AA5" s="169">
        <v>0.31403713524649896</v>
      </c>
      <c r="AB5" s="169">
        <v>0.31403713524649896</v>
      </c>
      <c r="AC5" s="169">
        <v>0.31403713524649896</v>
      </c>
      <c r="AD5" s="169">
        <v>0.30222943999568985</v>
      </c>
      <c r="AE5" s="169">
        <v>0.30222943999568985</v>
      </c>
      <c r="AF5" s="169">
        <v>0.30222943999568985</v>
      </c>
      <c r="AG5" s="169">
        <v>0.96944331644387627</v>
      </c>
      <c r="AH5" s="169"/>
      <c r="AI5" s="169"/>
      <c r="AJ5" s="169"/>
      <c r="AK5" s="169"/>
      <c r="DB5" s="174">
        <f>$DB$3*$DB$4</f>
        <v>0</v>
      </c>
      <c r="DC5" t="s">
        <v>85</v>
      </c>
    </row>
    <row r="6" spans="2:107" customFormat="1" ht="14.25" hidden="1">
      <c r="B6" s="20"/>
      <c r="C6" s="4"/>
      <c r="D6" s="4"/>
      <c r="E6" s="4"/>
      <c r="F6" s="4"/>
      <c r="G6" s="11"/>
      <c r="H6" s="36"/>
      <c r="I6" s="5"/>
    </row>
    <row r="7" spans="2:107" customFormat="1" ht="38.25">
      <c r="B7" s="3"/>
      <c r="C7" s="7"/>
      <c r="D7" s="7"/>
      <c r="E7" s="3"/>
      <c r="F7" s="3"/>
      <c r="G7" s="3"/>
      <c r="H7" s="36"/>
      <c r="I7" s="49"/>
      <c r="AL7" s="212" t="s">
        <v>74</v>
      </c>
      <c r="AM7" s="212"/>
    </row>
    <row r="8" spans="2:107" s="209" customFormat="1" ht="40.700000000000003" customHeight="1">
      <c r="B8" s="200"/>
      <c r="C8" s="200"/>
      <c r="D8" s="200"/>
      <c r="E8" s="202"/>
      <c r="F8" s="203"/>
      <c r="G8" s="201" t="s">
        <v>14</v>
      </c>
      <c r="H8" s="205"/>
      <c r="I8" s="211"/>
      <c r="K8"/>
      <c r="L8"/>
      <c r="M8"/>
      <c r="P8" s="212"/>
      <c r="Q8" s="212"/>
      <c r="R8" s="212"/>
      <c r="S8" s="209" t="s">
        <v>201</v>
      </c>
      <c r="T8" s="217" t="s">
        <v>202</v>
      </c>
      <c r="U8" s="214"/>
      <c r="V8" s="217" t="s">
        <v>203</v>
      </c>
      <c r="W8" s="217" t="s">
        <v>204</v>
      </c>
      <c r="X8" s="217" t="s">
        <v>206</v>
      </c>
      <c r="Y8" s="217" t="s">
        <v>207</v>
      </c>
      <c r="Z8" s="214" t="s">
        <v>209</v>
      </c>
      <c r="AA8" s="209" t="s">
        <v>211</v>
      </c>
      <c r="AB8" s="217" t="s">
        <v>212</v>
      </c>
      <c r="AC8" s="217" t="s">
        <v>213</v>
      </c>
      <c r="AD8" s="209" t="s">
        <v>215</v>
      </c>
      <c r="AE8" s="217" t="s">
        <v>216</v>
      </c>
      <c r="AF8" s="217" t="s">
        <v>217</v>
      </c>
      <c r="AG8" s="217" t="s">
        <v>168</v>
      </c>
      <c r="AL8" s="217">
        <f>P8</f>
        <v>0</v>
      </c>
      <c r="AM8" s="217"/>
      <c r="AN8" s="217">
        <f t="shared" ref="AN8" si="0">R8</f>
        <v>0</v>
      </c>
      <c r="AO8" s="217" t="str">
        <f t="shared" ref="AO8" si="1">S8</f>
        <v>IRP19Wind_wS_YK_T 2029</v>
      </c>
      <c r="AP8" s="217" t="str">
        <f t="shared" ref="AP8" si="2">T8</f>
        <v>IRP19Wind_wS_YK_T 2037</v>
      </c>
      <c r="AQ8" s="217">
        <f t="shared" ref="AQ8" si="3">U8</f>
        <v>0</v>
      </c>
      <c r="AR8" s="217" t="str">
        <f t="shared" ref="AR8" si="4">V8</f>
        <v>IRP19Solar_wS_YK_T 2024</v>
      </c>
      <c r="AS8" s="217" t="str">
        <f t="shared" ref="AS8" si="5">W8</f>
        <v>IRP19Solar_wS_YK_T 2036</v>
      </c>
      <c r="AT8" s="217" t="str">
        <f t="shared" ref="AT8" si="6">X8</f>
        <v>IRP19Solar_wS_OR_T 2024</v>
      </c>
      <c r="AU8" s="217" t="str">
        <f t="shared" ref="AU8" si="7">Y8</f>
        <v>IRP19Solar_wS_OR_T 2033</v>
      </c>
      <c r="AV8" s="217" t="str">
        <f t="shared" ref="AV8" si="8">Z8</f>
        <v>IRP19Solar_wS_UT_UTN_T 2024</v>
      </c>
      <c r="AW8" s="217" t="str">
        <f t="shared" ref="AW8" si="9">AA8</f>
        <v>IRP19Solar_wS_WY_JB_T 2024</v>
      </c>
      <c r="AX8" s="217" t="str">
        <f t="shared" ref="AX8" si="10">AB8</f>
        <v>IRP19Solar_wS_WY_JB_T 2029</v>
      </c>
      <c r="AY8" s="217" t="str">
        <f t="shared" ref="AY8" si="11">AC8</f>
        <v>IRP19Solar_wS_WY_JB_T 2038</v>
      </c>
      <c r="AZ8" s="217" t="str">
        <f t="shared" ref="AZ8" si="12">AD8</f>
        <v>IRP19Solar_wS_UT_UTS_T 2024</v>
      </c>
      <c r="BA8" s="217" t="str">
        <f t="shared" ref="BA8" si="13">AE8</f>
        <v>IRP19Solar_wS_UT_UTS_T 2030</v>
      </c>
      <c r="BB8" s="217" t="str">
        <f>AF8</f>
        <v>IRP19Solar_wS_UT_UTS_T 2037</v>
      </c>
      <c r="BC8" s="217" t="str">
        <f>AG8</f>
        <v>IRP19_SCCT_NTN_2026_185MW</v>
      </c>
      <c r="BD8" s="217"/>
      <c r="BE8" s="217"/>
      <c r="BF8" s="217"/>
      <c r="BH8" s="212" t="s">
        <v>75</v>
      </c>
      <c r="BI8" s="212"/>
      <c r="BJ8" s="212"/>
      <c r="BK8" s="217" t="str">
        <f t="shared" ref="BK8:BY9" si="14">S8</f>
        <v>IRP19Wind_wS_YK_T 2029</v>
      </c>
      <c r="BL8" s="217" t="str">
        <f t="shared" si="14"/>
        <v>IRP19Wind_wS_YK_T 2037</v>
      </c>
      <c r="BM8" s="217">
        <f t="shared" si="14"/>
        <v>0</v>
      </c>
      <c r="BN8" s="217" t="str">
        <f t="shared" si="14"/>
        <v>IRP19Solar_wS_YK_T 2024</v>
      </c>
      <c r="BO8" s="217" t="str">
        <f t="shared" si="14"/>
        <v>IRP19Solar_wS_YK_T 2036</v>
      </c>
      <c r="BP8" s="217" t="str">
        <f t="shared" si="14"/>
        <v>IRP19Solar_wS_OR_T 2024</v>
      </c>
      <c r="BQ8" s="217" t="str">
        <f t="shared" si="14"/>
        <v>IRP19Solar_wS_OR_T 2033</v>
      </c>
      <c r="BR8" s="217" t="str">
        <f t="shared" si="14"/>
        <v>IRP19Solar_wS_UT_UTN_T 2024</v>
      </c>
      <c r="BS8" s="217" t="str">
        <f t="shared" si="14"/>
        <v>IRP19Solar_wS_WY_JB_T 2024</v>
      </c>
      <c r="BT8" s="217" t="str">
        <f t="shared" si="14"/>
        <v>IRP19Solar_wS_WY_JB_T 2029</v>
      </c>
      <c r="BU8" s="217" t="str">
        <f t="shared" si="14"/>
        <v>IRP19Solar_wS_WY_JB_T 2038</v>
      </c>
      <c r="BV8" s="217" t="str">
        <f t="shared" si="14"/>
        <v>IRP19Solar_wS_UT_UTS_T 2024</v>
      </c>
      <c r="BW8" s="217" t="str">
        <f t="shared" si="14"/>
        <v>IRP19Solar_wS_UT_UTS_T 2030</v>
      </c>
      <c r="BX8" s="217" t="str">
        <f t="shared" si="14"/>
        <v>IRP19Solar_wS_UT_UTS_T 2037</v>
      </c>
      <c r="BY8" s="217" t="str">
        <f t="shared" si="14"/>
        <v>IRP19_SCCT_NTN_2026_185MW</v>
      </c>
      <c r="BZ8" s="217"/>
      <c r="CA8" s="217"/>
      <c r="CB8" s="217"/>
      <c r="CD8" s="212" t="s">
        <v>76</v>
      </c>
      <c r="CE8" s="212"/>
      <c r="CF8" s="212"/>
      <c r="CI8" s="217"/>
      <c r="CN8" s="217"/>
      <c r="DB8" s="186" t="s">
        <v>75</v>
      </c>
      <c r="DC8" s="187" t="s">
        <v>76</v>
      </c>
    </row>
    <row r="9" spans="2:107" s="195" customFormat="1" ht="76.7" customHeight="1">
      <c r="B9" s="200"/>
      <c r="C9" s="201" t="s">
        <v>6</v>
      </c>
      <c r="D9" s="201"/>
      <c r="E9" s="202" t="s">
        <v>18</v>
      </c>
      <c r="F9" s="203"/>
      <c r="G9" s="204">
        <f ca="1">Study_CF</f>
        <v>0.84999999999999987</v>
      </c>
      <c r="H9" s="205"/>
      <c r="I9" s="206"/>
      <c r="K9"/>
      <c r="L9"/>
      <c r="M9"/>
      <c r="P9" s="195" t="s">
        <v>196</v>
      </c>
      <c r="Q9" s="217" t="s">
        <v>230</v>
      </c>
      <c r="R9" s="195" t="s">
        <v>197</v>
      </c>
      <c r="S9" s="195" t="s">
        <v>198</v>
      </c>
      <c r="T9" s="217" t="s">
        <v>198</v>
      </c>
      <c r="U9" s="214" t="s">
        <v>199</v>
      </c>
      <c r="V9" s="195" t="s">
        <v>200</v>
      </c>
      <c r="W9" s="217" t="s">
        <v>200</v>
      </c>
      <c r="X9" s="195" t="s">
        <v>205</v>
      </c>
      <c r="Y9" s="217" t="s">
        <v>205</v>
      </c>
      <c r="Z9" s="214" t="s">
        <v>208</v>
      </c>
      <c r="AA9" s="195" t="s">
        <v>210</v>
      </c>
      <c r="AB9" s="217" t="s">
        <v>210</v>
      </c>
      <c r="AC9" s="217" t="s">
        <v>210</v>
      </c>
      <c r="AD9" s="195" t="s">
        <v>214</v>
      </c>
      <c r="AE9" s="217" t="s">
        <v>214</v>
      </c>
      <c r="AF9" s="217" t="s">
        <v>214</v>
      </c>
      <c r="AG9" s="209" t="s">
        <v>168</v>
      </c>
      <c r="AH9" s="209"/>
      <c r="AI9" s="209"/>
      <c r="AK9" s="208"/>
      <c r="AL9" s="195" t="str">
        <f>P9</f>
        <v>IRP19Wind_ID_T</v>
      </c>
      <c r="AM9" s="217" t="str">
        <f t="shared" ref="AM9:BA9" si="15">Q9</f>
        <v>IRP19Wind_UT_CP_T</v>
      </c>
      <c r="AN9" s="195" t="str">
        <f t="shared" si="15"/>
        <v>IRP19Wind_WYAE_T</v>
      </c>
      <c r="AO9" s="195" t="str">
        <f t="shared" si="15"/>
        <v>IRP19Wind_wS_YK_T</v>
      </c>
      <c r="AP9" s="195" t="str">
        <f t="shared" si="15"/>
        <v>IRP19Wind_wS_YK_T</v>
      </c>
      <c r="AQ9" s="214" t="str">
        <f t="shared" si="15"/>
        <v>IRP19Wind_wS_ID_T</v>
      </c>
      <c r="AR9" s="195" t="str">
        <f t="shared" si="15"/>
        <v>IRP19Solar_wS_YK_T</v>
      </c>
      <c r="AS9" s="195" t="str">
        <f t="shared" si="15"/>
        <v>IRP19Solar_wS_YK_T</v>
      </c>
      <c r="AT9" s="195" t="str">
        <f t="shared" si="15"/>
        <v>IRP19Solar_wS_OR_T</v>
      </c>
      <c r="AU9" s="195" t="str">
        <f t="shared" si="15"/>
        <v>IRP19Solar_wS_OR_T</v>
      </c>
      <c r="AV9" s="214" t="str">
        <f t="shared" si="15"/>
        <v>IRP19Solar_wS_UT_UTN_T</v>
      </c>
      <c r="AW9" s="195" t="str">
        <f t="shared" si="15"/>
        <v>IRP19Solar_wS_WY_JB_T</v>
      </c>
      <c r="AX9" s="209" t="str">
        <f t="shared" si="15"/>
        <v>IRP19Solar_wS_WY_JB_T</v>
      </c>
      <c r="AY9" s="209" t="str">
        <f t="shared" si="15"/>
        <v>IRP19Solar_wS_WY_JB_T</v>
      </c>
      <c r="AZ9" s="209" t="str">
        <f t="shared" si="15"/>
        <v>IRP19Solar_wS_UT_UTS_T</v>
      </c>
      <c r="BA9" s="209" t="str">
        <f t="shared" si="15"/>
        <v>IRP19Solar_wS_UT_UTS_T</v>
      </c>
      <c r="BB9" s="209" t="str">
        <f>AF9</f>
        <v>IRP19Solar_wS_UT_UTS_T</v>
      </c>
      <c r="BC9" s="217" t="str">
        <f>AG9</f>
        <v>IRP19_SCCT_NTN_2026_185MW</v>
      </c>
      <c r="BD9" s="209"/>
      <c r="BE9" s="209"/>
      <c r="BF9" s="209"/>
      <c r="BH9" s="195" t="str">
        <f>P9</f>
        <v>IRP19Wind_ID_T</v>
      </c>
      <c r="BI9" s="217" t="str">
        <f>Q9</f>
        <v>IRP19Wind_UT_CP_T</v>
      </c>
      <c r="BJ9" s="217" t="str">
        <f>R9</f>
        <v>IRP19Wind_WYAE_T</v>
      </c>
      <c r="BK9" s="217" t="str">
        <f t="shared" si="14"/>
        <v>IRP19Wind_wS_YK_T</v>
      </c>
      <c r="BL9" s="217" t="str">
        <f t="shared" si="14"/>
        <v>IRP19Wind_wS_YK_T</v>
      </c>
      <c r="BM9" s="217" t="str">
        <f t="shared" si="14"/>
        <v>IRP19Wind_wS_ID_T</v>
      </c>
      <c r="BN9" s="217" t="str">
        <f t="shared" si="14"/>
        <v>IRP19Solar_wS_YK_T</v>
      </c>
      <c r="BO9" s="217" t="str">
        <f t="shared" si="14"/>
        <v>IRP19Solar_wS_YK_T</v>
      </c>
      <c r="BP9" s="217" t="str">
        <f t="shared" si="14"/>
        <v>IRP19Solar_wS_OR_T</v>
      </c>
      <c r="BQ9" s="217" t="str">
        <f t="shared" si="14"/>
        <v>IRP19Solar_wS_OR_T</v>
      </c>
      <c r="BR9" s="217" t="str">
        <f t="shared" si="14"/>
        <v>IRP19Solar_wS_UT_UTN_T</v>
      </c>
      <c r="BS9" s="217" t="str">
        <f t="shared" si="14"/>
        <v>IRP19Solar_wS_WY_JB_T</v>
      </c>
      <c r="BT9" s="217" t="str">
        <f t="shared" si="14"/>
        <v>IRP19Solar_wS_WY_JB_T</v>
      </c>
      <c r="BU9" s="217" t="str">
        <f t="shared" si="14"/>
        <v>IRP19Solar_wS_WY_JB_T</v>
      </c>
      <c r="BV9" s="217" t="str">
        <f t="shared" si="14"/>
        <v>IRP19Solar_wS_UT_UTS_T</v>
      </c>
      <c r="BW9" s="217" t="str">
        <f t="shared" si="14"/>
        <v>IRP19Solar_wS_UT_UTS_T</v>
      </c>
      <c r="BX9" s="217" t="str">
        <f t="shared" si="14"/>
        <v>IRP19Solar_wS_UT_UTS_T</v>
      </c>
      <c r="BY9" s="217" t="str">
        <f t="shared" si="14"/>
        <v>IRP19_SCCT_NTN_2026_185MW</v>
      </c>
      <c r="BZ9" s="217"/>
      <c r="CA9" s="217"/>
      <c r="CB9" s="217"/>
      <c r="CD9" s="195" t="str">
        <f t="shared" ref="CD9:CX9" si="16">BH9</f>
        <v>IRP19Wind_ID_T</v>
      </c>
      <c r="CE9" s="217" t="str">
        <f t="shared" si="16"/>
        <v>IRP19Wind_UT_CP_T</v>
      </c>
      <c r="CF9" s="209" t="str">
        <f t="shared" si="16"/>
        <v>IRP19Wind_WYAE_T</v>
      </c>
      <c r="CG9" s="209" t="str">
        <f t="shared" si="16"/>
        <v>IRP19Wind_wS_YK_T</v>
      </c>
      <c r="CH9" s="209" t="str">
        <f t="shared" si="16"/>
        <v>IRP19Wind_wS_YK_T</v>
      </c>
      <c r="CI9" s="215" t="str">
        <f t="shared" si="16"/>
        <v>IRP19Wind_wS_ID_T</v>
      </c>
      <c r="CJ9" s="209" t="str">
        <f t="shared" si="16"/>
        <v>IRP19Solar_wS_YK_T</v>
      </c>
      <c r="CK9" s="209" t="str">
        <f t="shared" si="16"/>
        <v>IRP19Solar_wS_YK_T</v>
      </c>
      <c r="CL9" s="209" t="str">
        <f t="shared" si="16"/>
        <v>IRP19Solar_wS_OR_T</v>
      </c>
      <c r="CM9" s="209" t="str">
        <f t="shared" si="16"/>
        <v>IRP19Solar_wS_OR_T</v>
      </c>
      <c r="CN9" s="215" t="str">
        <f t="shared" si="16"/>
        <v>IRP19Solar_wS_UT_UTN_T</v>
      </c>
      <c r="CO9" s="209" t="str">
        <f t="shared" si="16"/>
        <v>IRP19Solar_wS_WY_JB_T</v>
      </c>
      <c r="CP9" s="209" t="str">
        <f t="shared" si="16"/>
        <v>IRP19Solar_wS_WY_JB_T</v>
      </c>
      <c r="CQ9" s="209" t="str">
        <f t="shared" si="16"/>
        <v>IRP19Solar_wS_WY_JB_T</v>
      </c>
      <c r="CR9" s="209" t="str">
        <f t="shared" si="16"/>
        <v>IRP19Solar_wS_UT_UTS_T</v>
      </c>
      <c r="CS9" s="209" t="str">
        <f t="shared" si="16"/>
        <v>IRP19Solar_wS_UT_UTS_T</v>
      </c>
      <c r="CT9" s="209" t="str">
        <f t="shared" si="16"/>
        <v>IRP19Solar_wS_UT_UTS_T</v>
      </c>
      <c r="CU9" s="209" t="str">
        <f t="shared" si="16"/>
        <v>IRP19_SCCT_NTN_2026_185MW</v>
      </c>
      <c r="CV9" s="209">
        <f t="shared" si="16"/>
        <v>0</v>
      </c>
      <c r="CW9" s="209">
        <f t="shared" si="16"/>
        <v>0</v>
      </c>
      <c r="CX9" s="209">
        <f t="shared" si="16"/>
        <v>0</v>
      </c>
      <c r="CY9" s="195" t="s">
        <v>77</v>
      </c>
      <c r="DB9" s="195" t="s">
        <v>86</v>
      </c>
      <c r="DC9" s="195" t="s">
        <v>86</v>
      </c>
    </row>
    <row r="10" spans="2:107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19</v>
      </c>
      <c r="F10" s="39"/>
      <c r="G10" s="12" t="s">
        <v>15</v>
      </c>
      <c r="H10" s="36"/>
      <c r="I10" s="89"/>
    </row>
    <row r="11" spans="2:107" customFormat="1" ht="13.5">
      <c r="B11" s="6"/>
      <c r="C11" s="6" t="s">
        <v>16</v>
      </c>
      <c r="D11" s="6"/>
      <c r="E11" s="84" t="s">
        <v>53</v>
      </c>
      <c r="F11" s="39"/>
      <c r="G11" s="12" t="s">
        <v>31</v>
      </c>
      <c r="H11" s="36"/>
      <c r="I11" s="89"/>
      <c r="P11" t="s">
        <v>32</v>
      </c>
      <c r="Q11" t="s">
        <v>32</v>
      </c>
      <c r="S11" t="s">
        <v>32</v>
      </c>
      <c r="T11" t="s">
        <v>32</v>
      </c>
      <c r="U11" t="s">
        <v>32</v>
      </c>
      <c r="V11" t="s">
        <v>32</v>
      </c>
      <c r="W11" t="s">
        <v>32</v>
      </c>
      <c r="X11" t="s">
        <v>32</v>
      </c>
      <c r="Y11" t="s">
        <v>32</v>
      </c>
      <c r="Z11" t="s">
        <v>32</v>
      </c>
      <c r="AA11" t="s">
        <v>32</v>
      </c>
      <c r="AB11" t="s">
        <v>32</v>
      </c>
      <c r="AC11" t="s">
        <v>32</v>
      </c>
      <c r="AD11" t="s">
        <v>32</v>
      </c>
      <c r="AE11" t="s">
        <v>32</v>
      </c>
      <c r="AF11" t="s">
        <v>32</v>
      </c>
      <c r="AL11" t="s">
        <v>32</v>
      </c>
      <c r="AM11" t="s">
        <v>32</v>
      </c>
      <c r="AN11" t="s">
        <v>32</v>
      </c>
      <c r="AO11" t="s">
        <v>32</v>
      </c>
      <c r="AP11" t="s">
        <v>32</v>
      </c>
      <c r="AQ11" t="s">
        <v>32</v>
      </c>
      <c r="AR11" t="s">
        <v>32</v>
      </c>
      <c r="AS11" t="s">
        <v>32</v>
      </c>
      <c r="AT11" t="s">
        <v>32</v>
      </c>
      <c r="AU11" t="s">
        <v>32</v>
      </c>
      <c r="AV11" t="s">
        <v>32</v>
      </c>
      <c r="AW11" t="s">
        <v>32</v>
      </c>
      <c r="AX11" t="s">
        <v>32</v>
      </c>
      <c r="AY11" t="s">
        <v>32</v>
      </c>
      <c r="AZ11" t="s">
        <v>32</v>
      </c>
      <c r="BA11" t="s">
        <v>32</v>
      </c>
      <c r="BB11" t="s">
        <v>32</v>
      </c>
      <c r="BC11" t="s">
        <v>32</v>
      </c>
      <c r="BH11" t="s">
        <v>78</v>
      </c>
      <c r="BI11" t="s">
        <v>78</v>
      </c>
      <c r="BJ11" t="s">
        <v>78</v>
      </c>
      <c r="BK11" t="s">
        <v>78</v>
      </c>
      <c r="BL11" t="s">
        <v>78</v>
      </c>
      <c r="BM11" t="s">
        <v>78</v>
      </c>
      <c r="BN11" t="s">
        <v>78</v>
      </c>
      <c r="BO11" t="s">
        <v>78</v>
      </c>
      <c r="BP11" t="s">
        <v>78</v>
      </c>
      <c r="BQ11" t="s">
        <v>78</v>
      </c>
      <c r="BR11" t="s">
        <v>78</v>
      </c>
      <c r="BS11" t="s">
        <v>78</v>
      </c>
      <c r="BT11" t="s">
        <v>78</v>
      </c>
      <c r="BU11" t="s">
        <v>78</v>
      </c>
      <c r="BV11" t="s">
        <v>78</v>
      </c>
      <c r="BW11" t="s">
        <v>78</v>
      </c>
      <c r="BX11" t="s">
        <v>78</v>
      </c>
      <c r="BY11" t="s">
        <v>78</v>
      </c>
      <c r="CD11" t="s">
        <v>79</v>
      </c>
      <c r="CE11" t="s">
        <v>79</v>
      </c>
      <c r="CF11" t="s">
        <v>79</v>
      </c>
      <c r="CG11" t="s">
        <v>79</v>
      </c>
      <c r="CH11" t="s">
        <v>79</v>
      </c>
      <c r="CI11" t="s">
        <v>79</v>
      </c>
      <c r="CJ11" t="s">
        <v>79</v>
      </c>
      <c r="CK11" t="s">
        <v>79</v>
      </c>
      <c r="CL11" t="s">
        <v>79</v>
      </c>
      <c r="CM11" t="s">
        <v>79</v>
      </c>
      <c r="CN11" t="s">
        <v>79</v>
      </c>
      <c r="CO11" t="s">
        <v>79</v>
      </c>
      <c r="CP11" t="s">
        <v>79</v>
      </c>
      <c r="CQ11" t="s">
        <v>79</v>
      </c>
      <c r="CR11" t="s">
        <v>79</v>
      </c>
      <c r="CS11" t="s">
        <v>79</v>
      </c>
      <c r="CT11" t="s">
        <v>79</v>
      </c>
      <c r="CU11" t="s">
        <v>79</v>
      </c>
      <c r="CV11" t="s">
        <v>79</v>
      </c>
      <c r="CW11" t="s">
        <v>79</v>
      </c>
      <c r="CX11" t="s">
        <v>79</v>
      </c>
      <c r="CY11" t="s">
        <v>79</v>
      </c>
      <c r="DB11" t="s">
        <v>78</v>
      </c>
      <c r="DC11" t="s">
        <v>79</v>
      </c>
    </row>
    <row r="12" spans="2:107" customFormat="1">
      <c r="B12" s="171"/>
      <c r="C12" s="172"/>
      <c r="D12" s="171"/>
      <c r="E12" s="12"/>
      <c r="F12" s="12"/>
      <c r="G12" s="3"/>
      <c r="H12" s="36"/>
      <c r="I12" s="89"/>
      <c r="BU12" s="367"/>
    </row>
    <row r="13" spans="2:107" customFormat="1">
      <c r="B13" s="15">
        <f>'Table 5'!J13</f>
        <v>2022</v>
      </c>
      <c r="C13" s="9">
        <f t="shared" ref="C13:C38" si="17">(INDEX($CY:$CY,MATCH(B13,$O:$O,0),1)+INDEX($DC:$DC,MATCH(B13,$O:$O,0),1))*1000/Study_MW</f>
        <v>0</v>
      </c>
      <c r="D13" s="45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25.233152949590888</v>
      </c>
      <c r="F13" s="44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25.233152949590888</v>
      </c>
      <c r="H13" s="36"/>
      <c r="I13" s="174"/>
      <c r="J13" s="174"/>
      <c r="O13">
        <f t="shared" ref="O13:O32" si="18">B13</f>
        <v>2022</v>
      </c>
      <c r="P13">
        <v>0</v>
      </c>
      <c r="Q13">
        <v>0</v>
      </c>
      <c r="R13">
        <v>0</v>
      </c>
      <c r="S13" s="366">
        <v>0</v>
      </c>
      <c r="T13" s="366">
        <v>0</v>
      </c>
      <c r="U13" s="174">
        <v>0</v>
      </c>
      <c r="V13" s="366">
        <v>0</v>
      </c>
      <c r="W13" s="366">
        <v>0</v>
      </c>
      <c r="X13" s="366">
        <v>0</v>
      </c>
      <c r="Y13" s="366">
        <v>0</v>
      </c>
      <c r="Z13" s="366">
        <v>0</v>
      </c>
      <c r="AA13" s="366">
        <v>0</v>
      </c>
      <c r="AB13" s="366">
        <v>0</v>
      </c>
      <c r="AC13" s="366">
        <v>0</v>
      </c>
      <c r="AD13" s="366">
        <v>0</v>
      </c>
      <c r="AE13" s="366">
        <v>0</v>
      </c>
      <c r="AF13" s="366">
        <v>0</v>
      </c>
      <c r="AG13" s="366">
        <v>0</v>
      </c>
      <c r="AL13">
        <f t="shared" ref="AL13:AM33" si="19">P13/P$5</f>
        <v>0</v>
      </c>
      <c r="AM13">
        <f t="shared" si="19"/>
        <v>0</v>
      </c>
      <c r="AN13">
        <f t="shared" ref="AN13:AN30" si="20">R13/R$5</f>
        <v>0</v>
      </c>
      <c r="AO13">
        <f t="shared" ref="AO13:AO30" si="21">S13/S$5</f>
        <v>0</v>
      </c>
      <c r="AP13">
        <f t="shared" ref="AP13:AP30" si="22">T13/T$5</f>
        <v>0</v>
      </c>
      <c r="AQ13">
        <f t="shared" ref="AQ13:AQ30" si="23">U13/U$5</f>
        <v>0</v>
      </c>
      <c r="AR13">
        <f t="shared" ref="AR13:AR30" si="24">V13/V$5</f>
        <v>0</v>
      </c>
      <c r="AS13">
        <f t="shared" ref="AS13:AS30" si="25">W13/W$5</f>
        <v>0</v>
      </c>
      <c r="AT13">
        <f t="shared" ref="AT13:AT30" si="26">X13/X$5</f>
        <v>0</v>
      </c>
      <c r="AU13">
        <f t="shared" ref="AU13:AU30" si="27">Y13/Y$5</f>
        <v>0</v>
      </c>
      <c r="AV13">
        <f t="shared" ref="AV13:AV30" si="28">Z13/Z$5</f>
        <v>0</v>
      </c>
      <c r="AW13">
        <f t="shared" ref="AW13:AW30" si="29">AA13/AA$5</f>
        <v>0</v>
      </c>
      <c r="AX13">
        <f t="shared" ref="AX13:AX30" si="30">AB13/AB$5</f>
        <v>0</v>
      </c>
      <c r="AY13">
        <f t="shared" ref="AY13:AY30" si="31">AC13/AC$5</f>
        <v>0</v>
      </c>
      <c r="AZ13">
        <f t="shared" ref="AZ13:AZ30" si="32">AD13/AD$5</f>
        <v>0</v>
      </c>
      <c r="BA13">
        <f t="shared" ref="BA13:BA30" si="33">AE13/AE$5</f>
        <v>0</v>
      </c>
      <c r="BB13">
        <f t="shared" ref="BB13:BB30" si="34">AF13/AF$5</f>
        <v>0</v>
      </c>
      <c r="BC13">
        <f t="shared" ref="BC13:BC30" si="35">AG13/AG$5</f>
        <v>0</v>
      </c>
      <c r="BG13">
        <f>O13</f>
        <v>2022</v>
      </c>
      <c r="BH13" s="130">
        <f>IFERROR(VLOOKUP($O13,'Table 3 ID Wind_2030'!$B$10:$K$37,10,FALSE),0)</f>
        <v>0</v>
      </c>
      <c r="BI13" s="130">
        <f>IFERROR(VLOOKUP($O13,'Table 3 UT CP Wind_2023'!$B$10:$K$37,10,FALSE),0)</f>
        <v>0</v>
      </c>
      <c r="BJ13" s="130">
        <f>IFERROR(VLOOKUP($O13,'Table 3 WYAE Wind_2024'!$B$10:$L$37,11,FALSE),0)</f>
        <v>0</v>
      </c>
      <c r="BK13" s="130">
        <f>IFERROR(VLOOKUP($O13,'Table 3 YK Wind wS_2029'!$B$10:$K$37,10,FALSE),0)</f>
        <v>0</v>
      </c>
      <c r="BL13" s="368"/>
      <c r="BM13" s="130">
        <f>IFERROR(VLOOKUP($O13,'Table 3 ID Wind wS_2032'!$B$10:$K$38,10,FALSE),0)</f>
        <v>0</v>
      </c>
      <c r="BN13" s="130">
        <f>IFERROR(VLOOKUP($O13,'Table 3 PV wS YK_2024'!$B$10:$K$40,10,FALSE),0)</f>
        <v>26.69</v>
      </c>
      <c r="BO13" s="368"/>
      <c r="BP13" s="130">
        <f>IFERROR(VLOOKUP($O13,'Table 3 PV wS SO_2024'!$B$10:$K$40,10,FALSE),0)</f>
        <v>26.69</v>
      </c>
      <c r="BQ13" s="368"/>
      <c r="BR13" s="130">
        <f>IFERROR(VLOOKUP($O13,'Table 3 PV wS UTN_2024'!$B$10:$K$43,10,FALSE),0)</f>
        <v>26.69</v>
      </c>
      <c r="BS13" s="130">
        <f>IFERROR(VLOOKUP($O13,'Table 3 PV wS JB_2024'!$B$10:$K$40,10,FALSE),0)</f>
        <v>26.69</v>
      </c>
      <c r="BT13" s="130">
        <f>IFERROR(VLOOKUP($O13,'Table 3 PV wS JB_2029'!$B$10:$K$40,10,FALSE),0)</f>
        <v>26.69</v>
      </c>
      <c r="BU13" s="368"/>
      <c r="BV13" s="130">
        <f>IFERROR(VLOOKUP($O13,'Table 3 PV wS UTS_2024'!$B$10:$K$38,10,FALSE),0)</f>
        <v>26.69</v>
      </c>
      <c r="BW13" s="130">
        <f>IFERROR(VLOOKUP($O13,'Table 3 PV wS UTS_2030'!$B$10:$K$38,10,FALSE),0)</f>
        <v>26.69</v>
      </c>
      <c r="BX13" s="367"/>
      <c r="BY13" s="130">
        <f>IFERROR(VLOOKUP($O13,'Table 3 185 MW (NTN) 2026)'!$B$13:$L$40,11,FALSE),0)</f>
        <v>8.43</v>
      </c>
      <c r="CD13">
        <f>SUM(AL$13:AL13)*BH13/1000</f>
        <v>0</v>
      </c>
      <c r="CE13">
        <f>SUM(AM$13:AM13)*BI13/1000</f>
        <v>0</v>
      </c>
      <c r="CF13">
        <f>SUM(AN$13:AN13)*BJ13/1000</f>
        <v>0</v>
      </c>
      <c r="CG13">
        <f>SUM(AO$13:AO13)*BK13/1000</f>
        <v>0</v>
      </c>
      <c r="CH13">
        <f>SUM(AP$13:AP13)*BL13/1000</f>
        <v>0</v>
      </c>
      <c r="CI13">
        <f>SUM(AQ$13:AQ13)*BM13/1000</f>
        <v>0</v>
      </c>
      <c r="CJ13">
        <f>SUM(AR$13:AR13)*BN13/1000</f>
        <v>0</v>
      </c>
      <c r="CK13">
        <f>SUM(AS$13:AS13)*BO13/1000</f>
        <v>0</v>
      </c>
      <c r="CL13">
        <f>SUM(AT$13:AT13)*BP13/1000</f>
        <v>0</v>
      </c>
      <c r="CM13">
        <f>SUM(AU$13:AU13)*BQ13/1000</f>
        <v>0</v>
      </c>
      <c r="CN13">
        <f>SUM(AV$13:AV13)*BR13/1000</f>
        <v>0</v>
      </c>
      <c r="CO13">
        <f>SUM(AW$13:AW13)*BS13/1000</f>
        <v>0</v>
      </c>
      <c r="CP13">
        <f>SUM(AX$13:AX13)*BT13/1000</f>
        <v>0</v>
      </c>
      <c r="CQ13">
        <f>SUM(AY$13:AY13)*BU13/1000</f>
        <v>0</v>
      </c>
      <c r="CR13">
        <f>SUM(AZ$13:AZ13)*BV13/1000</f>
        <v>0</v>
      </c>
      <c r="CS13">
        <f>SUM(BA$13:BA13)*BW13/1000</f>
        <v>0</v>
      </c>
      <c r="CT13">
        <f>SUM(BB$13:BB13)*BX13/1000</f>
        <v>0</v>
      </c>
      <c r="CU13">
        <f>SUM(BC$13:BC13)*BY13/1000</f>
        <v>0</v>
      </c>
      <c r="CV13">
        <f>SUM(BD$13:BD13)*BZ13/1000</f>
        <v>0</v>
      </c>
      <c r="CW13">
        <f>SUM(BE$13:BE13)*CA13/1000</f>
        <v>0</v>
      </c>
      <c r="CX13">
        <f>SUM(BF$13:BF13)*CB13/1000</f>
        <v>0</v>
      </c>
      <c r="CY13">
        <f t="shared" ref="CY13" si="36">SUM(CD13:CX13)</f>
        <v>0</v>
      </c>
      <c r="DA13">
        <f t="shared" ref="DA13:DA30" si="37">O13</f>
        <v>2022</v>
      </c>
      <c r="DB13" s="89">
        <f>IFERROR(VLOOKUP($DA13,'Table 3 TransCost'!$B$10:$E$40,4,FALSE),0)</f>
        <v>0</v>
      </c>
      <c r="DC13" s="174">
        <f>$DB$5*DB13/1000</f>
        <v>0</v>
      </c>
    </row>
    <row r="14" spans="2:107" customFormat="1" hidden="1">
      <c r="B14" s="15"/>
      <c r="C14" s="9"/>
      <c r="D14" s="45"/>
      <c r="E14" s="9"/>
      <c r="F14" s="37"/>
      <c r="G14" s="14"/>
      <c r="H14" s="36"/>
      <c r="I14" s="174"/>
      <c r="J14" s="174"/>
      <c r="S14" s="366"/>
      <c r="T14" s="366"/>
      <c r="U14" s="174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BH14" s="130"/>
      <c r="BI14" s="130"/>
      <c r="BJ14" s="130"/>
      <c r="BK14" s="130"/>
      <c r="BL14" s="368"/>
      <c r="BM14" s="130"/>
      <c r="BN14" s="130"/>
      <c r="BO14" s="368"/>
      <c r="BP14" s="130"/>
      <c r="BQ14" s="368"/>
      <c r="BR14" s="130"/>
      <c r="BS14" s="130"/>
      <c r="BT14" s="130"/>
      <c r="BU14" s="368"/>
      <c r="BV14" s="130"/>
      <c r="BW14" s="130"/>
      <c r="BX14" s="367"/>
      <c r="BY14" s="130"/>
      <c r="DB14" s="89"/>
      <c r="DC14" s="174"/>
    </row>
    <row r="15" spans="2:107" customFormat="1" hidden="1">
      <c r="B15" s="15"/>
      <c r="C15" s="9"/>
      <c r="D15" s="45"/>
      <c r="E15" s="9"/>
      <c r="F15" s="37"/>
      <c r="G15" s="14"/>
      <c r="H15" s="36"/>
      <c r="I15" s="174"/>
      <c r="J15" s="174"/>
      <c r="N15" s="89"/>
      <c r="S15" s="366"/>
      <c r="T15" s="366"/>
      <c r="U15" s="174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BH15" s="130"/>
      <c r="BI15" s="130"/>
      <c r="BJ15" s="130"/>
      <c r="BK15" s="130"/>
      <c r="BL15" s="368"/>
      <c r="BM15" s="130"/>
      <c r="BN15" s="130"/>
      <c r="BO15" s="368"/>
      <c r="BP15" s="130"/>
      <c r="BQ15" s="368"/>
      <c r="BR15" s="130"/>
      <c r="BS15" s="130"/>
      <c r="BT15" s="130"/>
      <c r="BU15" s="368"/>
      <c r="BV15" s="130"/>
      <c r="BW15" s="130"/>
      <c r="BX15" s="367"/>
      <c r="BY15" s="130"/>
      <c r="DB15" s="89"/>
      <c r="DC15" s="174"/>
    </row>
    <row r="16" spans="2:107" customFormat="1" hidden="1">
      <c r="B16" s="15"/>
      <c r="C16" s="9"/>
      <c r="D16" s="45"/>
      <c r="E16" s="9"/>
      <c r="F16" s="37"/>
      <c r="G16" s="14"/>
      <c r="H16" s="36"/>
      <c r="I16" s="174"/>
      <c r="J16" s="174"/>
      <c r="M16" s="111"/>
      <c r="S16" s="366"/>
      <c r="T16" s="366"/>
      <c r="U16" s="174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BH16" s="130"/>
      <c r="BI16" s="130"/>
      <c r="BJ16" s="130"/>
      <c r="BK16" s="130"/>
      <c r="BL16" s="368"/>
      <c r="BM16" s="130"/>
      <c r="BN16" s="130"/>
      <c r="BO16" s="368"/>
      <c r="BP16" s="130"/>
      <c r="BQ16" s="368"/>
      <c r="BR16" s="130"/>
      <c r="BS16" s="130"/>
      <c r="BT16" s="130"/>
      <c r="BU16" s="368"/>
      <c r="BV16" s="130"/>
      <c r="BW16" s="130"/>
      <c r="BX16" s="367"/>
      <c r="BY16" s="130"/>
      <c r="DB16" s="89"/>
      <c r="DC16" s="174"/>
    </row>
    <row r="17" spans="2:107" hidden="1">
      <c r="B17" s="15"/>
      <c r="C17" s="9"/>
      <c r="D17" s="45"/>
      <c r="E17" s="9"/>
      <c r="F17" s="37"/>
      <c r="G17" s="14"/>
      <c r="H17" s="36"/>
      <c r="I17" s="174"/>
      <c r="J17" s="174"/>
      <c r="M17" s="112"/>
      <c r="S17" s="366"/>
      <c r="T17" s="366"/>
      <c r="U17" s="174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400"/>
      <c r="BC17" s="174"/>
      <c r="BH17" s="130"/>
      <c r="BI17" s="130"/>
      <c r="BJ17" s="130"/>
      <c r="BK17" s="130"/>
      <c r="BL17" s="368"/>
      <c r="BM17" s="130"/>
      <c r="BN17" s="130"/>
      <c r="BO17" s="368"/>
      <c r="BP17" s="130"/>
      <c r="BQ17" s="368"/>
      <c r="BR17" s="130"/>
      <c r="BS17" s="130"/>
      <c r="BT17" s="130"/>
      <c r="BU17" s="368"/>
      <c r="BV17" s="130"/>
      <c r="BW17" s="130"/>
      <c r="BX17" s="367"/>
      <c r="BY17" s="130"/>
      <c r="DB17" s="89"/>
      <c r="DC17" s="174"/>
    </row>
    <row r="18" spans="2:107" hidden="1">
      <c r="B18" s="15"/>
      <c r="C18" s="9"/>
      <c r="D18" s="45"/>
      <c r="E18" s="9"/>
      <c r="F18" s="37"/>
      <c r="G18" s="14"/>
      <c r="H18" s="36"/>
      <c r="I18" s="174"/>
      <c r="J18" s="174"/>
      <c r="M18" s="112"/>
      <c r="S18" s="401"/>
      <c r="T18" s="366"/>
      <c r="U18" s="174"/>
      <c r="V18" s="366"/>
      <c r="W18" s="366"/>
      <c r="X18" s="366"/>
      <c r="Y18" s="366"/>
      <c r="Z18" s="366"/>
      <c r="AA18" s="366"/>
      <c r="AB18" s="366"/>
      <c r="AC18" s="366"/>
      <c r="AD18" s="366"/>
      <c r="AE18" s="366"/>
      <c r="AF18" s="366"/>
      <c r="AG18" s="366"/>
      <c r="AO18" s="89"/>
      <c r="BH18" s="130"/>
      <c r="BI18" s="130"/>
      <c r="BJ18" s="130"/>
      <c r="BK18" s="130"/>
      <c r="BL18" s="368"/>
      <c r="BM18" s="130"/>
      <c r="BN18" s="130"/>
      <c r="BO18" s="368"/>
      <c r="BP18" s="130"/>
      <c r="BQ18" s="368"/>
      <c r="BR18" s="130"/>
      <c r="BS18" s="130"/>
      <c r="BT18" s="130"/>
      <c r="BU18" s="368"/>
      <c r="BV18" s="130"/>
      <c r="BW18" s="130"/>
      <c r="BX18" s="367"/>
      <c r="BY18" s="130"/>
      <c r="DB18" s="89"/>
      <c r="DC18" s="174"/>
    </row>
    <row r="19" spans="2:107" hidden="1">
      <c r="B19" s="15"/>
      <c r="C19" s="9"/>
      <c r="D19" s="45"/>
      <c r="E19" s="9"/>
      <c r="F19" s="37"/>
      <c r="G19" s="14"/>
      <c r="H19" s="36"/>
      <c r="I19" s="174"/>
      <c r="J19" s="174"/>
      <c r="M19" s="112"/>
      <c r="S19" s="366"/>
      <c r="T19" s="366"/>
      <c r="U19" s="174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6"/>
      <c r="AG19" s="366"/>
      <c r="BH19" s="130"/>
      <c r="BI19" s="130"/>
      <c r="BJ19" s="130"/>
      <c r="BK19" s="130"/>
      <c r="BL19" s="368"/>
      <c r="BM19" s="130"/>
      <c r="BN19" s="130"/>
      <c r="BO19" s="368"/>
      <c r="BP19" s="130"/>
      <c r="BQ19" s="368"/>
      <c r="BR19" s="130"/>
      <c r="BS19" s="130"/>
      <c r="BT19" s="130"/>
      <c r="BU19" s="368"/>
      <c r="BV19" s="130"/>
      <c r="BW19" s="130"/>
      <c r="BX19" s="367"/>
      <c r="BY19" s="130"/>
      <c r="DB19" s="89"/>
      <c r="DC19" s="174"/>
    </row>
    <row r="20" spans="2:107" hidden="1">
      <c r="B20" s="15"/>
      <c r="C20" s="9"/>
      <c r="D20" s="45"/>
      <c r="E20" s="9"/>
      <c r="F20" s="37"/>
      <c r="G20" s="14"/>
      <c r="H20" s="36"/>
      <c r="I20" s="174"/>
      <c r="J20" s="174"/>
      <c r="M20" s="112"/>
      <c r="S20" s="366"/>
      <c r="T20" s="366"/>
      <c r="U20" s="174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BH20" s="130"/>
      <c r="BI20" s="130"/>
      <c r="BJ20" s="130"/>
      <c r="BK20" s="130"/>
      <c r="BL20" s="368"/>
      <c r="BM20" s="130"/>
      <c r="BN20" s="130"/>
      <c r="BO20" s="368"/>
      <c r="BP20" s="130"/>
      <c r="BQ20" s="368"/>
      <c r="BR20" s="130"/>
      <c r="BS20" s="130"/>
      <c r="BT20" s="130"/>
      <c r="BU20" s="368"/>
      <c r="BV20" s="130"/>
      <c r="BW20" s="130"/>
      <c r="BX20" s="367"/>
      <c r="BY20" s="130"/>
      <c r="DB20" s="89"/>
      <c r="DC20" s="174"/>
    </row>
    <row r="21" spans="2:107" hidden="1">
      <c r="B21" s="15"/>
      <c r="C21" s="9"/>
      <c r="D21" s="45"/>
      <c r="E21" s="9"/>
      <c r="F21" s="37"/>
      <c r="G21" s="14"/>
      <c r="H21" s="36"/>
      <c r="I21" s="174"/>
      <c r="J21" s="174"/>
      <c r="M21" s="112"/>
      <c r="S21" s="366"/>
      <c r="T21" s="366"/>
      <c r="U21" s="174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BH21" s="130"/>
      <c r="BI21" s="130"/>
      <c r="BJ21" s="130"/>
      <c r="BK21" s="130"/>
      <c r="BL21" s="368"/>
      <c r="BM21" s="130"/>
      <c r="BN21" s="130"/>
      <c r="BO21" s="368"/>
      <c r="BP21" s="130"/>
      <c r="BQ21" s="368"/>
      <c r="BR21" s="130"/>
      <c r="BS21" s="130"/>
      <c r="BT21" s="130"/>
      <c r="BU21" s="368"/>
      <c r="BV21" s="130"/>
      <c r="BW21" s="130"/>
      <c r="BX21" s="367"/>
      <c r="BY21" s="130"/>
      <c r="DB21" s="89"/>
      <c r="DC21" s="174"/>
    </row>
    <row r="22" spans="2:107" hidden="1">
      <c r="B22" s="15"/>
      <c r="C22" s="9"/>
      <c r="D22" s="45"/>
      <c r="E22" s="9"/>
      <c r="F22" s="37"/>
      <c r="G22" s="14"/>
      <c r="H22" s="36"/>
      <c r="I22" s="174"/>
      <c r="J22" s="174"/>
      <c r="M22" s="112"/>
      <c r="S22" s="366"/>
      <c r="T22" s="366"/>
      <c r="U22" s="174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  <c r="AG22" s="366"/>
      <c r="BH22" s="130"/>
      <c r="BI22" s="130"/>
      <c r="BJ22" s="130"/>
      <c r="BK22" s="130"/>
      <c r="BL22" s="368"/>
      <c r="BM22" s="130"/>
      <c r="BN22" s="130"/>
      <c r="BO22" s="368"/>
      <c r="BP22" s="130"/>
      <c r="BQ22" s="368"/>
      <c r="BR22" s="130"/>
      <c r="BS22" s="130"/>
      <c r="BT22" s="130"/>
      <c r="BU22" s="368"/>
      <c r="BV22" s="130"/>
      <c r="BW22" s="130"/>
      <c r="BX22" s="367"/>
      <c r="BY22" s="130"/>
      <c r="DB22" s="89"/>
      <c r="DC22" s="174"/>
    </row>
    <row r="23" spans="2:107" hidden="1">
      <c r="B23" s="15"/>
      <c r="C23" s="9"/>
      <c r="D23" s="45"/>
      <c r="E23" s="9"/>
      <c r="F23" s="37"/>
      <c r="G23" s="14"/>
      <c r="H23" s="36"/>
      <c r="I23" s="174"/>
      <c r="J23" s="174"/>
      <c r="M23" s="112"/>
      <c r="S23" s="366"/>
      <c r="T23" s="366"/>
      <c r="U23" s="174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BH23" s="130"/>
      <c r="BI23" s="130"/>
      <c r="BJ23" s="130"/>
      <c r="BK23" s="130"/>
      <c r="BL23" s="368"/>
      <c r="BM23" s="130"/>
      <c r="BN23" s="130"/>
      <c r="BO23" s="368"/>
      <c r="BP23" s="130"/>
      <c r="BQ23" s="368"/>
      <c r="BR23" s="130"/>
      <c r="BS23" s="130"/>
      <c r="BT23" s="130"/>
      <c r="BU23" s="368"/>
      <c r="BV23" s="130"/>
      <c r="BW23" s="130"/>
      <c r="BX23" s="367"/>
      <c r="BY23" s="130"/>
      <c r="DB23" s="89"/>
      <c r="DC23" s="174"/>
    </row>
    <row r="24" spans="2:107" hidden="1">
      <c r="B24" s="15"/>
      <c r="C24" s="9"/>
      <c r="D24" s="45"/>
      <c r="E24" s="9"/>
      <c r="F24" s="37"/>
      <c r="G24" s="14"/>
      <c r="H24" s="36"/>
      <c r="I24" s="174"/>
      <c r="J24" s="174"/>
      <c r="M24" s="112"/>
      <c r="S24" s="366"/>
      <c r="T24" s="366"/>
      <c r="U24" s="174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BH24" s="130"/>
      <c r="BI24" s="130"/>
      <c r="BJ24" s="130"/>
      <c r="BK24" s="130"/>
      <c r="BL24" s="368"/>
      <c r="BM24" s="130"/>
      <c r="BN24" s="130"/>
      <c r="BO24" s="368"/>
      <c r="BP24" s="130"/>
      <c r="BQ24" s="368"/>
      <c r="BR24" s="130"/>
      <c r="BS24" s="130"/>
      <c r="BT24" s="130"/>
      <c r="BU24" s="368"/>
      <c r="BV24" s="130"/>
      <c r="BW24" s="130"/>
      <c r="BX24" s="367"/>
      <c r="BY24" s="130"/>
      <c r="DB24" s="89"/>
      <c r="DC24" s="174"/>
    </row>
    <row r="25" spans="2:107" hidden="1">
      <c r="B25" s="15"/>
      <c r="C25" s="9"/>
      <c r="D25" s="45"/>
      <c r="E25" s="9"/>
      <c r="F25" s="37"/>
      <c r="G25" s="14"/>
      <c r="H25" s="36"/>
      <c r="I25" s="174"/>
      <c r="J25" s="174"/>
      <c r="M25" s="112"/>
      <c r="S25" s="366"/>
      <c r="T25" s="366"/>
      <c r="U25" s="174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BH25" s="130"/>
      <c r="BI25" s="130"/>
      <c r="BJ25" s="130"/>
      <c r="BK25" s="130"/>
      <c r="BL25" s="368"/>
      <c r="BM25" s="130"/>
      <c r="BN25" s="130"/>
      <c r="BO25" s="368"/>
      <c r="BP25" s="130"/>
      <c r="BQ25" s="368"/>
      <c r="BR25" s="130"/>
      <c r="BS25" s="130"/>
      <c r="BT25" s="130"/>
      <c r="BU25" s="368"/>
      <c r="BV25" s="130"/>
      <c r="BW25" s="130"/>
      <c r="BX25" s="367"/>
      <c r="BY25" s="130"/>
      <c r="DB25" s="89"/>
      <c r="DC25" s="174"/>
    </row>
    <row r="26" spans="2:107" hidden="1">
      <c r="B26" s="15"/>
      <c r="C26" s="9"/>
      <c r="D26" s="45"/>
      <c r="E26" s="9"/>
      <c r="F26" s="37"/>
      <c r="G26" s="14"/>
      <c r="H26" s="36"/>
      <c r="I26" s="174"/>
      <c r="J26" s="174"/>
      <c r="M26" s="112"/>
      <c r="S26" s="366"/>
      <c r="T26" s="366"/>
      <c r="U26" s="174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BH26" s="130"/>
      <c r="BI26" s="130"/>
      <c r="BJ26" s="130"/>
      <c r="BK26" s="130"/>
      <c r="BL26" s="368"/>
      <c r="BM26" s="130"/>
      <c r="BN26" s="130"/>
      <c r="BO26" s="368"/>
      <c r="BP26" s="130"/>
      <c r="BQ26" s="368"/>
      <c r="BR26" s="130"/>
      <c r="BS26" s="130"/>
      <c r="BT26" s="130"/>
      <c r="BU26" s="368"/>
      <c r="BV26" s="130"/>
      <c r="BW26" s="130"/>
      <c r="BX26" s="367"/>
      <c r="BY26" s="130"/>
      <c r="DB26" s="89"/>
      <c r="DC26" s="174"/>
    </row>
    <row r="27" spans="2:107" hidden="1">
      <c r="B27" s="15"/>
      <c r="C27" s="9"/>
      <c r="D27" s="45"/>
      <c r="E27" s="9"/>
      <c r="F27" s="37"/>
      <c r="G27" s="14"/>
      <c r="H27" s="36"/>
      <c r="I27" s="174"/>
      <c r="J27" s="174"/>
      <c r="M27" s="112"/>
      <c r="S27" s="366"/>
      <c r="T27" s="366"/>
      <c r="U27" s="174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6"/>
      <c r="BH27" s="130"/>
      <c r="BI27" s="130"/>
      <c r="BJ27" s="130"/>
      <c r="BK27" s="130"/>
      <c r="BL27" s="368"/>
      <c r="BM27" s="130"/>
      <c r="BN27" s="130"/>
      <c r="BO27" s="368"/>
      <c r="BP27" s="130"/>
      <c r="BQ27" s="368"/>
      <c r="BR27" s="130"/>
      <c r="BS27" s="130"/>
      <c r="BT27" s="130"/>
      <c r="BU27" s="368"/>
      <c r="BV27" s="130"/>
      <c r="BW27" s="130"/>
      <c r="BX27" s="367"/>
      <c r="BY27" s="130"/>
      <c r="DB27" s="89"/>
      <c r="DC27" s="174"/>
    </row>
    <row r="28" spans="2:107" hidden="1">
      <c r="B28" s="15"/>
      <c r="C28" s="9"/>
      <c r="D28" s="45"/>
      <c r="E28" s="9"/>
      <c r="F28" s="37"/>
      <c r="G28" s="14"/>
      <c r="H28" s="36"/>
      <c r="I28" s="174"/>
      <c r="J28" s="174"/>
      <c r="M28" s="112"/>
      <c r="S28" s="366"/>
      <c r="T28" s="366"/>
      <c r="U28" s="174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BH28" s="130"/>
      <c r="BI28" s="130"/>
      <c r="BJ28" s="130"/>
      <c r="BK28" s="130"/>
      <c r="BL28" s="368"/>
      <c r="BM28" s="130"/>
      <c r="BN28" s="130"/>
      <c r="BO28" s="368"/>
      <c r="BP28" s="130"/>
      <c r="BQ28" s="368"/>
      <c r="BR28" s="130"/>
      <c r="BS28" s="130"/>
      <c r="BT28" s="130"/>
      <c r="BU28" s="368"/>
      <c r="BV28" s="130"/>
      <c r="BW28" s="130"/>
      <c r="BX28" s="367"/>
      <c r="BY28" s="130"/>
      <c r="DB28" s="89"/>
      <c r="DC28" s="174"/>
    </row>
    <row r="29" spans="2:107" hidden="1">
      <c r="B29" s="15">
        <f t="shared" ref="B29:B38" si="38">B28+1</f>
        <v>1</v>
      </c>
      <c r="C29" s="9" t="e">
        <f t="shared" si="17"/>
        <v>#N/A</v>
      </c>
      <c r="D29" s="45"/>
      <c r="E29" s="9" t="e">
        <f t="shared" ref="E29:E32" ca="1" si="39">SUMIF(INDIRECT("'Table 5'!$J$"&amp;$K$3&amp;":$J$"&amp;$K$4),B29,INDIRECT("'Table 5'!$c$"&amp;$K$3&amp;":$c$"&amp;$K$4))/SUMIF(INDIRECT("'Table 5'!$J$"&amp;$K$3&amp;":$J$"&amp;$K$4),B29,INDIRECT("'Table 5'!$f$"&amp;$K$3&amp;":$f$"&amp;$K$4))</f>
        <v>#DIV/0!</v>
      </c>
      <c r="F29" s="37"/>
      <c r="G29" s="14" t="e">
        <f t="shared" ref="G29:G38" ca="1" si="40">SUMIF(INDIRECT("'Table 5'!$J$"&amp;$K$3&amp;":$J$"&amp;$K$4),B29,INDIRECT("'Table 5'!$e$"&amp;$K$3&amp;":$e$"&amp;$K$4))/SUMIF(INDIRECT("'Table 5'!$J$"&amp;$K$3&amp;":$J$"&amp;$K$4),B29,INDIRECT("'Table 5'!$f$"&amp;$K$3&amp;":$f$"&amp;$K$4))</f>
        <v>#DIV/0!</v>
      </c>
      <c r="H29" s="36" t="e">
        <f t="shared" ref="H29:H38" ca="1" si="41">G29-E29</f>
        <v>#DIV/0!</v>
      </c>
      <c r="I29" s="174"/>
      <c r="J29" s="174"/>
      <c r="M29" s="112"/>
      <c r="O29">
        <f t="shared" si="18"/>
        <v>1</v>
      </c>
      <c r="P29" t="e">
        <v>#N/A</v>
      </c>
      <c r="Q29" t="e">
        <v>#N/A</v>
      </c>
      <c r="R29" t="e">
        <v>#N/A</v>
      </c>
      <c r="S29" s="366" t="e">
        <v>#N/A</v>
      </c>
      <c r="T29" s="366" t="e">
        <v>#N/A</v>
      </c>
      <c r="U29" s="174" t="e">
        <v>#N/A</v>
      </c>
      <c r="V29" s="366" t="e">
        <v>#N/A</v>
      </c>
      <c r="W29" s="366" t="e">
        <v>#N/A</v>
      </c>
      <c r="X29" s="366" t="e">
        <v>#N/A</v>
      </c>
      <c r="Y29" s="366" t="e">
        <v>#N/A</v>
      </c>
      <c r="Z29" s="366" t="e">
        <v>#N/A</v>
      </c>
      <c r="AA29" s="366" t="e">
        <v>#N/A</v>
      </c>
      <c r="AB29" s="366" t="e">
        <v>#N/A</v>
      </c>
      <c r="AC29" s="366" t="e">
        <v>#N/A</v>
      </c>
      <c r="AD29" s="366" t="e">
        <v>#N/A</v>
      </c>
      <c r="AE29" s="366" t="e">
        <v>#N/A</v>
      </c>
      <c r="AF29" s="366" t="e">
        <v>#N/A</v>
      </c>
      <c r="AG29" s="366" t="e">
        <v>#N/A</v>
      </c>
      <c r="AL29" t="e">
        <f t="shared" si="19"/>
        <v>#N/A</v>
      </c>
      <c r="AM29" t="e">
        <f t="shared" si="19"/>
        <v>#N/A</v>
      </c>
      <c r="AN29" t="e">
        <f t="shared" si="20"/>
        <v>#N/A</v>
      </c>
      <c r="AO29" t="e">
        <f t="shared" si="21"/>
        <v>#N/A</v>
      </c>
      <c r="AP29" t="e">
        <f t="shared" si="22"/>
        <v>#N/A</v>
      </c>
      <c r="AQ29" t="e">
        <f t="shared" si="23"/>
        <v>#N/A</v>
      </c>
      <c r="AR29" t="e">
        <f t="shared" si="24"/>
        <v>#N/A</v>
      </c>
      <c r="AS29" t="e">
        <f t="shared" si="25"/>
        <v>#N/A</v>
      </c>
      <c r="AT29" t="e">
        <f t="shared" si="26"/>
        <v>#N/A</v>
      </c>
      <c r="AU29" t="e">
        <f t="shared" si="27"/>
        <v>#N/A</v>
      </c>
      <c r="AV29" t="e">
        <f t="shared" si="28"/>
        <v>#N/A</v>
      </c>
      <c r="AW29" t="e">
        <f t="shared" si="29"/>
        <v>#N/A</v>
      </c>
      <c r="AX29" t="e">
        <f t="shared" si="30"/>
        <v>#N/A</v>
      </c>
      <c r="AY29" t="e">
        <f t="shared" si="31"/>
        <v>#N/A</v>
      </c>
      <c r="AZ29" t="e">
        <f t="shared" si="32"/>
        <v>#N/A</v>
      </c>
      <c r="BA29" t="e">
        <f t="shared" si="33"/>
        <v>#N/A</v>
      </c>
      <c r="BB29" t="e">
        <f t="shared" si="34"/>
        <v>#N/A</v>
      </c>
      <c r="BC29" t="e">
        <f t="shared" si="35"/>
        <v>#N/A</v>
      </c>
      <c r="BG29">
        <f t="shared" ref="BG29:BG30" si="42">O29</f>
        <v>1</v>
      </c>
      <c r="BH29" s="130">
        <f>IFERROR(VLOOKUP($O29,'Table 3 ID Wind_2030'!$B$10:$K$37,10,FALSE),0)</f>
        <v>0</v>
      </c>
      <c r="BI29" s="130">
        <f>IFERROR(VLOOKUP($O29,'Table 3 UT CP Wind_2023'!$B$10:$K$37,10,FALSE),0)</f>
        <v>0</v>
      </c>
      <c r="BJ29" s="130">
        <f>IFERROR(VLOOKUP($O29,'Table 3 WYAE Wind_2024'!$B$10:$L$37,11,FALSE),0)</f>
        <v>0</v>
      </c>
      <c r="BK29" s="130">
        <f>IFERROR(VLOOKUP($O29,'Table 3 YK Wind wS_2029'!$B$10:$K$37,10,FALSE),0)</f>
        <v>0</v>
      </c>
      <c r="BL29" s="368"/>
      <c r="BM29" s="130">
        <f>IFERROR(VLOOKUP($O29,'Table 3 ID Wind wS_2032'!$B$10:$K$38,10,FALSE),0)</f>
        <v>0</v>
      </c>
      <c r="BN29" s="130">
        <f>IFERROR(VLOOKUP($O29,'Table 3 PV wS YK_2024'!$B$10:$K$40,10,FALSE),0)</f>
        <v>0</v>
      </c>
      <c r="BO29" s="368"/>
      <c r="BP29" s="130">
        <f>IFERROR(VLOOKUP($O29,'Table 3 PV wS SO_2024'!$B$10:$K$40,10,FALSE),0)</f>
        <v>0</v>
      </c>
      <c r="BQ29" s="368"/>
      <c r="BR29" s="130">
        <f>IFERROR(VLOOKUP($O29,'Table 3 PV wS UTN_2024'!$B$10:$K$43,10,FALSE),0)</f>
        <v>0</v>
      </c>
      <c r="BS29" s="130">
        <f>IFERROR(VLOOKUP($O29,'Table 3 PV wS JB_2024'!$B$10:$K$40,10,FALSE),0)</f>
        <v>0</v>
      </c>
      <c r="BT29" s="130">
        <f>IFERROR(VLOOKUP($O29,'Table 3 PV wS JB_2029'!$B$10:$K$40,10,FALSE),0)</f>
        <v>0</v>
      </c>
      <c r="BU29" s="368"/>
      <c r="BV29" s="130">
        <f>IFERROR(VLOOKUP($O29,'Table 3 PV wS UTS_2024'!$B$10:$K$38,10,FALSE),0)</f>
        <v>0</v>
      </c>
      <c r="BW29" s="130">
        <f>IFERROR(VLOOKUP($O29,'Table 3 PV wS UTS_2030'!$B$10:$K$38,10,FALSE),0)</f>
        <v>0</v>
      </c>
      <c r="BX29" s="367"/>
      <c r="BY29" s="130">
        <f>IFERROR(VLOOKUP($O29,'Table 3 185 MW (NTN) 2026)'!$B$13:$L$40,11,FALSE),0)</f>
        <v>0</v>
      </c>
      <c r="CD29" t="e">
        <f>SUM(AL$13:AL29)*BH29/1000</f>
        <v>#N/A</v>
      </c>
      <c r="CE29" t="e">
        <f>SUM(AM$13:AM29)*BI29/1000</f>
        <v>#N/A</v>
      </c>
      <c r="CF29" t="e">
        <f>SUM(AN$13:AN29)*BJ29/1000</f>
        <v>#N/A</v>
      </c>
      <c r="CG29" t="e">
        <f>SUM(AO$13:AO29)*BK29/1000</f>
        <v>#N/A</v>
      </c>
      <c r="CH29" t="e">
        <f>SUM(AP$13:AP29)*BL29/1000</f>
        <v>#N/A</v>
      </c>
      <c r="CI29" t="e">
        <f>SUM(AQ$13:AQ29)*BM29/1000</f>
        <v>#N/A</v>
      </c>
      <c r="CJ29" t="e">
        <f>SUM(AR$13:AR29)*BN29/1000</f>
        <v>#N/A</v>
      </c>
      <c r="CK29" t="e">
        <f>SUM(AS$13:AS29)*BO29/1000</f>
        <v>#N/A</v>
      </c>
      <c r="CL29" t="e">
        <f>SUM(AT$13:AT29)*BP29/1000</f>
        <v>#N/A</v>
      </c>
      <c r="CM29" t="e">
        <f>SUM(AU$13:AU29)*BQ29/1000</f>
        <v>#N/A</v>
      </c>
      <c r="CN29" t="e">
        <f>SUM(AV$13:AV29)*BR29/1000</f>
        <v>#N/A</v>
      </c>
      <c r="CO29" t="e">
        <f>SUM(AW$13:AW29)*BS29/1000</f>
        <v>#N/A</v>
      </c>
      <c r="CP29" t="e">
        <f>SUM(AX$13:AX29)*BT29/1000</f>
        <v>#N/A</v>
      </c>
      <c r="CQ29" t="e">
        <f>SUM(AY$13:AY29)*BU29/1000</f>
        <v>#N/A</v>
      </c>
      <c r="CR29" t="e">
        <f>SUM(AZ$13:AZ29)*BV29/1000</f>
        <v>#N/A</v>
      </c>
      <c r="CS29" t="e">
        <f>SUM(BA$13:BA29)*BW29/1000</f>
        <v>#N/A</v>
      </c>
      <c r="CT29" t="e">
        <f>SUM(BB$13:BB29)*BX29/1000</f>
        <v>#N/A</v>
      </c>
      <c r="CU29" t="e">
        <f>SUM(BC$13:BC29)*BY29/1000</f>
        <v>#N/A</v>
      </c>
      <c r="CV29">
        <f>SUM(BD$13:BD29)*BZ29/1000</f>
        <v>0</v>
      </c>
      <c r="CW29">
        <f>SUM(BE$13:BE29)*CA29/1000</f>
        <v>0</v>
      </c>
      <c r="CX29">
        <f>SUM(BF$13:BF29)*CB29/1000</f>
        <v>0</v>
      </c>
      <c r="CY29" t="e">
        <f t="shared" ref="CY29:CY30" si="43">SUM(CD29:CX29)</f>
        <v>#N/A</v>
      </c>
      <c r="DA29">
        <f t="shared" si="37"/>
        <v>1</v>
      </c>
      <c r="DB29" s="89">
        <f>IFERROR(VLOOKUP($DA29,'Table 3 TransCost'!$B$10:$E$40,4,FALSE),0)</f>
        <v>0</v>
      </c>
      <c r="DC29" s="174">
        <f t="shared" ref="DC29:DC30" si="44">$DB$5*DB29/1000</f>
        <v>0</v>
      </c>
    </row>
    <row r="30" spans="2:107" hidden="1">
      <c r="B30" s="15">
        <f t="shared" si="38"/>
        <v>2</v>
      </c>
      <c r="C30" s="9" t="e">
        <f t="shared" si="17"/>
        <v>#N/A</v>
      </c>
      <c r="D30" s="45"/>
      <c r="E30" s="9" t="e">
        <f t="shared" ca="1" si="39"/>
        <v>#DIV/0!</v>
      </c>
      <c r="F30" s="37"/>
      <c r="G30" s="14" t="e">
        <f t="shared" ca="1" si="40"/>
        <v>#DIV/0!</v>
      </c>
      <c r="H30" s="36" t="e">
        <f t="shared" ca="1" si="41"/>
        <v>#DIV/0!</v>
      </c>
      <c r="I30" s="174"/>
      <c r="J30" s="174"/>
      <c r="M30" s="112"/>
      <c r="O30">
        <f t="shared" si="18"/>
        <v>2</v>
      </c>
      <c r="P30" t="e">
        <v>#N/A</v>
      </c>
      <c r="Q30" t="e">
        <v>#N/A</v>
      </c>
      <c r="R30" t="e">
        <v>#N/A</v>
      </c>
      <c r="S30" s="366" t="e">
        <v>#N/A</v>
      </c>
      <c r="T30" s="366" t="e">
        <v>#N/A</v>
      </c>
      <c r="U30" s="174" t="e">
        <v>#N/A</v>
      </c>
      <c r="V30" s="366" t="e">
        <v>#N/A</v>
      </c>
      <c r="W30" s="366" t="e">
        <v>#N/A</v>
      </c>
      <c r="X30" s="366" t="e">
        <v>#N/A</v>
      </c>
      <c r="Y30" s="366" t="e">
        <v>#N/A</v>
      </c>
      <c r="Z30" s="366" t="e">
        <v>#N/A</v>
      </c>
      <c r="AA30" s="366" t="e">
        <v>#N/A</v>
      </c>
      <c r="AB30" s="366" t="e">
        <v>#N/A</v>
      </c>
      <c r="AC30" s="366" t="e">
        <v>#N/A</v>
      </c>
      <c r="AD30" s="366" t="e">
        <v>#N/A</v>
      </c>
      <c r="AE30" s="366" t="e">
        <v>#N/A</v>
      </c>
      <c r="AF30" s="366" t="e">
        <v>#N/A</v>
      </c>
      <c r="AG30" s="366" t="e">
        <v>#N/A</v>
      </c>
      <c r="AL30" t="e">
        <f t="shared" si="19"/>
        <v>#N/A</v>
      </c>
      <c r="AM30" t="e">
        <f t="shared" si="19"/>
        <v>#N/A</v>
      </c>
      <c r="AN30" t="e">
        <f t="shared" si="20"/>
        <v>#N/A</v>
      </c>
      <c r="AO30" t="e">
        <f t="shared" si="21"/>
        <v>#N/A</v>
      </c>
      <c r="AP30" t="e">
        <f t="shared" si="22"/>
        <v>#N/A</v>
      </c>
      <c r="AQ30" t="e">
        <f t="shared" si="23"/>
        <v>#N/A</v>
      </c>
      <c r="AR30" t="e">
        <f t="shared" si="24"/>
        <v>#N/A</v>
      </c>
      <c r="AS30" t="e">
        <f t="shared" si="25"/>
        <v>#N/A</v>
      </c>
      <c r="AT30" t="e">
        <f t="shared" si="26"/>
        <v>#N/A</v>
      </c>
      <c r="AU30" t="e">
        <f t="shared" si="27"/>
        <v>#N/A</v>
      </c>
      <c r="AV30" t="e">
        <f t="shared" si="28"/>
        <v>#N/A</v>
      </c>
      <c r="AW30" t="e">
        <f t="shared" si="29"/>
        <v>#N/A</v>
      </c>
      <c r="AX30" t="e">
        <f t="shared" si="30"/>
        <v>#N/A</v>
      </c>
      <c r="AY30" t="e">
        <f t="shared" si="31"/>
        <v>#N/A</v>
      </c>
      <c r="AZ30" t="e">
        <f t="shared" si="32"/>
        <v>#N/A</v>
      </c>
      <c r="BA30" t="e">
        <f t="shared" si="33"/>
        <v>#N/A</v>
      </c>
      <c r="BB30" t="e">
        <f t="shared" si="34"/>
        <v>#N/A</v>
      </c>
      <c r="BC30" t="e">
        <f t="shared" si="35"/>
        <v>#N/A</v>
      </c>
      <c r="BG30">
        <f t="shared" si="42"/>
        <v>2</v>
      </c>
      <c r="BH30" s="130">
        <f>IFERROR(VLOOKUP($O30,'Table 3 ID Wind_2030'!$B$10:$K$37,10,FALSE),0)</f>
        <v>0</v>
      </c>
      <c r="BI30" s="130">
        <f>IFERROR(VLOOKUP($O30,'Table 3 UT CP Wind_2023'!$B$10:$K$37,10,FALSE),0)</f>
        <v>0</v>
      </c>
      <c r="BJ30" s="130">
        <f>IFERROR(VLOOKUP($O30,'Table 3 WYAE Wind_2024'!$B$10:$L$37,11,FALSE),0)</f>
        <v>0</v>
      </c>
      <c r="BK30" s="130">
        <f>IFERROR(VLOOKUP($O30,'Table 3 YK Wind wS_2029'!$B$10:$K$37,10,FALSE),0)</f>
        <v>0</v>
      </c>
      <c r="BL30" s="368"/>
      <c r="BM30" s="130">
        <f>IFERROR(VLOOKUP($O30,'Table 3 ID Wind wS_2032'!$B$10:$K$38,10,FALSE),0)</f>
        <v>0</v>
      </c>
      <c r="BN30" s="130">
        <f>IFERROR(VLOOKUP($O30,'Table 3 PV wS YK_2024'!$B$10:$K$40,10,FALSE),0)</f>
        <v>0</v>
      </c>
      <c r="BO30" s="368"/>
      <c r="BP30" s="130">
        <f>IFERROR(VLOOKUP($O30,'Table 3 PV wS SO_2024'!$B$10:$K$40,10,FALSE),0)</f>
        <v>0</v>
      </c>
      <c r="BQ30" s="368"/>
      <c r="BR30" s="130">
        <f>IFERROR(VLOOKUP($O30,'Table 3 PV wS UTN_2024'!$B$10:$K$43,10,FALSE),0)</f>
        <v>0</v>
      </c>
      <c r="BS30" s="130">
        <f>IFERROR(VLOOKUP($O30,'Table 3 PV wS JB_2024'!$B$10:$K$40,10,FALSE),0)</f>
        <v>0</v>
      </c>
      <c r="BT30" s="130">
        <f>IFERROR(VLOOKUP($O30,'Table 3 PV wS JB_2029'!$B$10:$K$40,10,FALSE),0)</f>
        <v>0</v>
      </c>
      <c r="BU30" s="368"/>
      <c r="BV30" s="130">
        <f>IFERROR(VLOOKUP($O30,'Table 3 PV wS UTS_2024'!$B$10:$K$38,10,FALSE),0)</f>
        <v>0</v>
      </c>
      <c r="BW30" s="130">
        <f>IFERROR(VLOOKUP($O30,'Table 3 PV wS UTS_2030'!$B$10:$K$38,10,FALSE),0)</f>
        <v>0</v>
      </c>
      <c r="BX30" s="367"/>
      <c r="BY30" s="130">
        <f>IFERROR(VLOOKUP($O30,'Table 3 185 MW (NTN) 2026)'!$B$13:$L$40,11,FALSE),0)</f>
        <v>0</v>
      </c>
      <c r="CD30" t="e">
        <f>SUM(AL$13:AL30)*BH30/1000</f>
        <v>#N/A</v>
      </c>
      <c r="CE30" t="e">
        <f>SUM(AM$13:AM30)*BI30/1000</f>
        <v>#N/A</v>
      </c>
      <c r="CF30" t="e">
        <f>SUM(AN$13:AN30)*BJ30/1000</f>
        <v>#N/A</v>
      </c>
      <c r="CG30" t="e">
        <f>SUM(AO$13:AO30)*BK30/1000</f>
        <v>#N/A</v>
      </c>
      <c r="CH30" t="e">
        <f>SUM(AP$13:AP30)*BL30/1000</f>
        <v>#N/A</v>
      </c>
      <c r="CI30" t="e">
        <f>SUM(AQ$13:AQ30)*BM30/1000</f>
        <v>#N/A</v>
      </c>
      <c r="CJ30" t="e">
        <f>SUM(AR$13:AR30)*BN30/1000</f>
        <v>#N/A</v>
      </c>
      <c r="CK30" t="e">
        <f>SUM(AS$13:AS30)*BO30/1000</f>
        <v>#N/A</v>
      </c>
      <c r="CL30" t="e">
        <f>SUM(AT$13:AT30)*BP30/1000</f>
        <v>#N/A</v>
      </c>
      <c r="CM30" t="e">
        <f>SUM(AU$13:AU30)*BQ30/1000</f>
        <v>#N/A</v>
      </c>
      <c r="CN30" t="e">
        <f>SUM(AV$13:AV30)*BR30/1000</f>
        <v>#N/A</v>
      </c>
      <c r="CO30" t="e">
        <f>SUM(AW$13:AW30)*BS30/1000</f>
        <v>#N/A</v>
      </c>
      <c r="CP30" t="e">
        <f>SUM(AX$13:AX30)*BT30/1000</f>
        <v>#N/A</v>
      </c>
      <c r="CQ30" t="e">
        <f>SUM(AY$13:AY30)*BU30/1000</f>
        <v>#N/A</v>
      </c>
      <c r="CR30" t="e">
        <f>SUM(AZ$13:AZ30)*BV30/1000</f>
        <v>#N/A</v>
      </c>
      <c r="CS30" t="e">
        <f>SUM(BA$13:BA30)*BW30/1000</f>
        <v>#N/A</v>
      </c>
      <c r="CT30" t="e">
        <f>SUM(BB$13:BB30)*BX30/1000</f>
        <v>#N/A</v>
      </c>
      <c r="CU30" t="e">
        <f>SUM(BC$13:BC30)*BY30/1000</f>
        <v>#N/A</v>
      </c>
      <c r="CV30">
        <f>SUM(BD$13:BD30)*BZ30/1000</f>
        <v>0</v>
      </c>
      <c r="CW30">
        <f>SUM(BE$13:BE30)*CA30/1000</f>
        <v>0</v>
      </c>
      <c r="CX30">
        <f>SUM(BF$13:BF30)*CB30/1000</f>
        <v>0</v>
      </c>
      <c r="CY30" t="e">
        <f t="shared" si="43"/>
        <v>#N/A</v>
      </c>
      <c r="DA30">
        <f t="shared" si="37"/>
        <v>2</v>
      </c>
      <c r="DB30" s="89">
        <f>IFERROR(VLOOKUP($DA30,'Table 3 TransCost'!$B$10:$E$40,4,FALSE),0)</f>
        <v>0</v>
      </c>
      <c r="DC30" s="174">
        <f t="shared" si="44"/>
        <v>0</v>
      </c>
    </row>
    <row r="31" spans="2:107" hidden="1">
      <c r="B31" s="15">
        <f t="shared" si="38"/>
        <v>3</v>
      </c>
      <c r="C31" s="9" t="e">
        <f t="shared" si="17"/>
        <v>#N/A</v>
      </c>
      <c r="D31" s="45"/>
      <c r="E31" s="9" t="e">
        <f t="shared" ca="1" si="39"/>
        <v>#DIV/0!</v>
      </c>
      <c r="F31" s="37"/>
      <c r="G31" s="14" t="e">
        <f t="shared" ca="1" si="40"/>
        <v>#DIV/0!</v>
      </c>
      <c r="H31" s="36" t="e">
        <f t="shared" ca="1" si="41"/>
        <v>#DIV/0!</v>
      </c>
      <c r="I31" s="174"/>
      <c r="J31" s="174"/>
      <c r="M31" s="112"/>
      <c r="O31">
        <f t="shared" si="18"/>
        <v>3</v>
      </c>
      <c r="P31" t="e">
        <v>#N/A</v>
      </c>
      <c r="Q31" t="e">
        <v>#N/A</v>
      </c>
      <c r="R31" t="e">
        <v>#N/A</v>
      </c>
      <c r="S31" s="366" t="e">
        <v>#N/A</v>
      </c>
      <c r="T31" s="366" t="e">
        <v>#N/A</v>
      </c>
      <c r="U31" s="174" t="e">
        <v>#N/A</v>
      </c>
      <c r="V31" s="366" t="e">
        <v>#N/A</v>
      </c>
      <c r="W31" s="366" t="e">
        <v>#N/A</v>
      </c>
      <c r="X31" s="366" t="e">
        <v>#N/A</v>
      </c>
      <c r="Y31" s="366" t="e">
        <v>#N/A</v>
      </c>
      <c r="Z31" s="366" t="e">
        <v>#N/A</v>
      </c>
      <c r="AA31" s="366" t="e">
        <v>#N/A</v>
      </c>
      <c r="AB31" s="366" t="e">
        <v>#N/A</v>
      </c>
      <c r="AC31" s="366" t="e">
        <v>#N/A</v>
      </c>
      <c r="AD31" s="366" t="e">
        <v>#N/A</v>
      </c>
      <c r="AE31" s="366" t="e">
        <v>#N/A</v>
      </c>
      <c r="AF31" s="366" t="e">
        <v>#N/A</v>
      </c>
      <c r="AG31" s="366" t="e">
        <v>#N/A</v>
      </c>
      <c r="AL31" t="e">
        <f t="shared" ref="AL31:AL32" si="45">P31/P$5</f>
        <v>#N/A</v>
      </c>
      <c r="AM31" t="e">
        <f t="shared" ref="AM31:AM38" si="46">Q31/Q$5</f>
        <v>#N/A</v>
      </c>
      <c r="AN31" t="e">
        <f t="shared" ref="AN31:AN38" si="47">R31/R$5</f>
        <v>#N/A</v>
      </c>
      <c r="AO31" t="e">
        <f t="shared" ref="AO31:AO38" si="48">S31/S$5</f>
        <v>#N/A</v>
      </c>
      <c r="AP31" t="e">
        <f t="shared" ref="AP31:AP38" si="49">T31/T$5</f>
        <v>#N/A</v>
      </c>
      <c r="AQ31" t="e">
        <f t="shared" ref="AQ31:AQ38" si="50">U31/U$5</f>
        <v>#N/A</v>
      </c>
      <c r="AR31" t="e">
        <f t="shared" ref="AR31:AR38" si="51">V31/V$5</f>
        <v>#N/A</v>
      </c>
      <c r="AS31" t="e">
        <f t="shared" ref="AS31:AS38" si="52">W31/W$5</f>
        <v>#N/A</v>
      </c>
      <c r="AT31" t="e">
        <f t="shared" ref="AT31:AT38" si="53">X31/X$5</f>
        <v>#N/A</v>
      </c>
      <c r="AU31" t="e">
        <f t="shared" ref="AU31:AU38" si="54">Y31/Y$5</f>
        <v>#N/A</v>
      </c>
      <c r="AV31" t="e">
        <f t="shared" ref="AV31:AV38" si="55">Z31/Z$5</f>
        <v>#N/A</v>
      </c>
      <c r="AW31" t="e">
        <f t="shared" ref="AW31:AW38" si="56">AA31/AA$5</f>
        <v>#N/A</v>
      </c>
      <c r="AX31" t="e">
        <f t="shared" ref="AX31:AX38" si="57">AB31/AB$5</f>
        <v>#N/A</v>
      </c>
      <c r="AY31" t="e">
        <f t="shared" ref="AY31:AY38" si="58">AC31/AC$5</f>
        <v>#N/A</v>
      </c>
      <c r="AZ31" t="e">
        <f t="shared" ref="AZ31:AZ38" si="59">AD31/AD$5</f>
        <v>#N/A</v>
      </c>
      <c r="BA31" t="e">
        <f t="shared" ref="BA31:BA38" si="60">AE31/AE$5</f>
        <v>#N/A</v>
      </c>
      <c r="BB31" t="e">
        <f t="shared" ref="BB31:BB38" si="61">AF31/AF$5</f>
        <v>#N/A</v>
      </c>
      <c r="BC31" t="e">
        <f t="shared" ref="BC31:BC38" si="62">AG31/AG$5</f>
        <v>#N/A</v>
      </c>
      <c r="BG31">
        <f t="shared" ref="BG31:BG32" si="63">O31</f>
        <v>3</v>
      </c>
      <c r="BH31" s="130">
        <f>IFERROR(VLOOKUP($O31,'Table 3 ID Wind_2030'!$B$10:$K$37,10,FALSE),0)</f>
        <v>0</v>
      </c>
      <c r="BI31" s="130">
        <f>IFERROR(VLOOKUP($O31,'Table 3 UT CP Wind_2023'!$B$10:$K$37,10,FALSE),0)</f>
        <v>0</v>
      </c>
      <c r="BJ31" s="130">
        <f>IFERROR(VLOOKUP($O31,'Table 3 WYAE Wind_2024'!$B$10:$L$37,11,FALSE),0)</f>
        <v>0</v>
      </c>
      <c r="BK31" s="130">
        <f>IFERROR(VLOOKUP($O31,'Table 3 YK Wind wS_2029'!$B$10:$K$37,10,FALSE),0)</f>
        <v>0</v>
      </c>
      <c r="BL31" s="368"/>
      <c r="BM31" s="130">
        <f>IFERROR(VLOOKUP($O31,'Table 3 ID Wind wS_2032'!$B$10:$K$38,10,FALSE),0)</f>
        <v>0</v>
      </c>
      <c r="BN31" s="130">
        <f>IFERROR(VLOOKUP($O31,'Table 3 PV wS YK_2024'!$B$10:$K$40,10,FALSE),0)</f>
        <v>0</v>
      </c>
      <c r="BO31" s="368"/>
      <c r="BP31" s="130">
        <f>IFERROR(VLOOKUP($O31,'Table 3 PV wS SO_2024'!$B$10:$K$40,10,FALSE),0)</f>
        <v>0</v>
      </c>
      <c r="BQ31" s="368"/>
      <c r="BR31" s="130">
        <f>IFERROR(VLOOKUP($O31,'Table 3 PV wS UTN_2024'!$B$10:$K$43,10,FALSE),0)</f>
        <v>0</v>
      </c>
      <c r="BS31" s="130">
        <f>IFERROR(VLOOKUP($O31,'Table 3 PV wS JB_2024'!$B$10:$K$40,10,FALSE),0)</f>
        <v>0</v>
      </c>
      <c r="BT31" s="130">
        <f>IFERROR(VLOOKUP($O31,'Table 3 PV wS JB_2029'!$B$10:$K$40,10,FALSE),0)</f>
        <v>0</v>
      </c>
      <c r="BU31" s="368"/>
      <c r="BV31" s="130">
        <f>IFERROR(VLOOKUP($O31,'Table 3 PV wS UTS_2024'!$B$10:$K$38,10,FALSE),0)</f>
        <v>0</v>
      </c>
      <c r="BW31" s="130">
        <f>IFERROR(VLOOKUP($O31,'Table 3 PV wS UTS_2030'!$B$10:$K$38,10,FALSE),0)</f>
        <v>0</v>
      </c>
      <c r="BX31" s="367"/>
      <c r="BY31" s="130">
        <f>IFERROR(VLOOKUP($O31,'Table 3 185 MW (NTN) 2026)'!$B$13:$L$40,11,FALSE),0)</f>
        <v>0</v>
      </c>
      <c r="CD31" t="e">
        <f>SUM(AL$13:AL31)*BH31/1000</f>
        <v>#N/A</v>
      </c>
      <c r="CE31" t="e">
        <f>SUM(AM$13:AM31)*BI31/1000</f>
        <v>#N/A</v>
      </c>
      <c r="CF31" t="e">
        <f>SUM(AN$13:AN31)*BJ31/1000</f>
        <v>#N/A</v>
      </c>
      <c r="CG31" t="e">
        <f>SUM(AO$13:AO31)*BK31/1000</f>
        <v>#N/A</v>
      </c>
      <c r="CH31" t="e">
        <f>SUM(AP$13:AP31)*BL31/1000</f>
        <v>#N/A</v>
      </c>
      <c r="CI31" t="e">
        <f>SUM(AQ$13:AQ31)*BM31/1000</f>
        <v>#N/A</v>
      </c>
      <c r="CJ31" t="e">
        <f>SUM(AR$13:AR31)*BN31/1000</f>
        <v>#N/A</v>
      </c>
      <c r="CK31" t="e">
        <f>SUM(AS$13:AS31)*BO31/1000</f>
        <v>#N/A</v>
      </c>
      <c r="CL31" t="e">
        <f>SUM(AT$13:AT31)*BP31/1000</f>
        <v>#N/A</v>
      </c>
      <c r="CM31" t="e">
        <f>SUM(AU$13:AU31)*BQ31/1000</f>
        <v>#N/A</v>
      </c>
      <c r="CN31" t="e">
        <f>SUM(AV$13:AV31)*BR31/1000</f>
        <v>#N/A</v>
      </c>
      <c r="CO31" t="e">
        <f>SUM(AW$13:AW31)*BS31/1000</f>
        <v>#N/A</v>
      </c>
      <c r="CP31" t="e">
        <f>SUM(AX$13:AX31)*BT31/1000</f>
        <v>#N/A</v>
      </c>
      <c r="CQ31" t="e">
        <f>SUM(AY$13:AY31)*BU31/1000</f>
        <v>#N/A</v>
      </c>
      <c r="CR31" t="e">
        <f>SUM(AZ$13:AZ31)*BV31/1000</f>
        <v>#N/A</v>
      </c>
      <c r="CS31" t="e">
        <f>SUM(BA$13:BA31)*BW31/1000</f>
        <v>#N/A</v>
      </c>
      <c r="CT31" t="e">
        <f>SUM(BB$13:BB31)*BX31/1000</f>
        <v>#N/A</v>
      </c>
      <c r="CU31" t="e">
        <f>SUM(BC$13:BC31)*BY31/1000</f>
        <v>#N/A</v>
      </c>
      <c r="CV31">
        <f>SUM(BD$13:BD31)*BZ31/1000</f>
        <v>0</v>
      </c>
      <c r="CW31">
        <f>SUM(BE$13:BE31)*CA31/1000</f>
        <v>0</v>
      </c>
      <c r="CX31">
        <f>SUM(BF$13:BF31)*CB31/1000</f>
        <v>0</v>
      </c>
      <c r="CY31" t="e">
        <f t="shared" ref="CY31:CY32" si="64">SUM(CD31:CX31)</f>
        <v>#N/A</v>
      </c>
      <c r="DA31">
        <f t="shared" ref="DA31:DA32" si="65">O31</f>
        <v>3</v>
      </c>
      <c r="DB31" s="89">
        <f>IFERROR(VLOOKUP($DA31,'Table 3 TransCost'!$B$10:$E$40,4,FALSE),0)</f>
        <v>0</v>
      </c>
      <c r="DC31" s="174">
        <f t="shared" ref="DC31:DC32" si="66">$DB$5*DB31/1000</f>
        <v>0</v>
      </c>
    </row>
    <row r="32" spans="2:107" hidden="1">
      <c r="B32" s="15">
        <f t="shared" si="38"/>
        <v>4</v>
      </c>
      <c r="C32" s="9" t="e">
        <f t="shared" si="17"/>
        <v>#N/A</v>
      </c>
      <c r="D32" s="45"/>
      <c r="E32" s="9" t="e">
        <f t="shared" ca="1" si="39"/>
        <v>#DIV/0!</v>
      </c>
      <c r="F32" s="37"/>
      <c r="G32" s="14" t="e">
        <f t="shared" ca="1" si="40"/>
        <v>#DIV/0!</v>
      </c>
      <c r="H32" s="36" t="e">
        <f t="shared" ca="1" si="41"/>
        <v>#DIV/0!</v>
      </c>
      <c r="I32" s="174"/>
      <c r="J32" s="174"/>
      <c r="M32" s="112"/>
      <c r="O32">
        <f t="shared" si="18"/>
        <v>4</v>
      </c>
      <c r="P32" s="380">
        <v>0</v>
      </c>
      <c r="Q32" s="380">
        <v>0</v>
      </c>
      <c r="R32" s="380">
        <v>0</v>
      </c>
      <c r="S32" s="380">
        <v>0</v>
      </c>
      <c r="T32" s="380">
        <v>0</v>
      </c>
      <c r="U32" s="380">
        <v>0</v>
      </c>
      <c r="V32" s="380">
        <v>0</v>
      </c>
      <c r="W32" s="380">
        <v>0</v>
      </c>
      <c r="X32" s="380">
        <v>0</v>
      </c>
      <c r="Y32" s="380">
        <v>0</v>
      </c>
      <c r="Z32" s="380">
        <v>0</v>
      </c>
      <c r="AA32" s="380">
        <v>0</v>
      </c>
      <c r="AB32" s="380">
        <v>0</v>
      </c>
      <c r="AC32" s="380">
        <v>0</v>
      </c>
      <c r="AD32" s="380">
        <v>0</v>
      </c>
      <c r="AE32" s="380">
        <v>0</v>
      </c>
      <c r="AF32" s="380">
        <v>0</v>
      </c>
      <c r="AG32" s="380">
        <v>0</v>
      </c>
      <c r="AL32">
        <f t="shared" si="45"/>
        <v>0</v>
      </c>
      <c r="AM32">
        <f t="shared" si="46"/>
        <v>0</v>
      </c>
      <c r="AN32">
        <f t="shared" si="47"/>
        <v>0</v>
      </c>
      <c r="AO32">
        <f t="shared" si="48"/>
        <v>0</v>
      </c>
      <c r="AP32">
        <f t="shared" si="49"/>
        <v>0</v>
      </c>
      <c r="AQ32">
        <f t="shared" si="50"/>
        <v>0</v>
      </c>
      <c r="AR32">
        <f t="shared" si="51"/>
        <v>0</v>
      </c>
      <c r="AS32">
        <f t="shared" si="52"/>
        <v>0</v>
      </c>
      <c r="AT32">
        <f t="shared" si="53"/>
        <v>0</v>
      </c>
      <c r="AU32">
        <f t="shared" si="54"/>
        <v>0</v>
      </c>
      <c r="AV32">
        <f t="shared" si="55"/>
        <v>0</v>
      </c>
      <c r="AW32">
        <f t="shared" si="56"/>
        <v>0</v>
      </c>
      <c r="AX32">
        <f t="shared" si="57"/>
        <v>0</v>
      </c>
      <c r="AY32">
        <f t="shared" si="58"/>
        <v>0</v>
      </c>
      <c r="AZ32">
        <f t="shared" si="59"/>
        <v>0</v>
      </c>
      <c r="BA32">
        <f t="shared" si="60"/>
        <v>0</v>
      </c>
      <c r="BB32">
        <f t="shared" si="61"/>
        <v>0</v>
      </c>
      <c r="BC32">
        <f t="shared" si="62"/>
        <v>0</v>
      </c>
      <c r="BG32">
        <f t="shared" si="63"/>
        <v>4</v>
      </c>
      <c r="BH32" s="130">
        <f>IFERROR(VLOOKUP($O32,'Table 3 ID Wind_2030'!$B$10:$K$37,10,FALSE),0)</f>
        <v>0</v>
      </c>
      <c r="BI32" s="130">
        <f>IFERROR(VLOOKUP($O32,'Table 3 UT CP Wind_2023'!$B$10:$K$37,10,FALSE),0)</f>
        <v>0</v>
      </c>
      <c r="BJ32" s="130">
        <f>IFERROR(VLOOKUP($O32,'Table 3 WYAE Wind_2024'!$B$10:$L$37,11,FALSE),0)</f>
        <v>0</v>
      </c>
      <c r="BK32" s="130">
        <f>IFERROR(VLOOKUP($O32,'Table 3 YK Wind wS_2029'!$B$10:$K$37,10,FALSE),0)</f>
        <v>0</v>
      </c>
      <c r="BL32" s="368"/>
      <c r="BM32" s="130">
        <f>IFERROR(VLOOKUP($O32,'Table 3 ID Wind wS_2032'!$B$10:$K$38,10,FALSE),0)</f>
        <v>0</v>
      </c>
      <c r="BN32" s="130">
        <f>IFERROR(VLOOKUP($O32,'Table 3 PV wS YK_2024'!$B$10:$K$40,10,FALSE),0)</f>
        <v>0</v>
      </c>
      <c r="BO32" s="368"/>
      <c r="BP32" s="130">
        <f>IFERROR(VLOOKUP($O32,'Table 3 PV wS SO_2024'!$B$10:$K$40,10,FALSE),0)</f>
        <v>0</v>
      </c>
      <c r="BQ32" s="368"/>
      <c r="BR32" s="130">
        <f>IFERROR(VLOOKUP($O32,'Table 3 PV wS UTN_2024'!$B$10:$K$43,10,FALSE),0)</f>
        <v>0</v>
      </c>
      <c r="BS32" s="130">
        <f>IFERROR(VLOOKUP($O32,'Table 3 PV wS JB_2024'!$B$10:$K$40,10,FALSE),0)</f>
        <v>0</v>
      </c>
      <c r="BT32" s="130">
        <f>IFERROR(VLOOKUP($O32,'Table 3 PV wS JB_2029'!$B$10:$K$40,10,FALSE),0)</f>
        <v>0</v>
      </c>
      <c r="BU32" s="368"/>
      <c r="BV32" s="130">
        <f>IFERROR(VLOOKUP($O32,'Table 3 PV wS UTS_2024'!$B$10:$K$38,10,FALSE),0)</f>
        <v>0</v>
      </c>
      <c r="BW32" s="130">
        <f>IFERROR(VLOOKUP($O32,'Table 3 PV wS UTS_2030'!$B$10:$K$38,10,FALSE),0)</f>
        <v>0</v>
      </c>
      <c r="BX32" s="367"/>
      <c r="BY32" s="130">
        <f>IFERROR(VLOOKUP($O32,'Table 3 185 MW (NTN) 2026)'!$B$13:$L$40,11,FALSE),0)</f>
        <v>0</v>
      </c>
      <c r="CD32" t="e">
        <f>SUM(AL$13:AL32)*BH32/1000</f>
        <v>#N/A</v>
      </c>
      <c r="CE32" t="e">
        <f>SUM(AM$13:AM32)*BI32/1000</f>
        <v>#N/A</v>
      </c>
      <c r="CF32" t="e">
        <f>SUM(AN$13:AN32)*BJ32/1000</f>
        <v>#N/A</v>
      </c>
      <c r="CG32" t="e">
        <f>SUM(AO$13:AO32)*BK32/1000</f>
        <v>#N/A</v>
      </c>
      <c r="CH32" t="e">
        <f>SUM(AP$13:AP32)*BL32/1000</f>
        <v>#N/A</v>
      </c>
      <c r="CI32" t="e">
        <f>SUM(AQ$13:AQ32)*BM32/1000</f>
        <v>#N/A</v>
      </c>
      <c r="CJ32" t="e">
        <f>SUM(AR$13:AR32)*BN32/1000</f>
        <v>#N/A</v>
      </c>
      <c r="CK32" t="e">
        <f>SUM(AS$13:AS32)*BO32/1000</f>
        <v>#N/A</v>
      </c>
      <c r="CL32" t="e">
        <f>SUM(AT$13:AT32)*BP32/1000</f>
        <v>#N/A</v>
      </c>
      <c r="CM32" t="e">
        <f>SUM(AU$13:AU32)*BQ32/1000</f>
        <v>#N/A</v>
      </c>
      <c r="CN32" t="e">
        <f>SUM(AV$13:AV32)*BR32/1000</f>
        <v>#N/A</v>
      </c>
      <c r="CO32" t="e">
        <f>SUM(AW$13:AW32)*BS32/1000</f>
        <v>#N/A</v>
      </c>
      <c r="CP32" t="e">
        <f>SUM(AX$13:AX32)*BT32/1000</f>
        <v>#N/A</v>
      </c>
      <c r="CQ32" t="e">
        <f>SUM(AY$13:AY32)*BU32/1000</f>
        <v>#N/A</v>
      </c>
      <c r="CR32" t="e">
        <f>SUM(AZ$13:AZ32)*BV32/1000</f>
        <v>#N/A</v>
      </c>
      <c r="CS32" t="e">
        <f>SUM(BA$13:BA32)*BW32/1000</f>
        <v>#N/A</v>
      </c>
      <c r="CT32" t="e">
        <f>SUM(BB$13:BB32)*BX32/1000</f>
        <v>#N/A</v>
      </c>
      <c r="CU32" t="e">
        <f>SUM(BC$13:BC32)*BY32/1000</f>
        <v>#N/A</v>
      </c>
      <c r="CV32">
        <f>SUM(BD$13:BD32)*BZ32/1000</f>
        <v>0</v>
      </c>
      <c r="CW32">
        <f>SUM(BE$13:BE32)*CA32/1000</f>
        <v>0</v>
      </c>
      <c r="CX32">
        <f>SUM(BF$13:BF32)*CB32/1000</f>
        <v>0</v>
      </c>
      <c r="CY32" t="e">
        <f t="shared" si="64"/>
        <v>#N/A</v>
      </c>
      <c r="DA32">
        <f t="shared" si="65"/>
        <v>4</v>
      </c>
      <c r="DB32" s="89">
        <f>IFERROR(VLOOKUP($DA32,'Table 3 TransCost'!$B$10:$E$40,4,FALSE),0)</f>
        <v>0</v>
      </c>
      <c r="DC32" s="174">
        <f t="shared" si="66"/>
        <v>0</v>
      </c>
    </row>
    <row r="33" spans="1:107" hidden="1">
      <c r="B33" s="15">
        <f t="shared" si="38"/>
        <v>5</v>
      </c>
      <c r="C33" s="9" t="e">
        <f t="shared" si="17"/>
        <v>#N/A</v>
      </c>
      <c r="D33" s="45"/>
      <c r="E33" s="9" t="e">
        <f ca="1">SUMIF(INDIRECT("'Table 5'!$J$"&amp;$K$3&amp;":$J$"&amp;$K$4),B33,INDIRECT("'Table 5'!$c$"&amp;$K$3&amp;":$c$"&amp;$K$4))/SUMIF(INDIRECT("'Table 5'!$J$"&amp;$K$3&amp;":$J$"&amp;$K$4),B33,INDIRECT("'Table 5'!$f$"&amp;$K$3&amp;":$f$"&amp;$K$4))</f>
        <v>#DIV/0!</v>
      </c>
      <c r="F33" s="37"/>
      <c r="G33" s="14" t="e">
        <f t="shared" ca="1" si="40"/>
        <v>#DIV/0!</v>
      </c>
      <c r="H33" s="36" t="e">
        <f t="shared" ca="1" si="41"/>
        <v>#DIV/0!</v>
      </c>
      <c r="I33" s="174"/>
      <c r="J33" s="174"/>
      <c r="M33" s="112"/>
      <c r="O33">
        <f t="shared" ref="O33" si="67">B33</f>
        <v>5</v>
      </c>
      <c r="P33" s="380">
        <v>0</v>
      </c>
      <c r="Q33" s="380">
        <v>0</v>
      </c>
      <c r="R33" s="380">
        <v>0</v>
      </c>
      <c r="S33" s="380">
        <v>0</v>
      </c>
      <c r="T33" s="380">
        <v>0</v>
      </c>
      <c r="U33" s="380">
        <v>0</v>
      </c>
      <c r="V33" s="380">
        <v>0</v>
      </c>
      <c r="W33" s="380">
        <v>0</v>
      </c>
      <c r="X33" s="380">
        <v>0</v>
      </c>
      <c r="Y33" s="380">
        <v>0</v>
      </c>
      <c r="Z33" s="380">
        <v>0</v>
      </c>
      <c r="AA33" s="380">
        <v>0</v>
      </c>
      <c r="AB33" s="380">
        <v>0</v>
      </c>
      <c r="AC33" s="380">
        <v>0</v>
      </c>
      <c r="AD33" s="380">
        <v>0</v>
      </c>
      <c r="AE33" s="380">
        <v>0</v>
      </c>
      <c r="AF33" s="380">
        <v>0</v>
      </c>
      <c r="AG33" s="380">
        <v>0</v>
      </c>
      <c r="AH33">
        <v>0</v>
      </c>
      <c r="AI33">
        <v>0</v>
      </c>
      <c r="AJ33">
        <v>0</v>
      </c>
      <c r="AL33">
        <f t="shared" si="19"/>
        <v>0</v>
      </c>
      <c r="AM33">
        <f t="shared" si="46"/>
        <v>0</v>
      </c>
      <c r="AN33">
        <f t="shared" si="47"/>
        <v>0</v>
      </c>
      <c r="AO33">
        <f t="shared" si="48"/>
        <v>0</v>
      </c>
      <c r="AP33">
        <f t="shared" si="49"/>
        <v>0</v>
      </c>
      <c r="AQ33">
        <f t="shared" si="50"/>
        <v>0</v>
      </c>
      <c r="AR33">
        <f t="shared" si="51"/>
        <v>0</v>
      </c>
      <c r="AS33">
        <f t="shared" si="52"/>
        <v>0</v>
      </c>
      <c r="AT33">
        <f t="shared" si="53"/>
        <v>0</v>
      </c>
      <c r="AU33">
        <f t="shared" si="54"/>
        <v>0</v>
      </c>
      <c r="AV33">
        <f t="shared" si="55"/>
        <v>0</v>
      </c>
      <c r="AW33">
        <f t="shared" si="56"/>
        <v>0</v>
      </c>
      <c r="AX33">
        <f t="shared" si="57"/>
        <v>0</v>
      </c>
      <c r="AY33">
        <f t="shared" si="58"/>
        <v>0</v>
      </c>
      <c r="AZ33">
        <f t="shared" si="59"/>
        <v>0</v>
      </c>
      <c r="BA33">
        <f t="shared" si="60"/>
        <v>0</v>
      </c>
      <c r="BB33">
        <f t="shared" si="61"/>
        <v>0</v>
      </c>
      <c r="BC33">
        <f t="shared" si="62"/>
        <v>0</v>
      </c>
      <c r="BG33">
        <f t="shared" ref="BG33:BG38" si="68">O33</f>
        <v>5</v>
      </c>
      <c r="BH33" s="130">
        <f>IFERROR(VLOOKUP($O33,'Table 3 ID Wind_2030'!$B$10:$K$37,10,FALSE),0)</f>
        <v>0</v>
      </c>
      <c r="BI33" s="130">
        <f>IFERROR(VLOOKUP($O33,'Table 3 UT CP Wind_2023'!$B$10:$K$37,10,FALSE),0)</f>
        <v>0</v>
      </c>
      <c r="BJ33" s="130">
        <f>IFERROR(VLOOKUP($O33,'Table 3 WYAE Wind_2024'!$B$10:$L$37,11,FALSE),0)</f>
        <v>0</v>
      </c>
      <c r="BK33" s="130">
        <f>IFERROR(VLOOKUP($O33,'Table 3 YK Wind wS_2029'!$B$10:$K$37,10,FALSE),0)</f>
        <v>0</v>
      </c>
      <c r="BL33" s="368"/>
      <c r="BM33" s="130">
        <f>IFERROR(VLOOKUP($O33,'Table 3 ID Wind wS_2032'!$B$10:$K$38,10,FALSE),0)</f>
        <v>0</v>
      </c>
      <c r="BN33" s="130">
        <f>IFERROR(VLOOKUP($O33,'Table 3 PV wS YK_2024'!$B$10:$K$40,10,FALSE),0)</f>
        <v>0</v>
      </c>
      <c r="BO33" s="368"/>
      <c r="BP33" s="130">
        <f>IFERROR(VLOOKUP($O33,'Table 3 PV wS SO_2024'!$B$10:$K$40,10,FALSE),0)</f>
        <v>0</v>
      </c>
      <c r="BQ33" s="368"/>
      <c r="BR33" s="130">
        <f>IFERROR(VLOOKUP($O33,'Table 3 PV wS UTN_2024'!$B$10:$K$43,10,FALSE),0)</f>
        <v>0</v>
      </c>
      <c r="BS33" s="130">
        <f>IFERROR(VLOOKUP($O33,'Table 3 PV wS JB_2024'!$B$10:$K$40,10,FALSE),0)</f>
        <v>0</v>
      </c>
      <c r="BT33" s="130">
        <f>IFERROR(VLOOKUP($O33,'Table 3 PV wS JB_2029'!$B$10:$K$40,10,FALSE),0)</f>
        <v>0</v>
      </c>
      <c r="BU33" s="368"/>
      <c r="BV33" s="130">
        <f>IFERROR(VLOOKUP($O33,'Table 3 PV wS UTS_2024'!$B$10:$K$38,10,FALSE),0)</f>
        <v>0</v>
      </c>
      <c r="BW33" s="130">
        <f>IFERROR(VLOOKUP($O33,'Table 3 PV wS UTS_2030'!$B$10:$K$38,10,FALSE),0)</f>
        <v>0</v>
      </c>
      <c r="BX33" s="367"/>
      <c r="BY33" s="130">
        <f>IFERROR(VLOOKUP($O33,'Table 3 185 MW (NTN) 2026)'!$B$13:$L$40,11,FALSE),0)</f>
        <v>0</v>
      </c>
      <c r="CD33" t="e">
        <f>SUM(AL$13:AL33)*BH33/1000</f>
        <v>#N/A</v>
      </c>
      <c r="CE33" t="e">
        <f>SUM(AM$13:AM33)*BI33/1000</f>
        <v>#N/A</v>
      </c>
      <c r="CF33" t="e">
        <f>SUM(AN$13:AN33)*BJ33/1000</f>
        <v>#N/A</v>
      </c>
      <c r="CG33" t="e">
        <f>SUM(AO$13:AO33)*BK33/1000</f>
        <v>#N/A</v>
      </c>
      <c r="CH33" t="e">
        <f>SUM(AP$13:AP33)*BL33/1000</f>
        <v>#N/A</v>
      </c>
      <c r="CI33" t="e">
        <f>SUM(AQ$13:AQ33)*BM33/1000</f>
        <v>#N/A</v>
      </c>
      <c r="CJ33" t="e">
        <f>SUM(AR$13:AR33)*BN33/1000</f>
        <v>#N/A</v>
      </c>
      <c r="CK33" t="e">
        <f>SUM(AS$13:AS33)*BO33/1000</f>
        <v>#N/A</v>
      </c>
      <c r="CL33" t="e">
        <f>SUM(AT$13:AT33)*BP33/1000</f>
        <v>#N/A</v>
      </c>
      <c r="CM33" t="e">
        <f>SUM(AU$13:AU33)*BQ33/1000</f>
        <v>#N/A</v>
      </c>
      <c r="CN33" t="e">
        <f>SUM(AV$13:AV33)*BR33/1000</f>
        <v>#N/A</v>
      </c>
      <c r="CO33" t="e">
        <f>SUM(AW$13:AW33)*BS33/1000</f>
        <v>#N/A</v>
      </c>
      <c r="CP33" t="e">
        <f>SUM(AX$13:AX33)*BT33/1000</f>
        <v>#N/A</v>
      </c>
      <c r="CQ33" t="e">
        <f>SUM(AY$13:AY33)*BU33/1000</f>
        <v>#N/A</v>
      </c>
      <c r="CR33" t="e">
        <f>SUM(AZ$13:AZ33)*BV33/1000</f>
        <v>#N/A</v>
      </c>
      <c r="CS33" t="e">
        <f>SUM(BA$13:BA33)*BW33/1000</f>
        <v>#N/A</v>
      </c>
      <c r="CT33" t="e">
        <f>SUM(BB$13:BB33)*BX33/1000</f>
        <v>#N/A</v>
      </c>
      <c r="CU33" t="e">
        <f>SUM(BC$13:BC33)*BY33/1000</f>
        <v>#N/A</v>
      </c>
      <c r="CV33">
        <f>SUM(BD$13:BD33)*BZ33/1000</f>
        <v>0</v>
      </c>
      <c r="CW33">
        <f>SUM(BE$13:BE33)*CA33/1000</f>
        <v>0</v>
      </c>
      <c r="CX33">
        <f>SUM(BF$13:BF33)*CB33/1000</f>
        <v>0</v>
      </c>
      <c r="CY33" t="e">
        <f t="shared" ref="CY33:CY38" si="69">SUM(CD33:CX33)</f>
        <v>#N/A</v>
      </c>
      <c r="DA33">
        <f t="shared" ref="DA33:DA38" si="70">O33</f>
        <v>5</v>
      </c>
      <c r="DB33" s="89">
        <f>IFERROR(VLOOKUP($DA33,'Table 3 TransCost'!$B$10:$E$40,4,FALSE),0)</f>
        <v>0</v>
      </c>
      <c r="DC33" s="174">
        <f t="shared" ref="DC33:DC38" si="71">$DB$5*DB33/1000</f>
        <v>0</v>
      </c>
    </row>
    <row r="34" spans="1:107" hidden="1">
      <c r="B34" s="15">
        <f t="shared" si="38"/>
        <v>6</v>
      </c>
      <c r="C34" s="9" t="e">
        <f t="shared" si="17"/>
        <v>#N/A</v>
      </c>
      <c r="D34" s="45"/>
      <c r="E34" s="9" t="e">
        <f t="shared" ref="E34" ca="1" si="72">SUMIF(INDIRECT("'Table 5'!$J$"&amp;$K$3&amp;":$J$"&amp;$K$4),B34,INDIRECT("'Table 5'!$c$"&amp;$K$3&amp;":$c$"&amp;$K$4))/SUMIF(INDIRECT("'Table 5'!$J$"&amp;$K$3&amp;":$J$"&amp;$K$4),B34,INDIRECT("'Table 5'!$f$"&amp;$K$3&amp;":$f$"&amp;$K$4))</f>
        <v>#DIV/0!</v>
      </c>
      <c r="F34" s="37"/>
      <c r="G34" s="14" t="e">
        <f t="shared" ca="1" si="40"/>
        <v>#DIV/0!</v>
      </c>
      <c r="H34" s="36" t="e">
        <f t="shared" ca="1" si="41"/>
        <v>#DIV/0!</v>
      </c>
      <c r="I34" s="174"/>
      <c r="J34" s="174"/>
      <c r="M34" s="112"/>
      <c r="O34">
        <f t="shared" ref="O34" si="73">B34</f>
        <v>6</v>
      </c>
      <c r="P34" s="380">
        <v>0</v>
      </c>
      <c r="Q34" s="380">
        <v>0</v>
      </c>
      <c r="R34" s="380">
        <v>0</v>
      </c>
      <c r="S34" s="380">
        <v>0</v>
      </c>
      <c r="T34" s="380">
        <v>0</v>
      </c>
      <c r="U34" s="380">
        <v>0</v>
      </c>
      <c r="V34" s="380">
        <v>0</v>
      </c>
      <c r="W34" s="380">
        <v>0</v>
      </c>
      <c r="X34" s="380">
        <v>0</v>
      </c>
      <c r="Y34" s="380">
        <v>0</v>
      </c>
      <c r="Z34" s="380">
        <v>0</v>
      </c>
      <c r="AA34" s="380">
        <v>0</v>
      </c>
      <c r="AB34" s="380">
        <v>0</v>
      </c>
      <c r="AC34" s="380">
        <v>0</v>
      </c>
      <c r="AD34" s="380">
        <v>0</v>
      </c>
      <c r="AE34" s="380">
        <v>0</v>
      </c>
      <c r="AF34" s="380">
        <v>0</v>
      </c>
      <c r="AG34" s="380">
        <v>0</v>
      </c>
      <c r="AL34">
        <f t="shared" ref="AL34:AL38" si="74">P34/P$5</f>
        <v>0</v>
      </c>
      <c r="AM34">
        <f t="shared" si="46"/>
        <v>0</v>
      </c>
      <c r="AN34">
        <f t="shared" si="47"/>
        <v>0</v>
      </c>
      <c r="AO34">
        <f t="shared" si="48"/>
        <v>0</v>
      </c>
      <c r="AP34">
        <f t="shared" si="49"/>
        <v>0</v>
      </c>
      <c r="AQ34">
        <f t="shared" si="50"/>
        <v>0</v>
      </c>
      <c r="AR34">
        <f t="shared" si="51"/>
        <v>0</v>
      </c>
      <c r="AS34">
        <f t="shared" si="52"/>
        <v>0</v>
      </c>
      <c r="AT34">
        <f t="shared" si="53"/>
        <v>0</v>
      </c>
      <c r="AU34">
        <f t="shared" si="54"/>
        <v>0</v>
      </c>
      <c r="AV34">
        <f t="shared" si="55"/>
        <v>0</v>
      </c>
      <c r="AW34">
        <f t="shared" si="56"/>
        <v>0</v>
      </c>
      <c r="AX34">
        <f t="shared" si="57"/>
        <v>0</v>
      </c>
      <c r="AY34">
        <f t="shared" si="58"/>
        <v>0</v>
      </c>
      <c r="AZ34">
        <f t="shared" si="59"/>
        <v>0</v>
      </c>
      <c r="BA34">
        <f t="shared" si="60"/>
        <v>0</v>
      </c>
      <c r="BB34">
        <f t="shared" si="61"/>
        <v>0</v>
      </c>
      <c r="BC34">
        <f t="shared" si="62"/>
        <v>0</v>
      </c>
      <c r="BG34">
        <f t="shared" si="68"/>
        <v>6</v>
      </c>
      <c r="BH34" s="130">
        <f>IFERROR(VLOOKUP($O34,'Table 3 ID Wind_2030'!$B$10:$K$37,10,FALSE),0)</f>
        <v>0</v>
      </c>
      <c r="BI34" s="130">
        <f>IFERROR(VLOOKUP($O34,'Table 3 UT CP Wind_2023'!$B$10:$K$37,10,FALSE),0)</f>
        <v>0</v>
      </c>
      <c r="BJ34" s="130">
        <f>IFERROR(VLOOKUP($O34,'Table 3 WYAE Wind_2024'!$B$10:$L$37,11,FALSE),0)</f>
        <v>0</v>
      </c>
      <c r="BK34" s="130">
        <f>IFERROR(VLOOKUP($O34,'Table 3 YK Wind wS_2029'!$B$10:$K$37,10,FALSE),0)</f>
        <v>0</v>
      </c>
      <c r="BL34" s="368"/>
      <c r="BM34" s="130">
        <f>IFERROR(VLOOKUP($O34,'Table 3 ID Wind wS_2032'!$B$10:$K$38,10,FALSE),0)</f>
        <v>0</v>
      </c>
      <c r="BN34" s="130">
        <f>IFERROR(VLOOKUP($O34,'Table 3 PV wS YK_2024'!$B$10:$K$40,10,FALSE),0)</f>
        <v>0</v>
      </c>
      <c r="BO34" s="368"/>
      <c r="BP34" s="130">
        <f>IFERROR(VLOOKUP($O34,'Table 3 PV wS SO_2024'!$B$10:$K$40,10,FALSE),0)</f>
        <v>0</v>
      </c>
      <c r="BQ34" s="368"/>
      <c r="BR34" s="130">
        <f>IFERROR(VLOOKUP($O34,'Table 3 PV wS UTN_2024'!$B$10:$K$43,10,FALSE),0)</f>
        <v>0</v>
      </c>
      <c r="BS34" s="130">
        <f>IFERROR(VLOOKUP($O34,'Table 3 PV wS JB_2024'!$B$10:$K$40,10,FALSE),0)</f>
        <v>0</v>
      </c>
      <c r="BT34" s="130">
        <f>IFERROR(VLOOKUP($O34,'Table 3 PV wS JB_2029'!$B$10:$K$40,10,FALSE),0)</f>
        <v>0</v>
      </c>
      <c r="BU34" s="368"/>
      <c r="BV34" s="130">
        <f>IFERROR(VLOOKUP($O34,'Table 3 PV wS UTS_2024'!$B$10:$K$38,10,FALSE),0)</f>
        <v>0</v>
      </c>
      <c r="BW34" s="130">
        <f>IFERROR(VLOOKUP($O34,'Table 3 PV wS UTS_2030'!$B$10:$K$38,10,FALSE),0)</f>
        <v>0</v>
      </c>
      <c r="BX34" s="367"/>
      <c r="BY34" s="130">
        <f>IFERROR(VLOOKUP($O34,'Table 3 185 MW (NTN) 2026)'!$B$13:$L$40,11,FALSE),0)</f>
        <v>0</v>
      </c>
      <c r="CD34" t="e">
        <f>SUM(AL$13:AL34)*BH34/1000</f>
        <v>#N/A</v>
      </c>
      <c r="CE34" t="e">
        <f>SUM(AM$13:AM34)*BI34/1000</f>
        <v>#N/A</v>
      </c>
      <c r="CF34" t="e">
        <f>SUM(AN$13:AN34)*BJ34/1000</f>
        <v>#N/A</v>
      </c>
      <c r="CG34" t="e">
        <f>SUM(AO$13:AO34)*BK34/1000</f>
        <v>#N/A</v>
      </c>
      <c r="CH34" t="e">
        <f>SUM(AP$13:AP34)*BL34/1000</f>
        <v>#N/A</v>
      </c>
      <c r="CI34" t="e">
        <f>SUM(AQ$13:AQ34)*BM34/1000</f>
        <v>#N/A</v>
      </c>
      <c r="CJ34" t="e">
        <f>SUM(AR$13:AR34)*BN34/1000</f>
        <v>#N/A</v>
      </c>
      <c r="CK34" t="e">
        <f>SUM(AS$13:AS34)*BO34/1000</f>
        <v>#N/A</v>
      </c>
      <c r="CL34" t="e">
        <f>SUM(AT$13:AT34)*BP34/1000</f>
        <v>#N/A</v>
      </c>
      <c r="CM34" t="e">
        <f>SUM(AU$13:AU34)*BQ34/1000</f>
        <v>#N/A</v>
      </c>
      <c r="CN34" t="e">
        <f>SUM(AV$13:AV34)*BR34/1000</f>
        <v>#N/A</v>
      </c>
      <c r="CO34" t="e">
        <f>SUM(AW$13:AW34)*BS34/1000</f>
        <v>#N/A</v>
      </c>
      <c r="CP34" t="e">
        <f>SUM(AX$13:AX34)*BT34/1000</f>
        <v>#N/A</v>
      </c>
      <c r="CQ34" t="e">
        <f>SUM(AY$13:AY34)*BU34/1000</f>
        <v>#N/A</v>
      </c>
      <c r="CR34" t="e">
        <f>SUM(AZ$13:AZ34)*BV34/1000</f>
        <v>#N/A</v>
      </c>
      <c r="CS34" t="e">
        <f>SUM(BA$13:BA34)*BW34/1000</f>
        <v>#N/A</v>
      </c>
      <c r="CT34" t="e">
        <f>SUM(BB$13:BB34)*BX34/1000</f>
        <v>#N/A</v>
      </c>
      <c r="CU34" t="e">
        <f>SUM(BC$13:BC34)*BY34/1000</f>
        <v>#N/A</v>
      </c>
      <c r="CV34">
        <f>SUM(BD$13:BD34)*BZ34/1000</f>
        <v>0</v>
      </c>
      <c r="CW34">
        <f>SUM(BE$13:BE34)*CA34/1000</f>
        <v>0</v>
      </c>
      <c r="CX34">
        <f>SUM(BF$13:BF34)*CB34/1000</f>
        <v>0</v>
      </c>
      <c r="CY34" t="e">
        <f t="shared" si="69"/>
        <v>#N/A</v>
      </c>
      <c r="DA34">
        <f t="shared" si="70"/>
        <v>6</v>
      </c>
      <c r="DB34" s="89">
        <f>IFERROR(VLOOKUP($DA34,'Table 3 TransCost'!$B$10:$E$40,4,FALSE),0)</f>
        <v>0</v>
      </c>
      <c r="DC34" s="174">
        <f t="shared" si="71"/>
        <v>0</v>
      </c>
    </row>
    <row r="35" spans="1:107" hidden="1">
      <c r="B35" s="15">
        <f t="shared" si="38"/>
        <v>7</v>
      </c>
      <c r="C35" s="9" t="e">
        <f t="shared" si="17"/>
        <v>#N/A</v>
      </c>
      <c r="D35" s="45"/>
      <c r="E35" s="9" t="e">
        <f t="shared" ref="E35:E38" ca="1" si="75">SUMIF(INDIRECT("'Table 5'!$J$"&amp;$K$3&amp;":$J$"&amp;$K$4),B35,INDIRECT("'Table 5'!$c$"&amp;$K$3&amp;":$c$"&amp;$K$4))/SUMIF(INDIRECT("'Table 5'!$J$"&amp;$K$3&amp;":$J$"&amp;$K$4),B35,INDIRECT("'Table 5'!$f$"&amp;$K$3&amp;":$f$"&amp;$K$4))</f>
        <v>#DIV/0!</v>
      </c>
      <c r="F35" s="37"/>
      <c r="G35" s="14" t="e">
        <f t="shared" ca="1" si="40"/>
        <v>#DIV/0!</v>
      </c>
      <c r="H35" s="36" t="e">
        <f t="shared" ca="1" si="41"/>
        <v>#DIV/0!</v>
      </c>
      <c r="I35" s="174"/>
      <c r="J35" s="174"/>
      <c r="M35" s="112"/>
      <c r="O35">
        <f t="shared" ref="O35:O38" si="76">B35</f>
        <v>7</v>
      </c>
      <c r="P35" s="380">
        <v>0</v>
      </c>
      <c r="Q35" s="380">
        <v>0</v>
      </c>
      <c r="R35" s="380">
        <v>0</v>
      </c>
      <c r="S35" s="380">
        <v>0</v>
      </c>
      <c r="T35" s="380">
        <v>0</v>
      </c>
      <c r="U35" s="380">
        <v>0</v>
      </c>
      <c r="V35" s="380">
        <v>0</v>
      </c>
      <c r="W35" s="380">
        <v>0</v>
      </c>
      <c r="X35" s="380">
        <v>0</v>
      </c>
      <c r="Y35" s="380">
        <v>0</v>
      </c>
      <c r="Z35" s="380">
        <v>0</v>
      </c>
      <c r="AA35" s="380">
        <v>0</v>
      </c>
      <c r="AB35" s="380">
        <v>0</v>
      </c>
      <c r="AC35" s="380">
        <v>0</v>
      </c>
      <c r="AD35" s="380">
        <v>0</v>
      </c>
      <c r="AE35" s="380">
        <v>0</v>
      </c>
      <c r="AF35" s="380">
        <v>0</v>
      </c>
      <c r="AG35" s="380">
        <v>0</v>
      </c>
      <c r="AL35">
        <f t="shared" si="74"/>
        <v>0</v>
      </c>
      <c r="AM35">
        <f t="shared" si="46"/>
        <v>0</v>
      </c>
      <c r="AN35">
        <f t="shared" si="47"/>
        <v>0</v>
      </c>
      <c r="AO35">
        <f t="shared" si="48"/>
        <v>0</v>
      </c>
      <c r="AP35">
        <f t="shared" si="49"/>
        <v>0</v>
      </c>
      <c r="AQ35">
        <f t="shared" si="50"/>
        <v>0</v>
      </c>
      <c r="AR35">
        <f t="shared" si="51"/>
        <v>0</v>
      </c>
      <c r="AS35">
        <f t="shared" si="52"/>
        <v>0</v>
      </c>
      <c r="AT35">
        <f t="shared" si="53"/>
        <v>0</v>
      </c>
      <c r="AU35">
        <f t="shared" si="54"/>
        <v>0</v>
      </c>
      <c r="AV35">
        <f t="shared" si="55"/>
        <v>0</v>
      </c>
      <c r="AW35">
        <f t="shared" si="56"/>
        <v>0</v>
      </c>
      <c r="AX35">
        <f t="shared" si="57"/>
        <v>0</v>
      </c>
      <c r="AY35">
        <f t="shared" si="58"/>
        <v>0</v>
      </c>
      <c r="AZ35">
        <f t="shared" si="59"/>
        <v>0</v>
      </c>
      <c r="BA35">
        <f t="shared" si="60"/>
        <v>0</v>
      </c>
      <c r="BB35">
        <f t="shared" si="61"/>
        <v>0</v>
      </c>
      <c r="BC35">
        <f t="shared" si="62"/>
        <v>0</v>
      </c>
      <c r="BG35">
        <f t="shared" si="68"/>
        <v>7</v>
      </c>
      <c r="BH35" s="130">
        <f>IFERROR(VLOOKUP($O35,'Table 3 ID Wind_2030'!$B$10:$K$37,10,FALSE),0)</f>
        <v>0</v>
      </c>
      <c r="BI35" s="130">
        <f>IFERROR(VLOOKUP($O35,'Table 3 UT CP Wind_2023'!$B$10:$K$37,10,FALSE),0)</f>
        <v>0</v>
      </c>
      <c r="BJ35" s="130">
        <f>IFERROR(VLOOKUP($O35,'Table 3 WYAE Wind_2024'!$B$10:$L$37,11,FALSE),0)</f>
        <v>0</v>
      </c>
      <c r="BK35" s="130">
        <f>IFERROR(VLOOKUP($O35,'Table 3 YK Wind wS_2029'!$B$10:$K$37,10,FALSE),0)</f>
        <v>0</v>
      </c>
      <c r="BL35" s="368"/>
      <c r="BM35" s="130">
        <f>IFERROR(VLOOKUP($O35,'Table 3 ID Wind wS_2032'!$B$10:$K$38,10,FALSE),0)</f>
        <v>0</v>
      </c>
      <c r="BN35" s="130">
        <f>IFERROR(VLOOKUP($O35,'Table 3 PV wS YK_2024'!$B$10:$K$40,10,FALSE),0)</f>
        <v>0</v>
      </c>
      <c r="BO35" s="368"/>
      <c r="BP35" s="130">
        <f>IFERROR(VLOOKUP($O35,'Table 3 PV wS SO_2024'!$B$10:$K$40,10,FALSE),0)</f>
        <v>0</v>
      </c>
      <c r="BQ35" s="368"/>
      <c r="BR35" s="130">
        <f>IFERROR(VLOOKUP($O35,'Table 3 PV wS UTN_2024'!$B$10:$K$43,10,FALSE),0)</f>
        <v>0</v>
      </c>
      <c r="BS35" s="130">
        <f>IFERROR(VLOOKUP($O35,'Table 3 PV wS JB_2024'!$B$10:$K$40,10,FALSE),0)</f>
        <v>0</v>
      </c>
      <c r="BT35" s="130">
        <f>IFERROR(VLOOKUP($O35,'Table 3 PV wS JB_2029'!$B$10:$K$40,10,FALSE),0)</f>
        <v>0</v>
      </c>
      <c r="BU35" s="368"/>
      <c r="BV35" s="130">
        <f>IFERROR(VLOOKUP($O35,'Table 3 PV wS UTS_2024'!$B$10:$K$38,10,FALSE),0)</f>
        <v>0</v>
      </c>
      <c r="BW35" s="130">
        <f>IFERROR(VLOOKUP($O35,'Table 3 PV wS UTS_2030'!$B$10:$K$38,10,FALSE),0)</f>
        <v>0</v>
      </c>
      <c r="BX35" s="367"/>
      <c r="BY35" s="130">
        <f>IFERROR(VLOOKUP($O35,'Table 3 185 MW (NTN) 2026)'!$B$13:$L$40,11,FALSE),0)</f>
        <v>0</v>
      </c>
      <c r="CD35" t="e">
        <f>SUM(AL$13:AL35)*BH35/1000</f>
        <v>#N/A</v>
      </c>
      <c r="CE35" t="e">
        <f>SUM(AM$13:AM35)*BI35/1000</f>
        <v>#N/A</v>
      </c>
      <c r="CF35" t="e">
        <f>SUM(AN$13:AN35)*BJ35/1000</f>
        <v>#N/A</v>
      </c>
      <c r="CG35" t="e">
        <f>SUM(AO$13:AO35)*BK35/1000</f>
        <v>#N/A</v>
      </c>
      <c r="CH35" t="e">
        <f>SUM(AP$13:AP35)*BL35/1000</f>
        <v>#N/A</v>
      </c>
      <c r="CI35" t="e">
        <f>SUM(AQ$13:AQ35)*BM35/1000</f>
        <v>#N/A</v>
      </c>
      <c r="CJ35" t="e">
        <f>SUM(AR$13:AR35)*BN35/1000</f>
        <v>#N/A</v>
      </c>
      <c r="CK35" t="e">
        <f>SUM(AS$13:AS35)*BO35/1000</f>
        <v>#N/A</v>
      </c>
      <c r="CL35" t="e">
        <f>SUM(AT$13:AT35)*BP35/1000</f>
        <v>#N/A</v>
      </c>
      <c r="CM35" t="e">
        <f>SUM(AU$13:AU35)*BQ35/1000</f>
        <v>#N/A</v>
      </c>
      <c r="CN35" t="e">
        <f>SUM(AV$13:AV35)*BR35/1000</f>
        <v>#N/A</v>
      </c>
      <c r="CO35" t="e">
        <f>SUM(AW$13:AW35)*BS35/1000</f>
        <v>#N/A</v>
      </c>
      <c r="CP35" t="e">
        <f>SUM(AX$13:AX35)*BT35/1000</f>
        <v>#N/A</v>
      </c>
      <c r="CQ35" t="e">
        <f>SUM(AY$13:AY35)*BU35/1000</f>
        <v>#N/A</v>
      </c>
      <c r="CR35" t="e">
        <f>SUM(AZ$13:AZ35)*BV35/1000</f>
        <v>#N/A</v>
      </c>
      <c r="CS35" t="e">
        <f>SUM(BA$13:BA35)*BW35/1000</f>
        <v>#N/A</v>
      </c>
      <c r="CT35" t="e">
        <f>SUM(BB$13:BB35)*BX35/1000</f>
        <v>#N/A</v>
      </c>
      <c r="CU35" t="e">
        <f>SUM(BC$13:BC35)*BY35/1000</f>
        <v>#N/A</v>
      </c>
      <c r="CV35">
        <f>SUM(BD$13:BD35)*BZ35/1000</f>
        <v>0</v>
      </c>
      <c r="CW35">
        <f>SUM(BE$13:BE35)*CA35/1000</f>
        <v>0</v>
      </c>
      <c r="CX35">
        <f>SUM(BF$13:BF35)*CB35/1000</f>
        <v>0</v>
      </c>
      <c r="CY35" t="e">
        <f t="shared" si="69"/>
        <v>#N/A</v>
      </c>
      <c r="DA35">
        <f t="shared" si="70"/>
        <v>7</v>
      </c>
      <c r="DB35" s="89">
        <f>IFERROR(VLOOKUP($DA35,'Table 3 TransCost'!$B$10:$E$40,4,FALSE),0)</f>
        <v>0</v>
      </c>
      <c r="DC35" s="174">
        <f t="shared" si="71"/>
        <v>0</v>
      </c>
    </row>
    <row r="36" spans="1:107" hidden="1">
      <c r="B36" s="15">
        <f t="shared" si="38"/>
        <v>8</v>
      </c>
      <c r="C36" s="9" t="e">
        <f t="shared" si="17"/>
        <v>#N/A</v>
      </c>
      <c r="D36" s="45"/>
      <c r="E36" s="9" t="e">
        <f t="shared" ca="1" si="75"/>
        <v>#DIV/0!</v>
      </c>
      <c r="F36" s="37"/>
      <c r="G36" s="14" t="e">
        <f t="shared" ca="1" si="40"/>
        <v>#DIV/0!</v>
      </c>
      <c r="H36" s="36" t="e">
        <f t="shared" ca="1" si="41"/>
        <v>#DIV/0!</v>
      </c>
      <c r="I36" s="174"/>
      <c r="J36" s="174"/>
      <c r="M36" s="112"/>
      <c r="O36">
        <f t="shared" si="76"/>
        <v>8</v>
      </c>
      <c r="P36" s="380">
        <v>0</v>
      </c>
      <c r="Q36" s="380">
        <v>0</v>
      </c>
      <c r="R36" s="380">
        <v>0</v>
      </c>
      <c r="S36" s="380">
        <v>0</v>
      </c>
      <c r="T36" s="380">
        <v>0</v>
      </c>
      <c r="U36" s="380">
        <v>0</v>
      </c>
      <c r="V36" s="380">
        <v>0</v>
      </c>
      <c r="W36" s="380">
        <v>0</v>
      </c>
      <c r="X36" s="380">
        <v>0</v>
      </c>
      <c r="Y36" s="380">
        <v>0</v>
      </c>
      <c r="Z36" s="380">
        <v>0</v>
      </c>
      <c r="AA36" s="380">
        <v>0</v>
      </c>
      <c r="AB36" s="380">
        <v>0</v>
      </c>
      <c r="AC36" s="380">
        <v>0</v>
      </c>
      <c r="AD36" s="380">
        <v>0</v>
      </c>
      <c r="AE36" s="380">
        <v>0</v>
      </c>
      <c r="AF36" s="380">
        <v>0</v>
      </c>
      <c r="AG36" s="380">
        <v>0</v>
      </c>
      <c r="AL36">
        <f t="shared" si="74"/>
        <v>0</v>
      </c>
      <c r="AM36">
        <f t="shared" si="46"/>
        <v>0</v>
      </c>
      <c r="AN36">
        <f t="shared" si="47"/>
        <v>0</v>
      </c>
      <c r="AO36">
        <f t="shared" si="48"/>
        <v>0</v>
      </c>
      <c r="AP36">
        <f t="shared" si="49"/>
        <v>0</v>
      </c>
      <c r="AQ36">
        <f t="shared" si="50"/>
        <v>0</v>
      </c>
      <c r="AR36">
        <f t="shared" si="51"/>
        <v>0</v>
      </c>
      <c r="AS36">
        <f t="shared" si="52"/>
        <v>0</v>
      </c>
      <c r="AT36">
        <f t="shared" si="53"/>
        <v>0</v>
      </c>
      <c r="AU36">
        <f t="shared" si="54"/>
        <v>0</v>
      </c>
      <c r="AV36">
        <f t="shared" si="55"/>
        <v>0</v>
      </c>
      <c r="AW36">
        <f t="shared" si="56"/>
        <v>0</v>
      </c>
      <c r="AX36">
        <f t="shared" si="57"/>
        <v>0</v>
      </c>
      <c r="AY36">
        <f t="shared" si="58"/>
        <v>0</v>
      </c>
      <c r="AZ36">
        <f t="shared" si="59"/>
        <v>0</v>
      </c>
      <c r="BA36">
        <f t="shared" si="60"/>
        <v>0</v>
      </c>
      <c r="BB36">
        <f t="shared" si="61"/>
        <v>0</v>
      </c>
      <c r="BC36">
        <f t="shared" si="62"/>
        <v>0</v>
      </c>
      <c r="BG36">
        <f t="shared" si="68"/>
        <v>8</v>
      </c>
      <c r="BH36" s="130">
        <f>IFERROR(VLOOKUP($O36,'Table 3 ID Wind_2030'!$B$10:$K$37,10,FALSE),0)</f>
        <v>0</v>
      </c>
      <c r="BI36" s="130">
        <f>IFERROR(VLOOKUP($O36,'Table 3 UT CP Wind_2023'!$B$10:$K$37,10,FALSE),0)</f>
        <v>0</v>
      </c>
      <c r="BJ36" s="130">
        <f>IFERROR(VLOOKUP($O36,'Table 3 WYAE Wind_2024'!$B$10:$L$37,11,FALSE),0)</f>
        <v>0</v>
      </c>
      <c r="BK36" s="130">
        <f>IFERROR(VLOOKUP($O36,'Table 3 YK Wind wS_2029'!$B$10:$K$37,10,FALSE),0)</f>
        <v>0</v>
      </c>
      <c r="BL36" s="368"/>
      <c r="BM36" s="130">
        <f>IFERROR(VLOOKUP($O36,'Table 3 ID Wind wS_2032'!$B$10:$K$38,10,FALSE),0)</f>
        <v>0</v>
      </c>
      <c r="BN36" s="130">
        <f>IFERROR(VLOOKUP($O36,'Table 3 PV wS YK_2024'!$B$10:$K$40,10,FALSE),0)</f>
        <v>0</v>
      </c>
      <c r="BO36" s="368"/>
      <c r="BP36" s="130">
        <f>IFERROR(VLOOKUP($O36,'Table 3 PV wS SO_2024'!$B$10:$K$40,10,FALSE),0)</f>
        <v>0</v>
      </c>
      <c r="BQ36" s="368"/>
      <c r="BR36" s="130">
        <f>IFERROR(VLOOKUP($O36,'Table 3 PV wS UTN_2024'!$B$10:$K$43,10,FALSE),0)</f>
        <v>0</v>
      </c>
      <c r="BS36" s="130">
        <f>IFERROR(VLOOKUP($O36,'Table 3 PV wS JB_2024'!$B$10:$K$40,10,FALSE),0)</f>
        <v>0</v>
      </c>
      <c r="BT36" s="130">
        <f>IFERROR(VLOOKUP($O36,'Table 3 PV wS JB_2029'!$B$10:$K$40,10,FALSE),0)</f>
        <v>0</v>
      </c>
      <c r="BU36" s="368"/>
      <c r="BV36" s="130">
        <f>IFERROR(VLOOKUP($O36,'Table 3 PV wS UTS_2024'!$B$10:$K$38,10,FALSE),0)</f>
        <v>0</v>
      </c>
      <c r="BW36" s="130">
        <f>IFERROR(VLOOKUP($O36,'Table 3 PV wS UTS_2030'!$B$10:$K$38,10,FALSE),0)</f>
        <v>0</v>
      </c>
      <c r="BX36" s="367"/>
      <c r="BY36" s="130">
        <f>IFERROR(VLOOKUP($O36,'Table 3 185 MW (NTN) 2026)'!$B$13:$L$40,11,FALSE),0)</f>
        <v>0</v>
      </c>
      <c r="CD36" t="e">
        <f>SUM(AL$13:AL36)*BH36/1000</f>
        <v>#N/A</v>
      </c>
      <c r="CE36" t="e">
        <f>SUM(AM$13:AM36)*BI36/1000</f>
        <v>#N/A</v>
      </c>
      <c r="CF36" t="e">
        <f>SUM(AN$13:AN36)*BJ36/1000</f>
        <v>#N/A</v>
      </c>
      <c r="CG36" t="e">
        <f>SUM(AO$13:AO36)*BK36/1000</f>
        <v>#N/A</v>
      </c>
      <c r="CH36" t="e">
        <f>SUM(AP$13:AP36)*BL36/1000</f>
        <v>#N/A</v>
      </c>
      <c r="CI36" t="e">
        <f>SUM(AQ$13:AQ36)*BM36/1000</f>
        <v>#N/A</v>
      </c>
      <c r="CJ36" t="e">
        <f>SUM(AR$13:AR36)*BN36/1000</f>
        <v>#N/A</v>
      </c>
      <c r="CK36" t="e">
        <f>SUM(AS$13:AS36)*BO36/1000</f>
        <v>#N/A</v>
      </c>
      <c r="CL36" t="e">
        <f>SUM(AT$13:AT36)*BP36/1000</f>
        <v>#N/A</v>
      </c>
      <c r="CM36" t="e">
        <f>SUM(AU$13:AU36)*BQ36/1000</f>
        <v>#N/A</v>
      </c>
      <c r="CN36" t="e">
        <f>SUM(AV$13:AV36)*BR36/1000</f>
        <v>#N/A</v>
      </c>
      <c r="CO36" t="e">
        <f>SUM(AW$13:AW36)*BS36/1000</f>
        <v>#N/A</v>
      </c>
      <c r="CP36" t="e">
        <f>SUM(AX$13:AX36)*BT36/1000</f>
        <v>#N/A</v>
      </c>
      <c r="CQ36" t="e">
        <f>SUM(AY$13:AY36)*BU36/1000</f>
        <v>#N/A</v>
      </c>
      <c r="CR36" t="e">
        <f>SUM(AZ$13:AZ36)*BV36/1000</f>
        <v>#N/A</v>
      </c>
      <c r="CS36" t="e">
        <f>SUM(BA$13:BA36)*BW36/1000</f>
        <v>#N/A</v>
      </c>
      <c r="CT36" t="e">
        <f>SUM(BB$13:BB36)*BX36/1000</f>
        <v>#N/A</v>
      </c>
      <c r="CU36" t="e">
        <f>SUM(BC$13:BC36)*BY36/1000</f>
        <v>#N/A</v>
      </c>
      <c r="CV36">
        <f>SUM(BD$13:BD36)*BZ36/1000</f>
        <v>0</v>
      </c>
      <c r="CW36">
        <f>SUM(BE$13:BE36)*CA36/1000</f>
        <v>0</v>
      </c>
      <c r="CX36">
        <f>SUM(BF$13:BF36)*CB36/1000</f>
        <v>0</v>
      </c>
      <c r="CY36" t="e">
        <f t="shared" si="69"/>
        <v>#N/A</v>
      </c>
      <c r="DA36">
        <f t="shared" si="70"/>
        <v>8</v>
      </c>
      <c r="DB36" s="89">
        <f>IFERROR(VLOOKUP($DA36,'Table 3 TransCost'!$B$10:$E$40,4,FALSE),0)</f>
        <v>0</v>
      </c>
      <c r="DC36" s="174">
        <f t="shared" si="71"/>
        <v>0</v>
      </c>
    </row>
    <row r="37" spans="1:107" hidden="1">
      <c r="B37" s="15">
        <f t="shared" si="38"/>
        <v>9</v>
      </c>
      <c r="C37" s="9" t="e">
        <f t="shared" si="17"/>
        <v>#N/A</v>
      </c>
      <c r="D37" s="45"/>
      <c r="E37" s="9" t="e">
        <f t="shared" ca="1" si="75"/>
        <v>#DIV/0!</v>
      </c>
      <c r="F37" s="37"/>
      <c r="G37" s="14" t="e">
        <f t="shared" ca="1" si="40"/>
        <v>#DIV/0!</v>
      </c>
      <c r="H37" s="36" t="e">
        <f t="shared" ca="1" si="41"/>
        <v>#DIV/0!</v>
      </c>
      <c r="I37" s="174"/>
      <c r="J37" s="174"/>
      <c r="M37" s="112"/>
      <c r="O37">
        <f t="shared" si="76"/>
        <v>9</v>
      </c>
      <c r="P37" s="380">
        <v>0</v>
      </c>
      <c r="Q37" s="380">
        <v>0</v>
      </c>
      <c r="R37" s="380">
        <v>0</v>
      </c>
      <c r="S37" s="380">
        <v>0</v>
      </c>
      <c r="T37" s="380">
        <v>0</v>
      </c>
      <c r="U37" s="380">
        <v>0</v>
      </c>
      <c r="V37" s="380">
        <v>0</v>
      </c>
      <c r="W37" s="380">
        <v>0</v>
      </c>
      <c r="X37" s="380">
        <v>0</v>
      </c>
      <c r="Y37" s="380">
        <v>0</v>
      </c>
      <c r="Z37" s="380">
        <v>0</v>
      </c>
      <c r="AA37" s="380">
        <v>0</v>
      </c>
      <c r="AB37" s="380">
        <v>0</v>
      </c>
      <c r="AC37" s="380">
        <v>0</v>
      </c>
      <c r="AD37" s="380">
        <v>0</v>
      </c>
      <c r="AE37" s="380">
        <v>0</v>
      </c>
      <c r="AF37" s="380">
        <v>0</v>
      </c>
      <c r="AG37" s="380">
        <v>0</v>
      </c>
      <c r="AL37">
        <f t="shared" si="74"/>
        <v>0</v>
      </c>
      <c r="AM37">
        <f t="shared" si="46"/>
        <v>0</v>
      </c>
      <c r="AN37">
        <f t="shared" si="47"/>
        <v>0</v>
      </c>
      <c r="AO37">
        <f t="shared" si="48"/>
        <v>0</v>
      </c>
      <c r="AP37">
        <f t="shared" si="49"/>
        <v>0</v>
      </c>
      <c r="AQ37">
        <f t="shared" si="50"/>
        <v>0</v>
      </c>
      <c r="AR37">
        <f t="shared" si="51"/>
        <v>0</v>
      </c>
      <c r="AS37">
        <f t="shared" si="52"/>
        <v>0</v>
      </c>
      <c r="AT37">
        <f t="shared" si="53"/>
        <v>0</v>
      </c>
      <c r="AU37">
        <f t="shared" si="54"/>
        <v>0</v>
      </c>
      <c r="AV37">
        <f t="shared" si="55"/>
        <v>0</v>
      </c>
      <c r="AW37">
        <f t="shared" si="56"/>
        <v>0</v>
      </c>
      <c r="AX37">
        <f t="shared" si="57"/>
        <v>0</v>
      </c>
      <c r="AY37">
        <f t="shared" si="58"/>
        <v>0</v>
      </c>
      <c r="AZ37">
        <f t="shared" si="59"/>
        <v>0</v>
      </c>
      <c r="BA37">
        <f t="shared" si="60"/>
        <v>0</v>
      </c>
      <c r="BB37">
        <f t="shared" si="61"/>
        <v>0</v>
      </c>
      <c r="BC37">
        <f t="shared" si="62"/>
        <v>0</v>
      </c>
      <c r="BG37">
        <f t="shared" si="68"/>
        <v>9</v>
      </c>
      <c r="BH37" s="130">
        <f>IFERROR(VLOOKUP($O37,'Table 3 ID Wind_2030'!$B$10:$K$37,10,FALSE),0)</f>
        <v>0</v>
      </c>
      <c r="BI37" s="130">
        <f>IFERROR(VLOOKUP($O37,'Table 3 UT CP Wind_2023'!$B$10:$K$37,10,FALSE),0)</f>
        <v>0</v>
      </c>
      <c r="BJ37" s="130">
        <f>IFERROR(VLOOKUP($O37,'Table 3 WYAE Wind_2024'!$B$10:$L$37,11,FALSE),0)</f>
        <v>0</v>
      </c>
      <c r="BK37" s="130">
        <f>IFERROR(VLOOKUP($O37,'Table 3 YK Wind wS_2029'!$B$10:$K$37,10,FALSE),0)</f>
        <v>0</v>
      </c>
      <c r="BL37" s="368"/>
      <c r="BM37" s="130">
        <f>IFERROR(VLOOKUP($O37,'Table 3 ID Wind wS_2032'!$B$10:$K$38,10,FALSE),0)</f>
        <v>0</v>
      </c>
      <c r="BN37" s="130">
        <f>IFERROR(VLOOKUP($O37,'Table 3 PV wS YK_2024'!$B$10:$K$40,10,FALSE),0)</f>
        <v>0</v>
      </c>
      <c r="BO37" s="368"/>
      <c r="BP37" s="130">
        <f>IFERROR(VLOOKUP($O37,'Table 3 PV wS SO_2024'!$B$10:$K$40,10,FALSE),0)</f>
        <v>0</v>
      </c>
      <c r="BQ37" s="368"/>
      <c r="BR37" s="130">
        <f>IFERROR(VLOOKUP($O37,'Table 3 PV wS UTN_2024'!$B$10:$K$43,10,FALSE),0)</f>
        <v>0</v>
      </c>
      <c r="BS37" s="130">
        <f>IFERROR(VLOOKUP($O37,'Table 3 PV wS JB_2024'!$B$10:$K$40,10,FALSE),0)</f>
        <v>0</v>
      </c>
      <c r="BT37" s="130">
        <f>IFERROR(VLOOKUP($O37,'Table 3 PV wS JB_2029'!$B$10:$K$40,10,FALSE),0)</f>
        <v>0</v>
      </c>
      <c r="BU37" s="368"/>
      <c r="BV37" s="130">
        <f>IFERROR(VLOOKUP($O37,'Table 3 PV wS UTS_2024'!$B$10:$K$38,10,FALSE),0)</f>
        <v>0</v>
      </c>
      <c r="BW37" s="130">
        <f>IFERROR(VLOOKUP($O37,'Table 3 PV wS UTS_2030'!$B$10:$K$38,10,FALSE),0)</f>
        <v>0</v>
      </c>
      <c r="BX37" s="367"/>
      <c r="BY37" s="130">
        <f>IFERROR(VLOOKUP($O37,'Table 3 185 MW (NTN) 2026)'!$B$13:$L$40,11,FALSE),0)</f>
        <v>0</v>
      </c>
      <c r="CD37" t="e">
        <f>SUM(AL$13:AL37)*BH37/1000</f>
        <v>#N/A</v>
      </c>
      <c r="CE37" t="e">
        <f>SUM(AM$13:AM37)*BI37/1000</f>
        <v>#N/A</v>
      </c>
      <c r="CF37" t="e">
        <f>SUM(AN$13:AN37)*BJ37/1000</f>
        <v>#N/A</v>
      </c>
      <c r="CG37" t="e">
        <f>SUM(AO$13:AO37)*BK37/1000</f>
        <v>#N/A</v>
      </c>
      <c r="CH37" t="e">
        <f>SUM(AP$13:AP37)*BL37/1000</f>
        <v>#N/A</v>
      </c>
      <c r="CI37" t="e">
        <f>SUM(AQ$13:AQ37)*BM37/1000</f>
        <v>#N/A</v>
      </c>
      <c r="CJ37" t="e">
        <f>SUM(AR$13:AR37)*BN37/1000</f>
        <v>#N/A</v>
      </c>
      <c r="CK37" t="e">
        <f>SUM(AS$13:AS37)*BO37/1000</f>
        <v>#N/A</v>
      </c>
      <c r="CL37" t="e">
        <f>SUM(AT$13:AT37)*BP37/1000</f>
        <v>#N/A</v>
      </c>
      <c r="CM37" t="e">
        <f>SUM(AU$13:AU37)*BQ37/1000</f>
        <v>#N/A</v>
      </c>
      <c r="CN37" t="e">
        <f>SUM(AV$13:AV37)*BR37/1000</f>
        <v>#N/A</v>
      </c>
      <c r="CO37" t="e">
        <f>SUM(AW$13:AW37)*BS37/1000</f>
        <v>#N/A</v>
      </c>
      <c r="CP37" t="e">
        <f>SUM(AX$13:AX37)*BT37/1000</f>
        <v>#N/A</v>
      </c>
      <c r="CQ37" t="e">
        <f>SUM(AY$13:AY37)*BU37/1000</f>
        <v>#N/A</v>
      </c>
      <c r="CR37" t="e">
        <f>SUM(AZ$13:AZ37)*BV37/1000</f>
        <v>#N/A</v>
      </c>
      <c r="CS37" t="e">
        <f>SUM(BA$13:BA37)*BW37/1000</f>
        <v>#N/A</v>
      </c>
      <c r="CT37" t="e">
        <f>SUM(BB$13:BB37)*BX37/1000</f>
        <v>#N/A</v>
      </c>
      <c r="CU37" t="e">
        <f>SUM(BC$13:BC37)*BY37/1000</f>
        <v>#N/A</v>
      </c>
      <c r="CV37">
        <f>SUM(BD$13:BD37)*BZ37/1000</f>
        <v>0</v>
      </c>
      <c r="CW37">
        <f>SUM(BE$13:BE37)*CA37/1000</f>
        <v>0</v>
      </c>
      <c r="CX37">
        <f>SUM(BF$13:BF37)*CB37/1000</f>
        <v>0</v>
      </c>
      <c r="CY37" t="e">
        <f t="shared" si="69"/>
        <v>#N/A</v>
      </c>
      <c r="DA37">
        <f t="shared" si="70"/>
        <v>9</v>
      </c>
      <c r="DB37" s="89">
        <f>IFERROR(VLOOKUP($DA37,'Table 3 TransCost'!$B$10:$E$40,4,FALSE),0)</f>
        <v>0</v>
      </c>
      <c r="DC37" s="174">
        <f t="shared" si="71"/>
        <v>0</v>
      </c>
    </row>
    <row r="38" spans="1:107" hidden="1">
      <c r="B38" s="15">
        <f t="shared" si="38"/>
        <v>10</v>
      </c>
      <c r="C38" s="9" t="e">
        <f t="shared" si="17"/>
        <v>#N/A</v>
      </c>
      <c r="D38" s="45"/>
      <c r="E38" s="9" t="e">
        <f t="shared" ca="1" si="75"/>
        <v>#DIV/0!</v>
      </c>
      <c r="F38" s="37"/>
      <c r="G38" s="14" t="e">
        <f t="shared" ca="1" si="40"/>
        <v>#DIV/0!</v>
      </c>
      <c r="H38" s="36" t="e">
        <f t="shared" ca="1" si="41"/>
        <v>#DIV/0!</v>
      </c>
      <c r="I38" s="174"/>
      <c r="J38" s="174"/>
      <c r="M38" s="112"/>
      <c r="O38">
        <f t="shared" si="76"/>
        <v>10</v>
      </c>
      <c r="P38" s="380">
        <v>0</v>
      </c>
      <c r="Q38" s="380">
        <v>0</v>
      </c>
      <c r="R38" s="380">
        <v>0</v>
      </c>
      <c r="S38" s="380">
        <v>0</v>
      </c>
      <c r="T38" s="380">
        <v>0</v>
      </c>
      <c r="U38" s="380">
        <v>0</v>
      </c>
      <c r="V38" s="380">
        <v>0</v>
      </c>
      <c r="W38" s="380">
        <v>0</v>
      </c>
      <c r="X38" s="380">
        <v>0</v>
      </c>
      <c r="Y38" s="380">
        <v>0</v>
      </c>
      <c r="Z38" s="380">
        <v>0</v>
      </c>
      <c r="AA38" s="380">
        <v>0</v>
      </c>
      <c r="AB38" s="380">
        <v>0</v>
      </c>
      <c r="AC38" s="380">
        <v>0</v>
      </c>
      <c r="AD38" s="380">
        <v>0</v>
      </c>
      <c r="AE38" s="380">
        <v>0</v>
      </c>
      <c r="AF38" s="380">
        <v>0</v>
      </c>
      <c r="AG38" s="380">
        <v>0</v>
      </c>
      <c r="AL38">
        <f t="shared" si="74"/>
        <v>0</v>
      </c>
      <c r="AM38">
        <f t="shared" si="46"/>
        <v>0</v>
      </c>
      <c r="AN38">
        <f t="shared" si="47"/>
        <v>0</v>
      </c>
      <c r="AO38">
        <f t="shared" si="48"/>
        <v>0</v>
      </c>
      <c r="AP38">
        <f t="shared" si="49"/>
        <v>0</v>
      </c>
      <c r="AQ38">
        <f t="shared" si="50"/>
        <v>0</v>
      </c>
      <c r="AR38">
        <f t="shared" si="51"/>
        <v>0</v>
      </c>
      <c r="AS38">
        <f t="shared" si="52"/>
        <v>0</v>
      </c>
      <c r="AT38">
        <f t="shared" si="53"/>
        <v>0</v>
      </c>
      <c r="AU38">
        <f t="shared" si="54"/>
        <v>0</v>
      </c>
      <c r="AV38">
        <f t="shared" si="55"/>
        <v>0</v>
      </c>
      <c r="AW38">
        <f t="shared" si="56"/>
        <v>0</v>
      </c>
      <c r="AX38">
        <f t="shared" si="57"/>
        <v>0</v>
      </c>
      <c r="AY38">
        <f t="shared" si="58"/>
        <v>0</v>
      </c>
      <c r="AZ38">
        <f t="shared" si="59"/>
        <v>0</v>
      </c>
      <c r="BA38">
        <f t="shared" si="60"/>
        <v>0</v>
      </c>
      <c r="BB38">
        <f t="shared" si="61"/>
        <v>0</v>
      </c>
      <c r="BC38">
        <f t="shared" si="62"/>
        <v>0</v>
      </c>
      <c r="BG38">
        <f t="shared" si="68"/>
        <v>10</v>
      </c>
      <c r="BH38" s="130">
        <f>IFERROR(VLOOKUP($O38,'Table 3 ID Wind_2030'!$B$10:$K$37,10,FALSE),0)</f>
        <v>0</v>
      </c>
      <c r="BI38" s="130">
        <f>IFERROR(VLOOKUP($O38,'Table 3 UT CP Wind_2023'!$B$10:$K$37,10,FALSE),0)</f>
        <v>0</v>
      </c>
      <c r="BJ38" s="130">
        <f>IFERROR(VLOOKUP($O38,'Table 3 WYAE Wind_2024'!$B$10:$L$37,11,FALSE),0)</f>
        <v>0</v>
      </c>
      <c r="BK38" s="130">
        <f>IFERROR(VLOOKUP($O38,'Table 3 YK Wind wS_2029'!$B$10:$K$37,10,FALSE),0)</f>
        <v>0</v>
      </c>
      <c r="BL38" s="368"/>
      <c r="BM38" s="130">
        <f>IFERROR(VLOOKUP($O38,'Table 3 ID Wind wS_2032'!$B$10:$K$38,10,FALSE),0)</f>
        <v>0</v>
      </c>
      <c r="BN38" s="130">
        <f>IFERROR(VLOOKUP($O38,'Table 3 PV wS YK_2024'!$B$10:$K$40,10,FALSE),0)</f>
        <v>0</v>
      </c>
      <c r="BO38" s="368"/>
      <c r="BP38" s="130">
        <f>IFERROR(VLOOKUP($O38,'Table 3 PV wS SO_2024'!$B$10:$K$40,10,FALSE),0)</f>
        <v>0</v>
      </c>
      <c r="BQ38" s="368"/>
      <c r="BR38" s="130">
        <f>IFERROR(VLOOKUP($O38,'Table 3 PV wS UTN_2024'!$B$10:$K$43,10,FALSE),0)</f>
        <v>0</v>
      </c>
      <c r="BS38" s="130">
        <f>IFERROR(VLOOKUP($O38,'Table 3 PV wS JB_2024'!$B$10:$K$40,10,FALSE),0)</f>
        <v>0</v>
      </c>
      <c r="BT38" s="130">
        <f>IFERROR(VLOOKUP($O38,'Table 3 PV wS JB_2029'!$B$10:$K$40,10,FALSE),0)</f>
        <v>0</v>
      </c>
      <c r="BU38" s="368"/>
      <c r="BV38" s="130">
        <f>IFERROR(VLOOKUP($O38,'Table 3 PV wS UTS_2024'!$B$10:$K$38,10,FALSE),0)</f>
        <v>0</v>
      </c>
      <c r="BW38" s="130">
        <f>IFERROR(VLOOKUP($O38,'Table 3 PV wS UTS_2030'!$B$10:$K$38,10,FALSE),0)</f>
        <v>0</v>
      </c>
      <c r="BX38" s="367"/>
      <c r="BY38" s="130">
        <f>IFERROR(VLOOKUP($O38,'Table 3 185 MW (NTN) 2026)'!$B$13:$L$40,11,FALSE),0)</f>
        <v>0</v>
      </c>
      <c r="CD38" t="e">
        <f>SUM(AL$13:AL38)*BH38/1000</f>
        <v>#N/A</v>
      </c>
      <c r="CE38" t="e">
        <f>SUM(AM$13:AM38)*BI38/1000</f>
        <v>#N/A</v>
      </c>
      <c r="CF38" t="e">
        <f>SUM(AN$13:AN38)*BJ38/1000</f>
        <v>#N/A</v>
      </c>
      <c r="CG38" t="e">
        <f>SUM(AO$13:AO38)*BK38/1000</f>
        <v>#N/A</v>
      </c>
      <c r="CH38" t="e">
        <f>SUM(AP$13:AP38)*BL38/1000</f>
        <v>#N/A</v>
      </c>
      <c r="CI38" t="e">
        <f>SUM(AQ$13:AQ38)*BM38/1000</f>
        <v>#N/A</v>
      </c>
      <c r="CJ38" t="e">
        <f>SUM(AR$13:AR38)*BN38/1000</f>
        <v>#N/A</v>
      </c>
      <c r="CK38" t="e">
        <f>SUM(AS$13:AS38)*BO38/1000</f>
        <v>#N/A</v>
      </c>
      <c r="CL38" t="e">
        <f>SUM(AT$13:AT38)*BP38/1000</f>
        <v>#N/A</v>
      </c>
      <c r="CM38" t="e">
        <f>SUM(AU$13:AU38)*BQ38/1000</f>
        <v>#N/A</v>
      </c>
      <c r="CN38" t="e">
        <f>SUM(AV$13:AV38)*BR38/1000</f>
        <v>#N/A</v>
      </c>
      <c r="CO38" t="e">
        <f>SUM(AW$13:AW38)*BS38/1000</f>
        <v>#N/A</v>
      </c>
      <c r="CP38" t="e">
        <f>SUM(AX$13:AX38)*BT38/1000</f>
        <v>#N/A</v>
      </c>
      <c r="CQ38" t="e">
        <f>SUM(AY$13:AY38)*BU38/1000</f>
        <v>#N/A</v>
      </c>
      <c r="CR38" t="e">
        <f>SUM(AZ$13:AZ38)*BV38/1000</f>
        <v>#N/A</v>
      </c>
      <c r="CS38" t="e">
        <f>SUM(BA$13:BA38)*BW38/1000</f>
        <v>#N/A</v>
      </c>
      <c r="CT38" t="e">
        <f>SUM(BB$13:BB38)*BX38/1000</f>
        <v>#N/A</v>
      </c>
      <c r="CU38" t="e">
        <f>SUM(BC$13:BC38)*BY38/1000</f>
        <v>#N/A</v>
      </c>
      <c r="CV38">
        <f>SUM(BD$13:BD38)*BZ38/1000</f>
        <v>0</v>
      </c>
      <c r="CW38">
        <f>SUM(BE$13:BE38)*CA38/1000</f>
        <v>0</v>
      </c>
      <c r="CX38">
        <f>SUM(BF$13:BF38)*CB38/1000</f>
        <v>0</v>
      </c>
      <c r="CY38" t="e">
        <f t="shared" si="69"/>
        <v>#N/A</v>
      </c>
      <c r="DA38">
        <f t="shared" si="70"/>
        <v>10</v>
      </c>
      <c r="DB38" s="89">
        <f>IFERROR(VLOOKUP($DA38,'Table 3 TransCost'!$B$10:$E$40,4,FALSE),0)</f>
        <v>0</v>
      </c>
      <c r="DC38" s="174">
        <f t="shared" si="71"/>
        <v>0</v>
      </c>
    </row>
    <row r="39" spans="1:107">
      <c r="B39" s="167"/>
      <c r="C39" s="9"/>
      <c r="D39" s="45"/>
      <c r="E39" s="9"/>
      <c r="F39" s="37"/>
      <c r="G39" s="9"/>
      <c r="H39" s="36"/>
      <c r="I39" s="49"/>
      <c r="M39" s="112"/>
      <c r="BL39" t="s">
        <v>225</v>
      </c>
      <c r="BO39" t="s">
        <v>225</v>
      </c>
      <c r="BU39" t="s">
        <v>225</v>
      </c>
      <c r="BX39" t="s">
        <v>225</v>
      </c>
      <c r="DB39" s="89"/>
      <c r="DC39" s="174"/>
    </row>
    <row r="40" spans="1:107" ht="12" customHeight="1">
      <c r="B40" s="167"/>
      <c r="C40" s="9"/>
      <c r="D40" s="45"/>
      <c r="E40" s="9"/>
      <c r="F40" s="37"/>
      <c r="G40" s="9"/>
      <c r="H40" s="36"/>
      <c r="I40" s="49"/>
      <c r="M40" s="112"/>
      <c r="N40" t="s">
        <v>93</v>
      </c>
      <c r="P40">
        <v>2030</v>
      </c>
      <c r="R40">
        <v>2024</v>
      </c>
      <c r="S40">
        <v>2029</v>
      </c>
      <c r="T40">
        <v>2037</v>
      </c>
      <c r="U40">
        <v>2032</v>
      </c>
      <c r="V40">
        <v>2024</v>
      </c>
      <c r="W40">
        <v>2036</v>
      </c>
      <c r="X40">
        <v>2024</v>
      </c>
      <c r="Y40">
        <v>2033</v>
      </c>
      <c r="Z40">
        <v>2024</v>
      </c>
      <c r="AA40">
        <v>2024</v>
      </c>
      <c r="AB40">
        <v>2029</v>
      </c>
      <c r="AC40">
        <v>2038</v>
      </c>
      <c r="AD40">
        <v>2024</v>
      </c>
      <c r="AE40">
        <v>2030</v>
      </c>
      <c r="AF40">
        <v>2037</v>
      </c>
      <c r="AG40">
        <v>2026</v>
      </c>
    </row>
    <row r="41" spans="1:107">
      <c r="A41" s="402"/>
      <c r="B41" s="402"/>
      <c r="D41" s="9"/>
      <c r="F41" s="37"/>
      <c r="H41" s="36"/>
      <c r="I41"/>
      <c r="N41" t="s">
        <v>226</v>
      </c>
      <c r="P41" s="210">
        <v>0</v>
      </c>
      <c r="Q41" s="210"/>
      <c r="R41" s="210">
        <v>0</v>
      </c>
      <c r="S41" s="210">
        <v>0</v>
      </c>
      <c r="T41" s="210">
        <v>0</v>
      </c>
      <c r="U41" s="210">
        <v>0</v>
      </c>
      <c r="V41" s="210">
        <v>0</v>
      </c>
      <c r="W41" s="210">
        <v>0</v>
      </c>
      <c r="X41" s="210">
        <v>0</v>
      </c>
      <c r="Y41" s="210">
        <v>0</v>
      </c>
      <c r="Z41" s="210">
        <v>0</v>
      </c>
      <c r="AA41" s="210">
        <v>0</v>
      </c>
      <c r="AB41" s="210">
        <v>0</v>
      </c>
      <c r="AC41" s="210">
        <v>0</v>
      </c>
      <c r="AD41" s="210">
        <v>0</v>
      </c>
      <c r="AE41" s="210">
        <v>0</v>
      </c>
      <c r="AF41" s="210">
        <v>0</v>
      </c>
      <c r="AG41" s="210">
        <v>1</v>
      </c>
      <c r="AH41" s="210"/>
      <c r="AI41" s="210"/>
      <c r="AJ41" s="210"/>
    </row>
    <row r="42" spans="1:107">
      <c r="A42" s="192"/>
      <c r="B42" s="55"/>
      <c r="E42" s="5"/>
      <c r="I42" s="49" t="s">
        <v>160</v>
      </c>
      <c r="P42" s="169"/>
      <c r="Q42" s="169"/>
      <c r="R42" s="169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</row>
    <row r="43" spans="1:107">
      <c r="B43" s="47"/>
      <c r="C43" s="9"/>
      <c r="D43" s="9"/>
      <c r="H43" s="36"/>
      <c r="I43" s="109">
        <v>6.9199999999999998E-2</v>
      </c>
    </row>
    <row r="44" spans="1:107">
      <c r="B44" s="48"/>
      <c r="E44" s="9"/>
      <c r="G44" s="194"/>
      <c r="H44" s="36"/>
    </row>
    <row r="45" spans="1:107">
      <c r="A45" s="403"/>
      <c r="B45" s="403"/>
      <c r="E45" s="9"/>
      <c r="G45" s="194"/>
      <c r="H45" s="36"/>
      <c r="P45" t="s">
        <v>112</v>
      </c>
    </row>
    <row r="46" spans="1:107" ht="13.7" customHeight="1">
      <c r="A46" s="55"/>
      <c r="B46" s="55"/>
      <c r="E46" s="5"/>
      <c r="H46" s="36"/>
      <c r="P46" t="s">
        <v>111</v>
      </c>
      <c r="R46" s="281">
        <v>2.2799999999999997E-2</v>
      </c>
    </row>
    <row r="47" spans="1:107" ht="21" customHeight="1">
      <c r="A47" s="403" t="str">
        <f>'Table 5'!A9</f>
        <v>1 Year</v>
      </c>
      <c r="B47" s="403"/>
      <c r="E47" s="9"/>
      <c r="G47" s="108"/>
      <c r="H47" s="36"/>
    </row>
    <row r="48" spans="1:107">
      <c r="B48" s="55" t="str">
        <f>" Levelized Prices (Nominal) @ "&amp;TEXT($I$43,"0.00%")&amp;" Discount Rate (1) (3) "</f>
        <v xml:space="preserve"> Levelized Prices (Nominal) @ 6.92% Discount Rate (1) (3) </v>
      </c>
      <c r="E48" s="5"/>
      <c r="H48" s="36"/>
      <c r="I48"/>
      <c r="M48" s="112"/>
    </row>
    <row r="49" spans="1:19">
      <c r="B49" s="47" t="s">
        <v>8</v>
      </c>
      <c r="C49" s="9">
        <f ca="1">'Table 5'!$D$9*(Study_CF*8.76)/'Table 5'!$F$9</f>
        <v>0</v>
      </c>
      <c r="D49" s="9"/>
      <c r="H49" s="36"/>
      <c r="I49"/>
    </row>
    <row r="50" spans="1:19">
      <c r="B50" s="48" t="s">
        <v>31</v>
      </c>
      <c r="E50" s="9">
        <f ca="1">'Table 5'!$C$9/'Table 5'!$F$9</f>
        <v>25.210023964995525</v>
      </c>
      <c r="G50" s="194">
        <f ca="1">'Table 5'!$G$9</f>
        <v>25.210023964995525</v>
      </c>
      <c r="H50" s="36"/>
      <c r="I50" s="216"/>
      <c r="S50" s="174"/>
    </row>
    <row r="51" spans="1:19" ht="8.25" customHeight="1">
      <c r="A51" s="403"/>
      <c r="B51" s="403"/>
      <c r="E51" s="9"/>
      <c r="G51" s="108"/>
      <c r="H51" s="36"/>
    </row>
    <row r="52" spans="1:19">
      <c r="A52" s="403"/>
      <c r="B52" s="403"/>
      <c r="E52" s="9"/>
      <c r="G52" s="108"/>
      <c r="H52" s="36"/>
      <c r="I52"/>
      <c r="M52" s="112"/>
    </row>
    <row r="53" spans="1:19">
      <c r="B53" s="55"/>
      <c r="E53" s="5"/>
      <c r="H53" s="36"/>
      <c r="I53"/>
    </row>
    <row r="54" spans="1:19">
      <c r="B54" s="47"/>
      <c r="C54" s="9"/>
      <c r="D54" s="9"/>
      <c r="H54" s="36"/>
      <c r="I54"/>
      <c r="S54" s="174"/>
    </row>
    <row r="55" spans="1:19">
      <c r="B55" s="48"/>
      <c r="E55" s="9"/>
      <c r="G55" s="194"/>
      <c r="H55" s="36"/>
    </row>
    <row r="56" spans="1:19">
      <c r="B56" s="47"/>
      <c r="C56" s="9"/>
      <c r="D56" s="9"/>
      <c r="H56" s="36"/>
    </row>
    <row r="57" spans="1:19">
      <c r="B57" s="48"/>
      <c r="E57" s="9"/>
      <c r="G57" s="108"/>
      <c r="H57" s="36"/>
    </row>
    <row r="58" spans="1:19">
      <c r="B58" s="47"/>
      <c r="C58" s="9"/>
      <c r="D58" s="9"/>
      <c r="H58" s="36"/>
    </row>
    <row r="59" spans="1:19">
      <c r="B59" s="55"/>
      <c r="E59" s="5"/>
      <c r="H59" s="36"/>
    </row>
    <row r="60" spans="1:19">
      <c r="B60" s="47"/>
      <c r="C60" s="9"/>
      <c r="D60" s="9"/>
      <c r="H60" s="36"/>
    </row>
    <row r="61" spans="1:19">
      <c r="A61" s="403"/>
      <c r="B61" s="403"/>
      <c r="E61" s="9"/>
      <c r="G61" s="108"/>
      <c r="H61" s="36"/>
    </row>
    <row r="62" spans="1:19">
      <c r="B62" s="55"/>
      <c r="E62" s="5"/>
      <c r="H62" s="36"/>
    </row>
    <row r="63" spans="1:19">
      <c r="B63" s="47"/>
      <c r="C63" s="9"/>
      <c r="D63" s="9"/>
      <c r="H63" s="36"/>
    </row>
    <row r="64" spans="1:19">
      <c r="B64" s="48"/>
      <c r="E64" s="9"/>
      <c r="G64" s="194"/>
      <c r="H64" s="36"/>
    </row>
    <row r="65" spans="1:13">
      <c r="E65" s="38"/>
      <c r="G65" s="38"/>
      <c r="H65" s="36"/>
      <c r="I65" s="108"/>
    </row>
    <row r="66" spans="1:13">
      <c r="B66" s="50"/>
      <c r="E66" s="36"/>
      <c r="F66" s="38"/>
      <c r="G66" s="36"/>
      <c r="H66" s="36"/>
      <c r="I66" s="108"/>
    </row>
    <row r="67" spans="1:13">
      <c r="F67" s="38"/>
      <c r="H67" s="36"/>
      <c r="I67" s="108"/>
    </row>
    <row r="68" spans="1:13">
      <c r="G68" s="5"/>
    </row>
    <row r="70" spans="1:13">
      <c r="B70" s="94"/>
    </row>
    <row r="71" spans="1:13" ht="12.75" customHeight="1">
      <c r="B71" s="94"/>
    </row>
    <row r="72" spans="1:13" ht="12.75" customHeight="1">
      <c r="A72" s="3" t="b">
        <f>SUM(P13:AJ28)&gt;0</f>
        <v>0</v>
      </c>
      <c r="B72" s="94"/>
    </row>
    <row r="73" spans="1:13">
      <c r="A73" s="3" t="b">
        <f>IF(SUM(P13:P28)&gt;0,1,IF(SUM(R13:R28)&gt;0,2,IF(SUM(S13:S28)&gt;0,3,IF(SUM(T13:T28)&gt;0,4,IF(SUM(U13:U28)&gt;0,5,IF(SUM(V13:V28)&gt;0,6,IF(SUM(W13:W28)&gt;0,7,IF(SUM(X13:X28)&gt;0,8,IF(SUM(Y13:Y28)&gt;0,9,IF(SUM(AA13:AA28)&gt;0,10,IF(SUM(Z13:Z28)&gt;0,11,IF(SUM(AB13:AB28)&gt;0,12,IF(SUM(AC13:AC28)&gt;0,13,IF(SUM(AD13:AD28)&gt;0,14,IF(SUM(AE13:AE28)&gt;0,15,IF(SUM(AF13:AF28)&gt;0,16,IF(SUM(AG13:AG28)&gt;0,17,IF(SUM(AH13:AH28)&gt;0,18))))))))))))))))))</f>
        <v>0</v>
      </c>
      <c r="B73" s="10"/>
      <c r="C73" s="7"/>
      <c r="D73" s="7"/>
      <c r="E73" s="7"/>
      <c r="G73" s="7"/>
    </row>
    <row r="74" spans="1:13">
      <c r="A74" t="e">
        <f>INDEX($O$13:$AJ$33,IF(SUM($P$13:$AJ$33)&gt;0,SUM($P$13:$AJ$33),FALSE)-1,1)</f>
        <v>#N/A</v>
      </c>
      <c r="I74" t="s">
        <v>57</v>
      </c>
    </row>
    <row r="75" spans="1:13" s="53" customFormat="1">
      <c r="A75" s="54"/>
      <c r="B75" s="10"/>
      <c r="C75" s="54"/>
      <c r="D75" s="54"/>
      <c r="E75" s="54"/>
      <c r="F75" s="54"/>
      <c r="G75" s="54"/>
      <c r="I75" t="str">
        <f ca="1">"       Avoided Costs calculated annually are  "&amp;TEXT(PMT(Discount_Rate,COUNT($G$13:$G$27),-NPV(Discount_Rate,$G$13:$G$27)),"$0.00")&amp;"/MWH"</f>
        <v xml:space="preserve">       Avoided Costs calculated annually are  $25.23/MWH</v>
      </c>
      <c r="J75"/>
      <c r="K75"/>
      <c r="L75"/>
      <c r="M75"/>
    </row>
    <row r="76" spans="1:13" s="53" customFormat="1">
      <c r="A76" s="54"/>
      <c r="B76" s="10"/>
      <c r="C76" s="54"/>
      <c r="D76" s="54"/>
      <c r="E76" s="54"/>
      <c r="F76" s="54"/>
      <c r="G76" s="54"/>
      <c r="I76" s="10" t="str">
        <f>"       Avoided Costs calculated monthly are  "&amp;TEXT($G$44,"$0.00")&amp;"/MWH"</f>
        <v xml:space="preserve">       Avoided Costs calculated monthly are  $0.00/MWH</v>
      </c>
      <c r="J76"/>
      <c r="K76"/>
    </row>
    <row r="77" spans="1:13">
      <c r="A77"/>
      <c r="B77" s="51"/>
      <c r="I77" s="53"/>
      <c r="L77" s="53"/>
      <c r="M77" s="53"/>
    </row>
    <row r="78" spans="1:13">
      <c r="A78"/>
      <c r="F78" s="7"/>
    </row>
    <row r="81" spans="1:11">
      <c r="A81"/>
      <c r="J81" s="53"/>
      <c r="K81" s="53"/>
    </row>
    <row r="82" spans="1:11">
      <c r="A82"/>
      <c r="J82" s="53"/>
      <c r="K82" s="53"/>
    </row>
  </sheetData>
  <mergeCells count="6">
    <mergeCell ref="A41:B41"/>
    <mergeCell ref="A51:B51"/>
    <mergeCell ref="A61:B61"/>
    <mergeCell ref="A47:B47"/>
    <mergeCell ref="A45:B45"/>
    <mergeCell ref="A52:B52"/>
  </mergeCells>
  <phoneticPr fontId="8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D102"/>
  <sheetViews>
    <sheetView zoomScale="80" zoomScaleNormal="80" workbookViewId="0">
      <selection activeCell="K20" sqref="K20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1.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0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0" ht="15.75">
      <c r="B2" s="115" t="s">
        <v>106</v>
      </c>
      <c r="C2" s="116"/>
      <c r="D2" s="116"/>
      <c r="E2" s="116"/>
      <c r="F2" s="116"/>
      <c r="G2" s="116"/>
      <c r="H2" s="116"/>
      <c r="I2" s="116"/>
      <c r="J2" s="116"/>
    </row>
    <row r="3" spans="2:30" ht="15.75">
      <c r="B3" s="115" t="str">
        <f>TEXT($C$63,"0%")&amp;" Capacity Factor"</f>
        <v>33%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</row>
    <row r="4" spans="2:30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</row>
    <row r="5" spans="2:30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81"/>
      <c r="Z5" s="381"/>
      <c r="AA5" s="119"/>
      <c r="AB5" s="119"/>
      <c r="AC5" s="119"/>
      <c r="AD5" s="119"/>
    </row>
    <row r="6" spans="2:30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2:30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</row>
    <row r="8" spans="2:30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</row>
    <row r="9" spans="2:30" ht="15.75">
      <c r="B9" s="43" t="str">
        <f>C52</f>
        <v>2019 IRP Utah South Solar with Storage - 33%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</row>
    <row r="10" spans="2:30">
      <c r="B10" s="126"/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</row>
    <row r="11" spans="2:30">
      <c r="B11" s="126"/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</row>
    <row r="12" spans="2:30">
      <c r="B12" s="135"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S12" s="119"/>
      <c r="T12" s="164"/>
      <c r="U12" s="160"/>
      <c r="V12" s="160"/>
      <c r="W12" s="119"/>
      <c r="X12" s="119"/>
      <c r="Y12" s="160"/>
      <c r="Z12" s="160"/>
      <c r="AA12" s="119"/>
      <c r="AB12" s="119"/>
      <c r="AC12" s="119"/>
      <c r="AD12" s="119"/>
    </row>
    <row r="13" spans="2:30">
      <c r="B13" s="135">
        <f t="shared" ref="B13:B37" si="0">B12+1</f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S13" s="119"/>
      <c r="T13" s="119"/>
      <c r="U13" s="119"/>
      <c r="V13" s="160"/>
      <c r="W13" s="119"/>
      <c r="X13" s="119"/>
      <c r="Y13" s="160"/>
      <c r="Z13" s="160"/>
      <c r="AA13" s="119"/>
      <c r="AB13" s="119"/>
      <c r="AC13" s="119"/>
      <c r="AD13" s="119"/>
    </row>
    <row r="14" spans="2:30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S14" s="119"/>
      <c r="T14" s="119"/>
      <c r="U14" s="119"/>
      <c r="V14" s="160"/>
      <c r="W14" s="119"/>
      <c r="X14" s="119"/>
      <c r="Y14" s="160"/>
      <c r="Z14" s="160"/>
      <c r="AA14" s="119"/>
      <c r="AB14" s="119"/>
      <c r="AC14" s="119"/>
      <c r="AD14" s="119"/>
    </row>
    <row r="15" spans="2:30">
      <c r="B15" s="135">
        <f t="shared" si="0"/>
        <v>2021</v>
      </c>
      <c r="C15" s="136"/>
      <c r="D15" s="128"/>
      <c r="E15" s="128">
        <f t="shared" si="1"/>
        <v>26.12</v>
      </c>
      <c r="F15" s="128"/>
      <c r="G15" s="130"/>
      <c r="H15" s="128">
        <f t="shared" si="2"/>
        <v>0</v>
      </c>
      <c r="I15" s="130"/>
      <c r="J15" s="130"/>
      <c r="K15" s="128">
        <f t="shared" si="3"/>
        <v>26.12</v>
      </c>
      <c r="L15" s="119"/>
      <c r="N15" s="117"/>
      <c r="O15" s="271"/>
      <c r="P15" s="133"/>
      <c r="Q15" s="134"/>
      <c r="R15" s="119"/>
      <c r="S15" s="119"/>
      <c r="T15" s="119"/>
      <c r="U15" s="119"/>
      <c r="V15" s="160"/>
      <c r="W15" s="119"/>
      <c r="X15" s="119"/>
      <c r="Y15" s="160"/>
      <c r="Z15" s="160"/>
      <c r="AA15" s="119"/>
      <c r="AB15" s="119"/>
      <c r="AC15" s="119"/>
      <c r="AD15" s="119"/>
    </row>
    <row r="16" spans="2:30">
      <c r="B16" s="135">
        <f t="shared" si="0"/>
        <v>2022</v>
      </c>
      <c r="C16" s="136"/>
      <c r="D16" s="128"/>
      <c r="E16" s="128">
        <f t="shared" si="1"/>
        <v>26.69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26.69</v>
      </c>
      <c r="L16" s="119"/>
      <c r="N16" s="117"/>
      <c r="R16" s="119"/>
      <c r="S16" s="119"/>
      <c r="T16" s="119"/>
      <c r="U16" s="119"/>
      <c r="V16" s="160"/>
      <c r="W16" s="119"/>
      <c r="X16" s="119"/>
      <c r="Y16" s="160"/>
      <c r="Z16" s="160"/>
      <c r="AA16" s="119"/>
      <c r="AB16" s="119"/>
      <c r="AC16" s="119"/>
      <c r="AD16" s="119"/>
    </row>
    <row r="17" spans="2:30">
      <c r="B17" s="135">
        <f t="shared" si="0"/>
        <v>2023</v>
      </c>
      <c r="C17" s="136"/>
      <c r="D17" s="128"/>
      <c r="E17" s="128">
        <f t="shared" si="1"/>
        <v>27.25</v>
      </c>
      <c r="F17" s="128"/>
      <c r="G17" s="130"/>
      <c r="H17" s="128">
        <f t="shared" si="2"/>
        <v>0</v>
      </c>
      <c r="I17" s="130"/>
      <c r="J17" s="130"/>
      <c r="K17" s="128">
        <f t="shared" si="3"/>
        <v>27.25</v>
      </c>
      <c r="L17" s="119"/>
      <c r="N17" s="117"/>
      <c r="O17" s="132"/>
      <c r="R17" s="119"/>
      <c r="S17" s="119"/>
      <c r="T17" s="119"/>
      <c r="U17" s="119"/>
      <c r="V17" s="160"/>
      <c r="W17" s="119"/>
      <c r="X17" s="119"/>
      <c r="Y17" s="160"/>
      <c r="Z17" s="160"/>
      <c r="AA17" s="119"/>
      <c r="AB17" s="119"/>
      <c r="AC17" s="119"/>
      <c r="AD17" s="119"/>
    </row>
    <row r="18" spans="2:30">
      <c r="B18" s="135">
        <f t="shared" si="0"/>
        <v>2024</v>
      </c>
      <c r="C18" s="136"/>
      <c r="D18" s="128"/>
      <c r="E18" s="128">
        <f t="shared" si="1"/>
        <v>27.85</v>
      </c>
      <c r="F18" s="128"/>
      <c r="G18" s="130"/>
      <c r="H18" s="128">
        <f t="shared" si="2"/>
        <v>0</v>
      </c>
      <c r="I18" s="130"/>
      <c r="J18" s="130"/>
      <c r="K18" s="128">
        <f t="shared" si="3"/>
        <v>27.85</v>
      </c>
      <c r="L18" s="119"/>
      <c r="N18" s="117"/>
      <c r="P18" s="280"/>
      <c r="Q18" s="153"/>
      <c r="R18" s="119"/>
      <c r="S18" s="119"/>
      <c r="T18" s="164"/>
      <c r="U18" s="160"/>
      <c r="V18" s="160"/>
      <c r="W18" s="119"/>
      <c r="X18" s="160"/>
      <c r="Y18" s="160"/>
      <c r="Z18" s="160"/>
      <c r="AA18" s="386"/>
      <c r="AB18" s="386"/>
      <c r="AC18" s="119"/>
      <c r="AD18" s="119"/>
    </row>
    <row r="19" spans="2:30">
      <c r="B19" s="135">
        <f t="shared" si="0"/>
        <v>2025</v>
      </c>
      <c r="C19" s="136"/>
      <c r="D19" s="128"/>
      <c r="E19" s="128">
        <f t="shared" si="1"/>
        <v>28.49</v>
      </c>
      <c r="F19" s="128"/>
      <c r="G19" s="130"/>
      <c r="H19" s="128">
        <f t="shared" si="2"/>
        <v>0</v>
      </c>
      <c r="I19" s="130"/>
      <c r="J19" s="130"/>
      <c r="K19" s="128">
        <f t="shared" si="3"/>
        <v>28.49</v>
      </c>
      <c r="L19" s="119"/>
      <c r="N19" s="117"/>
      <c r="R19" s="119"/>
      <c r="S19" s="119"/>
      <c r="T19" s="164"/>
      <c r="U19" s="160"/>
      <c r="V19" s="160"/>
      <c r="W19" s="119"/>
      <c r="X19" s="160"/>
      <c r="Y19" s="160"/>
      <c r="Z19" s="160"/>
      <c r="AA19" s="119"/>
      <c r="AB19" s="119"/>
      <c r="AC19" s="119"/>
      <c r="AD19" s="119"/>
    </row>
    <row r="20" spans="2:30">
      <c r="B20" s="135">
        <f t="shared" si="0"/>
        <v>2026</v>
      </c>
      <c r="C20" s="136"/>
      <c r="D20" s="128"/>
      <c r="E20" s="128">
        <f t="shared" si="1"/>
        <v>29.15</v>
      </c>
      <c r="F20" s="128"/>
      <c r="G20" s="130"/>
      <c r="H20" s="128">
        <f t="shared" si="2"/>
        <v>0</v>
      </c>
      <c r="I20" s="130"/>
      <c r="J20" s="130"/>
      <c r="K20" s="128">
        <f t="shared" si="3"/>
        <v>29.15</v>
      </c>
      <c r="L20" s="119"/>
      <c r="N20" s="117"/>
      <c r="R20" s="160"/>
      <c r="S20" s="119"/>
      <c r="T20" s="164"/>
      <c r="U20" s="160"/>
      <c r="V20" s="160"/>
      <c r="W20" s="119"/>
      <c r="X20" s="160"/>
      <c r="Y20" s="160"/>
      <c r="Z20" s="160"/>
      <c r="AA20" s="119"/>
      <c r="AB20" s="119"/>
      <c r="AC20" s="119"/>
      <c r="AD20" s="119"/>
    </row>
    <row r="21" spans="2:30">
      <c r="B21" s="135">
        <f t="shared" si="0"/>
        <v>2027</v>
      </c>
      <c r="C21" s="136"/>
      <c r="D21" s="128"/>
      <c r="E21" s="128">
        <f t="shared" si="1"/>
        <v>29.82</v>
      </c>
      <c r="F21" s="128"/>
      <c r="G21" s="130"/>
      <c r="H21" s="128">
        <f t="shared" si="2"/>
        <v>0</v>
      </c>
      <c r="I21" s="130"/>
      <c r="J21" s="130"/>
      <c r="K21" s="128">
        <f t="shared" si="3"/>
        <v>29.82</v>
      </c>
      <c r="L21" s="119"/>
      <c r="N21" s="117"/>
      <c r="R21" s="160"/>
      <c r="S21" s="119"/>
      <c r="T21" s="164"/>
      <c r="U21" s="160"/>
      <c r="V21" s="160"/>
      <c r="W21" s="119"/>
      <c r="X21" s="160"/>
      <c r="Y21" s="160"/>
      <c r="Z21" s="160"/>
      <c r="AA21" s="119"/>
      <c r="AB21" s="119"/>
      <c r="AC21" s="119"/>
      <c r="AD21" s="119"/>
    </row>
    <row r="22" spans="2:30">
      <c r="B22" s="135">
        <f t="shared" si="0"/>
        <v>2028</v>
      </c>
      <c r="C22" s="136"/>
      <c r="D22" s="128"/>
      <c r="E22" s="128">
        <f t="shared" si="1"/>
        <v>30.51</v>
      </c>
      <c r="F22" s="128"/>
      <c r="G22" s="130"/>
      <c r="H22" s="128">
        <f t="shared" si="2"/>
        <v>0</v>
      </c>
      <c r="I22" s="130"/>
      <c r="J22" s="130"/>
      <c r="K22" s="128">
        <f t="shared" si="3"/>
        <v>30.51</v>
      </c>
      <c r="L22" s="119"/>
      <c r="N22" s="117"/>
      <c r="R22" s="160"/>
      <c r="S22" s="119"/>
      <c r="T22" s="164"/>
      <c r="U22" s="160"/>
      <c r="V22" s="160"/>
      <c r="W22" s="119"/>
      <c r="X22" s="160"/>
      <c r="Y22" s="160"/>
      <c r="Z22" s="160"/>
      <c r="AA22" s="119"/>
      <c r="AB22" s="119"/>
      <c r="AC22" s="119"/>
      <c r="AD22" s="119"/>
    </row>
    <row r="23" spans="2:30">
      <c r="B23" s="135">
        <f t="shared" si="0"/>
        <v>2029</v>
      </c>
      <c r="C23" s="136"/>
      <c r="D23" s="128"/>
      <c r="E23" s="128">
        <f t="shared" si="1"/>
        <v>31.24</v>
      </c>
      <c r="F23" s="128"/>
      <c r="G23" s="130"/>
      <c r="H23" s="128">
        <f t="shared" si="2"/>
        <v>0</v>
      </c>
      <c r="I23" s="130"/>
      <c r="J23" s="130"/>
      <c r="K23" s="128">
        <f t="shared" si="3"/>
        <v>31.24</v>
      </c>
      <c r="L23" s="119"/>
      <c r="N23" s="117"/>
      <c r="R23" s="160"/>
      <c r="S23" s="119"/>
      <c r="T23" s="164"/>
      <c r="U23" s="160"/>
      <c r="V23" s="160"/>
      <c r="W23" s="119"/>
      <c r="X23" s="160"/>
      <c r="Y23" s="160"/>
      <c r="Z23" s="160"/>
      <c r="AA23" s="119"/>
      <c r="AB23" s="119"/>
      <c r="AC23" s="119"/>
      <c r="AD23" s="119"/>
    </row>
    <row r="24" spans="2:30">
      <c r="B24" s="135">
        <f t="shared" si="0"/>
        <v>2030</v>
      </c>
      <c r="C24" s="347">
        <v>1208.8</v>
      </c>
      <c r="D24" s="128">
        <f>C24*$C$62</f>
        <v>81.594000000000008</v>
      </c>
      <c r="E24" s="128">
        <f t="shared" si="1"/>
        <v>31.96</v>
      </c>
      <c r="F24" s="128">
        <f>C60</f>
        <v>21.577297145999619</v>
      </c>
      <c r="G24" s="130">
        <f>(D24+E24+F24)/(8.76*$C$63)</f>
        <v>47.464452808570286</v>
      </c>
      <c r="H24" s="128">
        <f t="shared" si="2"/>
        <v>0</v>
      </c>
      <c r="I24" s="130">
        <f>(G24+H24)</f>
        <v>47.464452808570286</v>
      </c>
      <c r="J24" s="130">
        <f t="shared" ref="J24:J32" si="4">ROUND(I24*$C$63*8.76,2)</f>
        <v>135.13</v>
      </c>
      <c r="K24" s="128">
        <f t="shared" si="3"/>
        <v>135.13129714599961</v>
      </c>
      <c r="L24" s="119"/>
      <c r="N24" s="117"/>
      <c r="R24" s="160"/>
      <c r="S24" s="119"/>
      <c r="T24" s="164"/>
      <c r="U24" s="160"/>
      <c r="V24" s="160"/>
      <c r="W24" s="119"/>
      <c r="X24" s="160"/>
      <c r="Y24" s="160"/>
      <c r="Z24" s="160"/>
      <c r="AA24" s="119"/>
      <c r="AB24" s="119"/>
      <c r="AC24" s="119"/>
      <c r="AD24" s="119"/>
    </row>
    <row r="25" spans="2:30">
      <c r="B25" s="135">
        <f t="shared" si="0"/>
        <v>2031</v>
      </c>
      <c r="C25" s="136"/>
      <c r="D25" s="128">
        <f t="shared" ref="D25:F37" si="5">ROUND(D24*(1+(IFERROR(INDEX($D$66:$D$74,MATCH($B25,$C$66:$C$74,0),1),0)+IFERROR(INDEX($G$66:$G$74,MATCH($B25,$F$66:$F$74,0),1),0)+IFERROR(INDEX($J$66:$J$74,MATCH($B25,$I$66:$I$74,0),1),0))),2)</f>
        <v>83.47</v>
      </c>
      <c r="E25" s="128">
        <f t="shared" si="1"/>
        <v>32.700000000000003</v>
      </c>
      <c r="F25" s="128">
        <f t="shared" si="5"/>
        <v>22.07</v>
      </c>
      <c r="G25" s="130">
        <f t="shared" ref="G25:G37" si="6">(D25+E25+F25)/(8.76*$C$63)</f>
        <v>48.556375131717601</v>
      </c>
      <c r="H25" s="128">
        <f t="shared" si="2"/>
        <v>0</v>
      </c>
      <c r="I25" s="130">
        <f t="shared" ref="I25:I37" si="7">(G25+H25)</f>
        <v>48.556375131717601</v>
      </c>
      <c r="J25" s="130">
        <f t="shared" si="4"/>
        <v>138.24</v>
      </c>
      <c r="K25" s="128">
        <f t="shared" si="3"/>
        <v>138.24</v>
      </c>
      <c r="L25" s="119"/>
      <c r="N25" s="117"/>
      <c r="R25" s="160"/>
      <c r="S25" s="119"/>
      <c r="T25" s="164"/>
      <c r="U25" s="160"/>
      <c r="V25" s="160"/>
      <c r="W25" s="119"/>
      <c r="X25" s="160"/>
      <c r="Y25" s="160"/>
      <c r="Z25" s="160"/>
      <c r="AA25" s="119"/>
      <c r="AB25" s="119"/>
      <c r="AC25" s="119"/>
      <c r="AD25" s="119"/>
    </row>
    <row r="26" spans="2:30">
      <c r="B26" s="135">
        <f t="shared" si="0"/>
        <v>2032</v>
      </c>
      <c r="C26" s="136"/>
      <c r="D26" s="128">
        <f t="shared" si="5"/>
        <v>85.39</v>
      </c>
      <c r="E26" s="128">
        <f t="shared" si="1"/>
        <v>33.450000000000003</v>
      </c>
      <c r="F26" s="128">
        <f t="shared" si="5"/>
        <v>22.58</v>
      </c>
      <c r="G26" s="130">
        <f t="shared" si="6"/>
        <v>49.673340358271872</v>
      </c>
      <c r="H26" s="128">
        <f t="shared" si="2"/>
        <v>0</v>
      </c>
      <c r="I26" s="130">
        <f t="shared" si="7"/>
        <v>49.673340358271872</v>
      </c>
      <c r="J26" s="130">
        <f t="shared" si="4"/>
        <v>141.41999999999999</v>
      </c>
      <c r="K26" s="128">
        <f t="shared" si="3"/>
        <v>141.42000000000002</v>
      </c>
      <c r="L26" s="119"/>
      <c r="N26" s="117"/>
      <c r="R26" s="160"/>
      <c r="S26" s="119"/>
      <c r="T26" s="164"/>
      <c r="U26" s="160"/>
      <c r="V26" s="160"/>
      <c r="W26" s="119"/>
      <c r="X26" s="160"/>
      <c r="Y26" s="160"/>
      <c r="Z26" s="160"/>
      <c r="AA26" s="119"/>
      <c r="AB26" s="119"/>
      <c r="AC26" s="119"/>
      <c r="AD26" s="119"/>
    </row>
    <row r="27" spans="2:30">
      <c r="B27" s="135">
        <f t="shared" si="0"/>
        <v>2033</v>
      </c>
      <c r="C27" s="136"/>
      <c r="D27" s="128">
        <f t="shared" si="5"/>
        <v>87.35</v>
      </c>
      <c r="E27" s="128">
        <f t="shared" si="1"/>
        <v>34.22</v>
      </c>
      <c r="F27" s="128">
        <f t="shared" si="5"/>
        <v>23.1</v>
      </c>
      <c r="G27" s="130">
        <f t="shared" si="6"/>
        <v>50.814892869687384</v>
      </c>
      <c r="H27" s="128">
        <f t="shared" si="2"/>
        <v>0</v>
      </c>
      <c r="I27" s="130">
        <f t="shared" si="7"/>
        <v>50.814892869687384</v>
      </c>
      <c r="J27" s="130">
        <f t="shared" si="4"/>
        <v>144.66999999999999</v>
      </c>
      <c r="K27" s="128">
        <f t="shared" si="3"/>
        <v>144.66999999999999</v>
      </c>
      <c r="L27" s="119"/>
      <c r="N27" s="117"/>
      <c r="R27" s="160"/>
      <c r="S27" s="119"/>
      <c r="T27" s="164"/>
      <c r="U27" s="160"/>
      <c r="V27" s="160"/>
      <c r="W27" s="119"/>
      <c r="X27" s="160"/>
      <c r="Y27" s="160"/>
      <c r="Z27" s="160"/>
      <c r="AA27" s="119"/>
      <c r="AB27" s="119"/>
      <c r="AC27" s="119"/>
      <c r="AD27" s="119"/>
    </row>
    <row r="28" spans="2:30">
      <c r="B28" s="135">
        <f t="shared" si="0"/>
        <v>2034</v>
      </c>
      <c r="C28" s="136"/>
      <c r="D28" s="128">
        <f t="shared" si="5"/>
        <v>89.36</v>
      </c>
      <c r="E28" s="128">
        <f t="shared" si="1"/>
        <v>35.01</v>
      </c>
      <c r="F28" s="128">
        <f t="shared" si="5"/>
        <v>23.63</v>
      </c>
      <c r="G28" s="130">
        <f t="shared" si="6"/>
        <v>51.984545135230064</v>
      </c>
      <c r="H28" s="128">
        <f t="shared" si="2"/>
        <v>0</v>
      </c>
      <c r="I28" s="130">
        <f t="shared" si="7"/>
        <v>51.984545135230064</v>
      </c>
      <c r="J28" s="130">
        <f t="shared" si="4"/>
        <v>148</v>
      </c>
      <c r="K28" s="128">
        <f t="shared" si="3"/>
        <v>148</v>
      </c>
      <c r="L28" s="119"/>
      <c r="N28" s="117"/>
      <c r="R28" s="160"/>
      <c r="S28" s="119"/>
      <c r="T28" s="164"/>
      <c r="U28" s="160"/>
      <c r="V28" s="160"/>
      <c r="W28" s="119"/>
      <c r="X28" s="160"/>
      <c r="Y28" s="160"/>
      <c r="Z28" s="160"/>
      <c r="AA28" s="119"/>
      <c r="AB28" s="119"/>
      <c r="AC28" s="119"/>
      <c r="AD28" s="119"/>
    </row>
    <row r="29" spans="2:30">
      <c r="B29" s="135">
        <f t="shared" si="0"/>
        <v>2035</v>
      </c>
      <c r="C29" s="136"/>
      <c r="D29" s="128">
        <f t="shared" si="5"/>
        <v>91.42</v>
      </c>
      <c r="E29" s="128">
        <f t="shared" si="1"/>
        <v>35.82</v>
      </c>
      <c r="F29" s="128">
        <f t="shared" si="5"/>
        <v>24.17</v>
      </c>
      <c r="G29" s="130">
        <f t="shared" si="6"/>
        <v>53.182297154899906</v>
      </c>
      <c r="H29" s="128">
        <f t="shared" si="2"/>
        <v>0</v>
      </c>
      <c r="I29" s="130">
        <f t="shared" si="7"/>
        <v>53.182297154899906</v>
      </c>
      <c r="J29" s="130">
        <f t="shared" si="4"/>
        <v>151.41</v>
      </c>
      <c r="K29" s="128">
        <f t="shared" si="3"/>
        <v>151.41000000000003</v>
      </c>
      <c r="L29" s="119"/>
      <c r="N29" s="117"/>
      <c r="R29" s="160"/>
      <c r="S29" s="119"/>
      <c r="T29" s="164"/>
      <c r="U29" s="160"/>
      <c r="V29" s="160"/>
      <c r="W29" s="119"/>
      <c r="X29" s="160"/>
      <c r="Y29" s="160"/>
      <c r="Z29" s="160"/>
      <c r="AA29" s="119"/>
      <c r="AB29" s="119"/>
      <c r="AC29" s="119"/>
      <c r="AD29" s="119"/>
    </row>
    <row r="30" spans="2:30">
      <c r="B30" s="135">
        <f t="shared" si="0"/>
        <v>2036</v>
      </c>
      <c r="C30" s="136"/>
      <c r="D30" s="128">
        <f t="shared" si="5"/>
        <v>93.52</v>
      </c>
      <c r="E30" s="128">
        <f t="shared" si="1"/>
        <v>36.64</v>
      </c>
      <c r="F30" s="128">
        <f t="shared" si="5"/>
        <v>24.73</v>
      </c>
      <c r="G30" s="130">
        <f t="shared" si="6"/>
        <v>54.404636459430975</v>
      </c>
      <c r="H30" s="128">
        <f t="shared" si="2"/>
        <v>0</v>
      </c>
      <c r="I30" s="130">
        <f t="shared" si="7"/>
        <v>54.404636459430975</v>
      </c>
      <c r="J30" s="130">
        <f t="shared" si="4"/>
        <v>154.88999999999999</v>
      </c>
      <c r="K30" s="128">
        <f t="shared" si="3"/>
        <v>154.88999999999999</v>
      </c>
      <c r="L30" s="119"/>
      <c r="N30" s="117"/>
      <c r="R30" s="160"/>
      <c r="S30" s="119"/>
      <c r="T30" s="164"/>
      <c r="U30" s="160"/>
      <c r="V30" s="160"/>
      <c r="W30" s="119"/>
      <c r="X30" s="160"/>
      <c r="Y30" s="160"/>
      <c r="Z30" s="160"/>
      <c r="AA30" s="119"/>
      <c r="AB30" s="119"/>
      <c r="AC30" s="119"/>
      <c r="AD30" s="119"/>
    </row>
    <row r="31" spans="2:30">
      <c r="B31" s="135">
        <f t="shared" si="0"/>
        <v>2037</v>
      </c>
      <c r="C31" s="136"/>
      <c r="D31" s="128">
        <f t="shared" si="5"/>
        <v>95.67</v>
      </c>
      <c r="E31" s="128">
        <f t="shared" si="1"/>
        <v>37.479999999999997</v>
      </c>
      <c r="F31" s="128">
        <f t="shared" si="5"/>
        <v>25.3</v>
      </c>
      <c r="G31" s="130">
        <f t="shared" si="6"/>
        <v>55.655075518089227</v>
      </c>
      <c r="H31" s="128">
        <f t="shared" si="2"/>
        <v>0</v>
      </c>
      <c r="I31" s="130">
        <f t="shared" si="7"/>
        <v>55.655075518089227</v>
      </c>
      <c r="J31" s="130">
        <f t="shared" si="4"/>
        <v>158.44999999999999</v>
      </c>
      <c r="K31" s="128">
        <f t="shared" si="3"/>
        <v>158.45000000000002</v>
      </c>
      <c r="L31" s="119"/>
      <c r="N31" s="117"/>
      <c r="R31" s="160"/>
      <c r="S31" s="119"/>
      <c r="T31" s="164"/>
      <c r="U31" s="160"/>
      <c r="V31" s="160"/>
      <c r="W31" s="119"/>
      <c r="X31" s="160"/>
      <c r="Y31" s="160"/>
      <c r="Z31" s="160"/>
      <c r="AA31" s="119"/>
      <c r="AB31" s="119"/>
      <c r="AC31" s="119"/>
      <c r="AD31" s="119"/>
    </row>
    <row r="32" spans="2:30">
      <c r="B32" s="135">
        <f t="shared" si="0"/>
        <v>2038</v>
      </c>
      <c r="C32" s="136"/>
      <c r="D32" s="128">
        <f t="shared" si="5"/>
        <v>97.87</v>
      </c>
      <c r="E32" s="128">
        <f t="shared" si="1"/>
        <v>38.340000000000003</v>
      </c>
      <c r="F32" s="128">
        <f t="shared" si="5"/>
        <v>25.88</v>
      </c>
      <c r="G32" s="130">
        <f t="shared" si="6"/>
        <v>56.933614330874605</v>
      </c>
      <c r="H32" s="128">
        <f t="shared" si="2"/>
        <v>0</v>
      </c>
      <c r="I32" s="130">
        <f t="shared" si="7"/>
        <v>56.933614330874605</v>
      </c>
      <c r="J32" s="130">
        <f t="shared" si="4"/>
        <v>162.09</v>
      </c>
      <c r="K32" s="128">
        <f t="shared" si="3"/>
        <v>162.09</v>
      </c>
      <c r="L32" s="119"/>
      <c r="N32" s="117"/>
      <c r="R32" s="160"/>
      <c r="S32" s="119"/>
      <c r="T32" s="164"/>
      <c r="U32" s="160"/>
      <c r="V32" s="160"/>
      <c r="W32" s="119"/>
      <c r="X32" s="160"/>
      <c r="Y32" s="160"/>
      <c r="Z32" s="160"/>
      <c r="AA32" s="119"/>
      <c r="AB32" s="119"/>
      <c r="AC32" s="119"/>
      <c r="AD32" s="119"/>
    </row>
    <row r="33" spans="2:30">
      <c r="B33" s="135">
        <f t="shared" si="0"/>
        <v>2039</v>
      </c>
      <c r="C33" s="136"/>
      <c r="D33" s="128">
        <f t="shared" si="5"/>
        <v>100.12</v>
      </c>
      <c r="E33" s="128">
        <f t="shared" si="1"/>
        <v>39.22</v>
      </c>
      <c r="F33" s="128">
        <f t="shared" si="5"/>
        <v>26.48</v>
      </c>
      <c r="G33" s="130">
        <f t="shared" si="6"/>
        <v>58.243765367053037</v>
      </c>
      <c r="H33" s="128">
        <f t="shared" si="2"/>
        <v>0</v>
      </c>
      <c r="I33" s="130">
        <f t="shared" si="7"/>
        <v>58.243765367053037</v>
      </c>
      <c r="J33" s="130">
        <f t="shared" ref="J33:J37" si="8">ROUND(I33*$C$63*8.76,2)</f>
        <v>165.82</v>
      </c>
      <c r="K33" s="128">
        <f t="shared" si="3"/>
        <v>165.82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</row>
    <row r="34" spans="2:30">
      <c r="B34" s="135">
        <f t="shared" si="0"/>
        <v>2040</v>
      </c>
      <c r="C34" s="136"/>
      <c r="D34" s="128">
        <f t="shared" si="5"/>
        <v>102.42</v>
      </c>
      <c r="E34" s="128">
        <f t="shared" si="1"/>
        <v>40.119999999999997</v>
      </c>
      <c r="F34" s="128">
        <f t="shared" si="5"/>
        <v>27.09</v>
      </c>
      <c r="G34" s="130">
        <f t="shared" si="6"/>
        <v>59.582016157358623</v>
      </c>
      <c r="H34" s="128">
        <f t="shared" si="2"/>
        <v>0</v>
      </c>
      <c r="I34" s="130">
        <f t="shared" si="7"/>
        <v>59.582016157358623</v>
      </c>
      <c r="J34" s="130">
        <f t="shared" si="8"/>
        <v>169.63</v>
      </c>
      <c r="K34" s="128">
        <f t="shared" si="3"/>
        <v>169.63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</row>
    <row r="35" spans="2:30">
      <c r="B35" s="135">
        <f t="shared" si="0"/>
        <v>2041</v>
      </c>
      <c r="C35" s="136"/>
      <c r="D35" s="128">
        <f t="shared" si="5"/>
        <v>104.67</v>
      </c>
      <c r="E35" s="128">
        <f t="shared" si="1"/>
        <v>41</v>
      </c>
      <c r="F35" s="128">
        <f t="shared" si="5"/>
        <v>27.69</v>
      </c>
      <c r="G35" s="130">
        <f t="shared" si="6"/>
        <v>60.892167193537063</v>
      </c>
      <c r="H35" s="128">
        <f t="shared" si="2"/>
        <v>0</v>
      </c>
      <c r="I35" s="130">
        <f t="shared" si="7"/>
        <v>60.892167193537063</v>
      </c>
      <c r="J35" s="130">
        <f t="shared" si="8"/>
        <v>173.36</v>
      </c>
      <c r="K35" s="128">
        <f t="shared" si="3"/>
        <v>173.36</v>
      </c>
      <c r="L35" s="119"/>
      <c r="N35" s="117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</row>
    <row r="36" spans="2:30">
      <c r="B36" s="135">
        <f t="shared" si="0"/>
        <v>2042</v>
      </c>
      <c r="C36" s="136"/>
      <c r="D36" s="128">
        <f t="shared" si="5"/>
        <v>106.97</v>
      </c>
      <c r="E36" s="128">
        <f t="shared" si="1"/>
        <v>41.9</v>
      </c>
      <c r="F36" s="128">
        <f t="shared" si="5"/>
        <v>28.3</v>
      </c>
      <c r="G36" s="130">
        <f t="shared" si="6"/>
        <v>62.230417983842649</v>
      </c>
      <c r="H36" s="128">
        <f t="shared" si="2"/>
        <v>0</v>
      </c>
      <c r="I36" s="130">
        <f t="shared" si="7"/>
        <v>62.230417983842649</v>
      </c>
      <c r="J36" s="130">
        <f t="shared" si="8"/>
        <v>177.17</v>
      </c>
      <c r="K36" s="128">
        <f t="shared" si="3"/>
        <v>177.17000000000002</v>
      </c>
      <c r="L36" s="119"/>
      <c r="N36" s="117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</row>
    <row r="37" spans="2:30">
      <c r="B37" s="135">
        <f t="shared" si="0"/>
        <v>2043</v>
      </c>
      <c r="C37" s="131"/>
      <c r="D37" s="128">
        <f t="shared" si="5"/>
        <v>109.43</v>
      </c>
      <c r="E37" s="128">
        <f t="shared" si="1"/>
        <v>42.86</v>
      </c>
      <c r="F37" s="128">
        <f t="shared" si="5"/>
        <v>28.95</v>
      </c>
      <c r="G37" s="130">
        <f t="shared" si="6"/>
        <v>63.659992975061471</v>
      </c>
      <c r="H37" s="128">
        <f t="shared" si="2"/>
        <v>0</v>
      </c>
      <c r="I37" s="130">
        <f t="shared" si="7"/>
        <v>63.659992975061471</v>
      </c>
      <c r="J37" s="130">
        <f t="shared" si="8"/>
        <v>181.24</v>
      </c>
      <c r="K37" s="128">
        <f t="shared" si="3"/>
        <v>181.24</v>
      </c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</row>
    <row r="38" spans="2:30">
      <c r="B38" s="126"/>
      <c r="C38" s="131"/>
      <c r="D38" s="128"/>
      <c r="E38" s="128"/>
      <c r="F38" s="129"/>
      <c r="G38" s="128"/>
      <c r="H38" s="128"/>
      <c r="I38" s="130"/>
      <c r="J38" s="130"/>
      <c r="K38" s="137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</row>
    <row r="39" spans="2:30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</row>
    <row r="40" spans="2:30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</row>
    <row r="41" spans="2:30"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</row>
    <row r="42" spans="2:30" ht="14.25">
      <c r="B42" s="138" t="s">
        <v>25</v>
      </c>
      <c r="C42" s="139"/>
      <c r="D42" s="139"/>
      <c r="E42" s="139"/>
      <c r="F42" s="139"/>
      <c r="G42" s="139"/>
      <c r="H42" s="13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</row>
    <row r="43" spans="2:30"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</row>
    <row r="44" spans="2:30">
      <c r="B44" s="117" t="s">
        <v>63</v>
      </c>
      <c r="C44" s="140" t="s">
        <v>64</v>
      </c>
      <c r="D44" s="141" t="s">
        <v>102</v>
      </c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</row>
    <row r="45" spans="2:30">
      <c r="C45" s="140" t="str">
        <f>C7</f>
        <v>(a)</v>
      </c>
      <c r="D45" s="117" t="s">
        <v>65</v>
      </c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</row>
    <row r="46" spans="2:30">
      <c r="C46" s="140" t="str">
        <f>D7</f>
        <v>(b)</v>
      </c>
      <c r="D46" s="130" t="str">
        <f>"= "&amp;C7&amp;" x "&amp;C62</f>
        <v>= (a) x 0.0675</v>
      </c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</row>
    <row r="47" spans="2:30">
      <c r="C47" s="140" t="str">
        <f>G7</f>
        <v>(e)</v>
      </c>
      <c r="D47" s="130" t="str">
        <f>"= ("&amp;$D$7&amp;" + "&amp;$E$7&amp;") /  (8.76 x "&amp;TEXT(C63,"0.0%")&amp;")"</f>
        <v>= ((b) + (c)) /  (8.76 x 32.5%)</v>
      </c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</row>
    <row r="48" spans="2:30">
      <c r="C48" s="140" t="str">
        <f>I7</f>
        <v>(g)</v>
      </c>
      <c r="D48" s="130" t="str">
        <f>"= "&amp;$G$7&amp;" + "&amp;$H$7</f>
        <v>= (e) + (f)</v>
      </c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Utah South Solar with Storage - 33%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4">
        <v>2030</v>
      </c>
    </row>
    <row r="55" spans="2:25">
      <c r="B55" s="85" t="s">
        <v>101</v>
      </c>
      <c r="C55" s="170">
        <v>1611.5125096665929</v>
      </c>
      <c r="D55" s="117" t="s">
        <v>65</v>
      </c>
      <c r="O55" s="278">
        <v>500</v>
      </c>
      <c r="P55" s="117" t="s">
        <v>32</v>
      </c>
      <c r="Q55" s="274" t="s">
        <v>174</v>
      </c>
      <c r="R55" s="274" t="s">
        <v>175</v>
      </c>
      <c r="T55" s="274" t="str">
        <f>$Q$55&amp;"Proposed Station Capital Costs"</f>
        <v>L_.US4_PVSProposed Station Capital Costs</v>
      </c>
    </row>
    <row r="56" spans="2:25">
      <c r="B56" s="85" t="s">
        <v>101</v>
      </c>
      <c r="C56" s="268">
        <v>24.570618817436728</v>
      </c>
      <c r="D56" s="117" t="s">
        <v>68</v>
      </c>
      <c r="R56" s="119"/>
      <c r="T56" s="274" t="str">
        <f>$Q$55&amp;"Proposed Station Fixed Costs"</f>
        <v>L_.US4_PVSProposed Station Fixed Costs</v>
      </c>
    </row>
    <row r="57" spans="2:25" ht="24" customHeight="1">
      <c r="B57" s="85"/>
      <c r="C57" s="270"/>
      <c r="D57" s="117" t="s">
        <v>105</v>
      </c>
      <c r="Q57" s="213" t="str">
        <f>Q55&amp;Q54</f>
        <v>L_.US4_PVS2030</v>
      </c>
      <c r="T57" s="274" t="str">
        <f>$Q$55&amp;"Proposed Station Variable O&amp;M Costs"</f>
        <v>L_.US4_PVSProposed Station Variable O&amp;M Costs</v>
      </c>
    </row>
    <row r="58" spans="2:25">
      <c r="B58" s="85" t="s">
        <v>101</v>
      </c>
      <c r="C58" s="268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234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69" t="str">
        <f>LEFT(RIGHT(INDEX('Table 3 TransCost'!$39:$39,1,MATCH(F60,'Table 3 TransCost'!$4:$4,0)),6),5)</f>
        <v>2030$</v>
      </c>
      <c r="C60" s="270">
        <f>INDEX('Table 3 TransCost'!$39:$39,1,MATCH(F60,'Table 3 TransCost'!$4:$4,0)+2)</f>
        <v>21.577297145999619</v>
      </c>
      <c r="D60" s="117" t="s">
        <v>218</v>
      </c>
      <c r="F60" s="274" t="s">
        <v>222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69">
        <v>6.7500000000000004E-2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7">
        <v>0.32500000000000001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2.3E-2</v>
      </c>
    </row>
    <row r="69" spans="3:14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2.4E-2</v>
      </c>
      <c r="H69" s="41"/>
      <c r="I69" s="87">
        <f t="shared" si="11"/>
        <v>2038</v>
      </c>
      <c r="J69" s="41">
        <v>2.3E-2</v>
      </c>
    </row>
    <row r="70" spans="3:14">
      <c r="C70" s="87">
        <f t="shared" si="9"/>
        <v>2021</v>
      </c>
      <c r="D70" s="41">
        <v>3.2000000000000001E-2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4">
      <c r="C71" s="87">
        <f t="shared" si="9"/>
        <v>2022</v>
      </c>
      <c r="D71" s="41">
        <v>2.1999999999999999E-2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4" s="119" customFormat="1">
      <c r="C72" s="87">
        <f t="shared" si="9"/>
        <v>2023</v>
      </c>
      <c r="D72" s="41">
        <v>2.1000000000000001E-2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2.1999999999999999E-2</v>
      </c>
      <c r="N72" s="164"/>
    </row>
    <row r="73" spans="3:14" s="119" customFormat="1">
      <c r="C73" s="87">
        <f t="shared" si="9"/>
        <v>2024</v>
      </c>
      <c r="D73" s="41">
        <v>2.1999999999999999E-2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2.1999999999999999E-2</v>
      </c>
      <c r="N73" s="164"/>
    </row>
    <row r="74" spans="3:14" s="119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2.3E-2</v>
      </c>
      <c r="H74" s="41"/>
      <c r="I74" s="87">
        <f t="shared" si="11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zoomScale="70" zoomScaleNormal="70" workbookViewId="0">
      <selection activeCell="S31" sqref="S31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0.6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4" width="9.33203125" style="117"/>
    <col min="25" max="25" width="12" style="117" bestFit="1" customWidth="1"/>
    <col min="26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2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2" ht="15.75">
      <c r="B2" s="115" t="s">
        <v>147</v>
      </c>
      <c r="C2" s="116"/>
      <c r="D2" s="116"/>
      <c r="E2" s="116"/>
      <c r="F2" s="116"/>
      <c r="G2" s="116"/>
      <c r="H2" s="116"/>
      <c r="I2" s="116"/>
      <c r="J2" s="116"/>
      <c r="R2" s="119"/>
      <c r="S2" s="119"/>
      <c r="T2" s="119"/>
      <c r="U2" s="119"/>
      <c r="V2" s="119"/>
      <c r="W2" s="119"/>
      <c r="X2" s="119"/>
      <c r="Y2" s="119"/>
    </row>
    <row r="3" spans="2:32" ht="15.75">
      <c r="B3" s="115" t="str">
        <f>TEXT($C$63,"0%")&amp;"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</row>
    <row r="4" spans="2:32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</row>
    <row r="5" spans="2:32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81"/>
      <c r="Z5" s="213"/>
    </row>
    <row r="6" spans="2:32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</row>
    <row r="7" spans="2:32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</row>
    <row r="8" spans="2:32" ht="6" customHeight="1">
      <c r="K8" s="119"/>
      <c r="R8" s="119"/>
      <c r="S8" s="119"/>
      <c r="T8" s="119"/>
      <c r="U8" s="119"/>
      <c r="V8" s="119"/>
      <c r="W8" s="119"/>
      <c r="X8" s="119"/>
      <c r="Y8" s="119"/>
    </row>
    <row r="9" spans="2:32" ht="15.75">
      <c r="B9" s="43" t="str">
        <f>C52</f>
        <v>2019 IRP Jim Bridger Solar with Storage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</row>
    <row r="10" spans="2:32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</row>
    <row r="11" spans="2:32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</row>
    <row r="12" spans="2:32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T12" s="161"/>
      <c r="U12" s="153"/>
      <c r="V12" s="153"/>
      <c r="W12" s="278"/>
      <c r="Y12" s="153"/>
      <c r="Z12" s="153"/>
      <c r="AF12" s="153"/>
    </row>
    <row r="13" spans="2:32">
      <c r="B13" s="135">
        <f t="shared" si="0"/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Y13" s="153"/>
      <c r="Z13" s="153"/>
      <c r="AF13" s="153"/>
    </row>
    <row r="14" spans="2:32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V14" s="153"/>
      <c r="Y14" s="153"/>
      <c r="Z14" s="153"/>
      <c r="AF14" s="153"/>
    </row>
    <row r="15" spans="2:32">
      <c r="B15" s="135">
        <f t="shared" si="0"/>
        <v>2021</v>
      </c>
      <c r="C15" s="136"/>
      <c r="D15" s="128"/>
      <c r="E15" s="128">
        <f t="shared" si="1"/>
        <v>26.12</v>
      </c>
      <c r="F15" s="128"/>
      <c r="G15" s="130"/>
      <c r="H15" s="128">
        <f t="shared" si="2"/>
        <v>0</v>
      </c>
      <c r="I15" s="130"/>
      <c r="J15" s="130"/>
      <c r="K15" s="128">
        <f t="shared" si="3"/>
        <v>26.12</v>
      </c>
      <c r="L15" s="119"/>
      <c r="N15" s="117"/>
      <c r="O15" s="271"/>
      <c r="P15" s="133"/>
      <c r="Q15" s="134"/>
      <c r="R15" s="119"/>
      <c r="V15" s="153"/>
      <c r="Y15" s="153"/>
      <c r="Z15" s="153"/>
      <c r="AF15" s="153"/>
    </row>
    <row r="16" spans="2:32">
      <c r="B16" s="135">
        <f t="shared" si="0"/>
        <v>2022</v>
      </c>
      <c r="C16" s="136"/>
      <c r="D16" s="128"/>
      <c r="E16" s="128">
        <f t="shared" si="1"/>
        <v>26.69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26.69</v>
      </c>
      <c r="L16" s="119"/>
      <c r="N16" s="117"/>
      <c r="O16" s="348"/>
      <c r="R16" s="119"/>
      <c r="V16" s="153"/>
      <c r="Y16" s="153"/>
      <c r="Z16" s="153"/>
      <c r="AF16" s="153"/>
    </row>
    <row r="17" spans="2:32">
      <c r="B17" s="135">
        <f t="shared" si="0"/>
        <v>2023</v>
      </c>
      <c r="C17" s="136"/>
      <c r="D17" s="128"/>
      <c r="E17" s="128">
        <f t="shared" si="1"/>
        <v>27.25</v>
      </c>
      <c r="F17" s="128"/>
      <c r="G17" s="130"/>
      <c r="H17" s="128">
        <f t="shared" si="2"/>
        <v>0</v>
      </c>
      <c r="I17" s="130"/>
      <c r="J17" s="130"/>
      <c r="K17" s="128">
        <f t="shared" si="3"/>
        <v>27.25</v>
      </c>
      <c r="L17" s="119"/>
      <c r="N17" s="117"/>
      <c r="O17" s="197"/>
      <c r="R17" s="119"/>
      <c r="V17" s="153"/>
      <c r="Y17" s="153"/>
      <c r="Z17" s="153"/>
      <c r="AF17" s="153"/>
    </row>
    <row r="18" spans="2:32">
      <c r="B18" s="135">
        <f t="shared" si="0"/>
        <v>2024</v>
      </c>
      <c r="C18" s="347">
        <v>1227.9632768361582</v>
      </c>
      <c r="D18" s="128">
        <f>C18*$C$62</f>
        <v>62.441932627118646</v>
      </c>
      <c r="E18" s="128">
        <f t="shared" si="1"/>
        <v>27.85</v>
      </c>
      <c r="F18" s="128">
        <f>C60</f>
        <v>0</v>
      </c>
      <c r="G18" s="130">
        <f>(D18+E18+F18)/(8.76*$C$63)</f>
        <v>34.243515764468007</v>
      </c>
      <c r="H18" s="128">
        <f t="shared" si="2"/>
        <v>0</v>
      </c>
      <c r="I18" s="130">
        <f>(G18+H18)</f>
        <v>34.243515764468007</v>
      </c>
      <c r="J18" s="130">
        <f t="shared" ref="J18:J32" si="4">ROUND(I18*$C$63*8.76,2)</f>
        <v>90.29</v>
      </c>
      <c r="K18" s="128">
        <f t="shared" si="3"/>
        <v>90.291932627118655</v>
      </c>
      <c r="L18" s="119"/>
      <c r="N18" s="117"/>
      <c r="O18" s="349"/>
      <c r="Q18" s="153"/>
      <c r="R18" s="119"/>
      <c r="T18" s="161"/>
      <c r="U18" s="153"/>
      <c r="V18" s="153"/>
      <c r="W18" s="153"/>
      <c r="X18" s="153"/>
      <c r="Y18" s="153"/>
      <c r="Z18" s="153"/>
      <c r="AA18" s="280"/>
      <c r="AB18" s="279"/>
      <c r="AF18" s="153"/>
    </row>
    <row r="19" spans="2:32">
      <c r="B19" s="135">
        <f t="shared" si="0"/>
        <v>2025</v>
      </c>
      <c r="C19" s="136"/>
      <c r="D19" s="128">
        <f t="shared" ref="D19:F37" si="5">ROUND(D18*(1+(IFERROR(INDEX($D$66:$D$74,MATCH($B19,$C$66:$C$74,0),1),0)+IFERROR(INDEX($G$66:$G$74,MATCH($B19,$F$66:$F$74,0),1),0)+IFERROR(INDEX($J$66:$J$74,MATCH($B19,$I$66:$I$74,0),1),0))),2)</f>
        <v>63.88</v>
      </c>
      <c r="E19" s="128">
        <f t="shared" si="1"/>
        <v>28.49</v>
      </c>
      <c r="F19" s="128">
        <f t="shared" si="5"/>
        <v>0</v>
      </c>
      <c r="G19" s="130">
        <f t="shared" ref="G19:G37" si="6">(D19+E19+F19)/(8.76*$C$63)</f>
        <v>35.031629727392712</v>
      </c>
      <c r="H19" s="128">
        <f t="shared" si="2"/>
        <v>0</v>
      </c>
      <c r="I19" s="130">
        <f t="shared" ref="I19:I37" si="7">(G19+H19)</f>
        <v>35.031629727392712</v>
      </c>
      <c r="J19" s="130">
        <f t="shared" si="4"/>
        <v>92.37</v>
      </c>
      <c r="K19" s="128">
        <f t="shared" si="3"/>
        <v>92.37</v>
      </c>
      <c r="L19" s="119"/>
      <c r="N19" s="117"/>
      <c r="R19" s="119"/>
      <c r="T19" s="161"/>
      <c r="U19" s="153"/>
      <c r="V19" s="153"/>
      <c r="W19" s="153"/>
      <c r="X19" s="153"/>
      <c r="Y19" s="153"/>
      <c r="Z19" s="153"/>
      <c r="AF19" s="153"/>
    </row>
    <row r="20" spans="2:32">
      <c r="B20" s="135">
        <f t="shared" si="0"/>
        <v>2026</v>
      </c>
      <c r="C20" s="136"/>
      <c r="D20" s="128">
        <f t="shared" si="5"/>
        <v>65.349999999999994</v>
      </c>
      <c r="E20" s="128">
        <f t="shared" si="1"/>
        <v>29.15</v>
      </c>
      <c r="F20" s="128">
        <f t="shared" si="5"/>
        <v>0</v>
      </c>
      <c r="G20" s="130">
        <f t="shared" si="6"/>
        <v>35.839439311882771</v>
      </c>
      <c r="H20" s="128">
        <f t="shared" si="2"/>
        <v>0</v>
      </c>
      <c r="I20" s="130">
        <f t="shared" si="7"/>
        <v>35.839439311882771</v>
      </c>
      <c r="J20" s="130">
        <f t="shared" si="4"/>
        <v>94.5</v>
      </c>
      <c r="K20" s="128">
        <f t="shared" si="3"/>
        <v>94.5</v>
      </c>
      <c r="L20" s="119"/>
      <c r="N20" s="117"/>
      <c r="R20" s="160"/>
      <c r="T20" s="161"/>
      <c r="U20" s="153"/>
      <c r="V20" s="153"/>
      <c r="W20" s="153"/>
      <c r="X20" s="153"/>
      <c r="Y20" s="153"/>
      <c r="Z20" s="153"/>
      <c r="AF20" s="153"/>
    </row>
    <row r="21" spans="2:32">
      <c r="B21" s="135">
        <f t="shared" si="0"/>
        <v>2027</v>
      </c>
      <c r="C21" s="136"/>
      <c r="D21" s="128">
        <f t="shared" si="5"/>
        <v>66.849999999999994</v>
      </c>
      <c r="E21" s="128">
        <f t="shared" si="1"/>
        <v>29.82</v>
      </c>
      <c r="F21" s="128">
        <f t="shared" si="5"/>
        <v>0</v>
      </c>
      <c r="G21" s="130">
        <f t="shared" si="6"/>
        <v>36.662419029414885</v>
      </c>
      <c r="H21" s="128">
        <f t="shared" si="2"/>
        <v>0</v>
      </c>
      <c r="I21" s="130">
        <f t="shared" si="7"/>
        <v>36.662419029414885</v>
      </c>
      <c r="J21" s="130">
        <f t="shared" si="4"/>
        <v>96.67</v>
      </c>
      <c r="K21" s="128">
        <f t="shared" si="3"/>
        <v>96.669999999999987</v>
      </c>
      <c r="L21" s="119"/>
      <c r="N21" s="117"/>
      <c r="R21" s="160"/>
      <c r="T21" s="161"/>
      <c r="U21" s="153"/>
      <c r="V21" s="153"/>
      <c r="W21" s="153"/>
      <c r="X21" s="153"/>
      <c r="Y21" s="153"/>
      <c r="Z21" s="153"/>
      <c r="AF21" s="153"/>
    </row>
    <row r="22" spans="2:32">
      <c r="B22" s="135">
        <f t="shared" si="0"/>
        <v>2028</v>
      </c>
      <c r="C22" s="136"/>
      <c r="D22" s="128">
        <f t="shared" si="5"/>
        <v>68.39</v>
      </c>
      <c r="E22" s="128">
        <f t="shared" si="1"/>
        <v>30.51</v>
      </c>
      <c r="F22" s="128">
        <f t="shared" si="5"/>
        <v>0</v>
      </c>
      <c r="G22" s="130">
        <f t="shared" si="6"/>
        <v>37.508153946510113</v>
      </c>
      <c r="H22" s="128">
        <f t="shared" si="2"/>
        <v>0</v>
      </c>
      <c r="I22" s="130">
        <f t="shared" si="7"/>
        <v>37.508153946510113</v>
      </c>
      <c r="J22" s="130">
        <f t="shared" si="4"/>
        <v>98.9</v>
      </c>
      <c r="K22" s="128">
        <f t="shared" si="3"/>
        <v>98.9</v>
      </c>
      <c r="L22" s="119"/>
      <c r="N22" s="117"/>
      <c r="R22" s="160"/>
      <c r="T22" s="161"/>
      <c r="U22" s="153"/>
      <c r="V22" s="153"/>
      <c r="W22" s="153"/>
      <c r="X22" s="153"/>
      <c r="Y22" s="153"/>
      <c r="Z22" s="153"/>
      <c r="AF22" s="153"/>
    </row>
    <row r="23" spans="2:32">
      <c r="B23" s="135">
        <f t="shared" si="0"/>
        <v>2029</v>
      </c>
      <c r="C23" s="136"/>
      <c r="D23" s="128">
        <f t="shared" si="5"/>
        <v>70.03</v>
      </c>
      <c r="E23" s="128">
        <f t="shared" si="1"/>
        <v>31.24</v>
      </c>
      <c r="F23" s="128">
        <f t="shared" si="5"/>
        <v>0</v>
      </c>
      <c r="G23" s="130">
        <f t="shared" si="6"/>
        <v>38.406984329252566</v>
      </c>
      <c r="H23" s="128">
        <f t="shared" si="2"/>
        <v>0</v>
      </c>
      <c r="I23" s="130">
        <f t="shared" si="7"/>
        <v>38.406984329252566</v>
      </c>
      <c r="J23" s="130">
        <f t="shared" si="4"/>
        <v>101.27</v>
      </c>
      <c r="K23" s="128">
        <f t="shared" si="3"/>
        <v>101.27</v>
      </c>
      <c r="L23" s="119"/>
      <c r="N23" s="117"/>
      <c r="R23" s="160"/>
      <c r="T23" s="161"/>
      <c r="U23" s="153"/>
      <c r="V23" s="153"/>
      <c r="W23" s="153"/>
      <c r="X23" s="153"/>
      <c r="Y23" s="153"/>
      <c r="Z23" s="153"/>
      <c r="AF23" s="153"/>
    </row>
    <row r="24" spans="2:32">
      <c r="B24" s="135">
        <f t="shared" si="0"/>
        <v>2030</v>
      </c>
      <c r="C24" s="136"/>
      <c r="D24" s="128">
        <f t="shared" si="5"/>
        <v>71.64</v>
      </c>
      <c r="E24" s="128">
        <f t="shared" si="1"/>
        <v>31.96</v>
      </c>
      <c r="F24" s="128">
        <f t="shared" si="5"/>
        <v>0</v>
      </c>
      <c r="G24" s="130">
        <f t="shared" si="6"/>
        <v>39.290644578952957</v>
      </c>
      <c r="H24" s="128">
        <f t="shared" si="2"/>
        <v>0</v>
      </c>
      <c r="I24" s="130">
        <f t="shared" si="7"/>
        <v>39.290644578952957</v>
      </c>
      <c r="J24" s="130">
        <f t="shared" si="4"/>
        <v>103.6</v>
      </c>
      <c r="K24" s="128">
        <f t="shared" si="3"/>
        <v>103.6</v>
      </c>
      <c r="L24" s="119"/>
      <c r="N24" s="117"/>
      <c r="R24" s="160"/>
      <c r="T24" s="161"/>
      <c r="U24" s="153"/>
      <c r="V24" s="153"/>
      <c r="W24" s="153"/>
      <c r="X24" s="153"/>
      <c r="Y24" s="153"/>
      <c r="Z24" s="153"/>
      <c r="AF24" s="153"/>
    </row>
    <row r="25" spans="2:32">
      <c r="B25" s="135">
        <f t="shared" si="0"/>
        <v>2031</v>
      </c>
      <c r="C25" s="136"/>
      <c r="D25" s="128">
        <f t="shared" si="5"/>
        <v>73.290000000000006</v>
      </c>
      <c r="E25" s="128">
        <f t="shared" si="1"/>
        <v>32.700000000000003</v>
      </c>
      <c r="F25" s="128">
        <f t="shared" si="5"/>
        <v>0</v>
      </c>
      <c r="G25" s="130">
        <f t="shared" si="6"/>
        <v>40.197060028216455</v>
      </c>
      <c r="H25" s="128">
        <f t="shared" si="2"/>
        <v>0</v>
      </c>
      <c r="I25" s="130">
        <f t="shared" si="7"/>
        <v>40.197060028216455</v>
      </c>
      <c r="J25" s="130">
        <f t="shared" si="4"/>
        <v>105.99</v>
      </c>
      <c r="K25" s="128">
        <f t="shared" si="3"/>
        <v>105.99000000000001</v>
      </c>
      <c r="L25" s="119"/>
      <c r="N25" s="117"/>
      <c r="R25" s="160"/>
      <c r="T25" s="161"/>
      <c r="U25" s="153"/>
      <c r="V25" s="153"/>
      <c r="W25" s="153"/>
      <c r="X25" s="153"/>
      <c r="Y25" s="153"/>
      <c r="Z25" s="153"/>
      <c r="AF25" s="153"/>
    </row>
    <row r="26" spans="2:32">
      <c r="B26" s="135">
        <f t="shared" si="0"/>
        <v>2032</v>
      </c>
      <c r="C26" s="136"/>
      <c r="D26" s="128">
        <f t="shared" si="5"/>
        <v>74.98</v>
      </c>
      <c r="E26" s="128">
        <f t="shared" si="1"/>
        <v>33.450000000000003</v>
      </c>
      <c r="F26" s="128">
        <f t="shared" si="5"/>
        <v>0</v>
      </c>
      <c r="G26" s="130">
        <f t="shared" si="6"/>
        <v>41.122438143782524</v>
      </c>
      <c r="H26" s="128">
        <f t="shared" si="2"/>
        <v>0</v>
      </c>
      <c r="I26" s="130">
        <f t="shared" si="7"/>
        <v>41.122438143782524</v>
      </c>
      <c r="J26" s="130">
        <f t="shared" si="4"/>
        <v>108.43</v>
      </c>
      <c r="K26" s="128">
        <f t="shared" si="3"/>
        <v>108.43</v>
      </c>
      <c r="L26" s="119"/>
      <c r="N26" s="117"/>
      <c r="R26" s="160"/>
      <c r="T26" s="161"/>
      <c r="U26" s="153"/>
      <c r="V26" s="153"/>
      <c r="W26" s="153"/>
      <c r="X26" s="153"/>
      <c r="Y26" s="153"/>
      <c r="Z26" s="153"/>
      <c r="AF26" s="153"/>
    </row>
    <row r="27" spans="2:32">
      <c r="B27" s="135">
        <f t="shared" si="0"/>
        <v>2033</v>
      </c>
      <c r="C27" s="136"/>
      <c r="D27" s="128">
        <f t="shared" si="5"/>
        <v>76.7</v>
      </c>
      <c r="E27" s="128">
        <f t="shared" si="1"/>
        <v>34.22</v>
      </c>
      <c r="F27" s="128">
        <f t="shared" si="5"/>
        <v>0</v>
      </c>
      <c r="G27" s="130">
        <f t="shared" si="6"/>
        <v>42.066778925651185</v>
      </c>
      <c r="H27" s="128">
        <f t="shared" si="2"/>
        <v>0</v>
      </c>
      <c r="I27" s="130">
        <f t="shared" si="7"/>
        <v>42.066778925651185</v>
      </c>
      <c r="J27" s="130">
        <f t="shared" si="4"/>
        <v>110.92</v>
      </c>
      <c r="K27" s="128">
        <f t="shared" si="3"/>
        <v>110.92</v>
      </c>
      <c r="L27" s="119"/>
      <c r="N27" s="117"/>
      <c r="R27" s="160"/>
      <c r="T27" s="161"/>
      <c r="U27" s="153"/>
      <c r="V27" s="153"/>
      <c r="W27" s="153"/>
      <c r="X27" s="153"/>
      <c r="Y27" s="153"/>
      <c r="Z27" s="153"/>
      <c r="AF27" s="153"/>
    </row>
    <row r="28" spans="2:32">
      <c r="B28" s="135">
        <f t="shared" si="0"/>
        <v>2034</v>
      </c>
      <c r="C28" s="136"/>
      <c r="D28" s="128">
        <f t="shared" si="5"/>
        <v>78.459999999999994</v>
      </c>
      <c r="E28" s="128">
        <f t="shared" si="1"/>
        <v>35.01</v>
      </c>
      <c r="F28" s="128">
        <f t="shared" si="5"/>
        <v>0</v>
      </c>
      <c r="G28" s="130">
        <f t="shared" si="6"/>
        <v>43.033874907082939</v>
      </c>
      <c r="H28" s="128">
        <f t="shared" si="2"/>
        <v>0</v>
      </c>
      <c r="I28" s="130">
        <f t="shared" si="7"/>
        <v>43.033874907082939</v>
      </c>
      <c r="J28" s="130">
        <f t="shared" si="4"/>
        <v>113.47</v>
      </c>
      <c r="K28" s="128">
        <f t="shared" si="3"/>
        <v>113.47</v>
      </c>
      <c r="L28" s="119"/>
      <c r="N28" s="117"/>
      <c r="R28" s="160"/>
      <c r="T28" s="161"/>
      <c r="U28" s="153"/>
      <c r="V28" s="153"/>
      <c r="W28" s="153"/>
      <c r="X28" s="153"/>
      <c r="Y28" s="153"/>
      <c r="Z28" s="153"/>
      <c r="AF28" s="153"/>
    </row>
    <row r="29" spans="2:32">
      <c r="B29" s="135">
        <f t="shared" si="0"/>
        <v>2035</v>
      </c>
      <c r="C29" s="136"/>
      <c r="D29" s="128">
        <f t="shared" si="5"/>
        <v>80.260000000000005</v>
      </c>
      <c r="E29" s="128">
        <f t="shared" si="1"/>
        <v>35.82</v>
      </c>
      <c r="F29" s="128">
        <f t="shared" si="5"/>
        <v>0</v>
      </c>
      <c r="G29" s="130">
        <f t="shared" si="6"/>
        <v>44.023726088077801</v>
      </c>
      <c r="H29" s="128">
        <f t="shared" si="2"/>
        <v>0</v>
      </c>
      <c r="I29" s="130">
        <f t="shared" si="7"/>
        <v>44.023726088077801</v>
      </c>
      <c r="J29" s="130">
        <f t="shared" si="4"/>
        <v>116.08</v>
      </c>
      <c r="K29" s="128">
        <f t="shared" si="3"/>
        <v>116.08000000000001</v>
      </c>
      <c r="L29" s="119"/>
      <c r="N29" s="117"/>
      <c r="R29" s="160"/>
      <c r="T29" s="161"/>
      <c r="U29" s="153"/>
      <c r="V29" s="153"/>
      <c r="W29" s="153"/>
      <c r="X29" s="153"/>
      <c r="Y29" s="153"/>
      <c r="Z29" s="153"/>
      <c r="AF29" s="153"/>
    </row>
    <row r="30" spans="2:32">
      <c r="B30" s="135">
        <f t="shared" si="0"/>
        <v>2036</v>
      </c>
      <c r="C30" s="136"/>
      <c r="D30" s="128">
        <f t="shared" si="5"/>
        <v>82.11</v>
      </c>
      <c r="E30" s="128">
        <f t="shared" si="1"/>
        <v>36.64</v>
      </c>
      <c r="F30" s="128">
        <f t="shared" si="5"/>
        <v>0</v>
      </c>
      <c r="G30" s="130">
        <f t="shared" si="6"/>
        <v>45.036332468635756</v>
      </c>
      <c r="H30" s="128">
        <f t="shared" si="2"/>
        <v>0</v>
      </c>
      <c r="I30" s="130">
        <f t="shared" si="7"/>
        <v>45.036332468635756</v>
      </c>
      <c r="J30" s="130">
        <f t="shared" si="4"/>
        <v>118.75</v>
      </c>
      <c r="K30" s="128">
        <f t="shared" si="3"/>
        <v>118.75</v>
      </c>
      <c r="L30" s="119"/>
      <c r="N30" s="117"/>
      <c r="R30" s="160"/>
      <c r="T30" s="161"/>
      <c r="U30" s="153"/>
      <c r="V30" s="153"/>
      <c r="W30" s="153"/>
      <c r="X30" s="153"/>
      <c r="Y30" s="153"/>
      <c r="Z30" s="153"/>
      <c r="AF30" s="153"/>
    </row>
    <row r="31" spans="2:32">
      <c r="B31" s="135">
        <f t="shared" si="0"/>
        <v>2037</v>
      </c>
      <c r="C31" s="136"/>
      <c r="D31" s="128">
        <f t="shared" si="5"/>
        <v>84</v>
      </c>
      <c r="E31" s="128">
        <f t="shared" si="1"/>
        <v>37.479999999999997</v>
      </c>
      <c r="F31" s="128">
        <f t="shared" si="5"/>
        <v>0</v>
      </c>
      <c r="G31" s="130">
        <f t="shared" si="6"/>
        <v>46.071694048756811</v>
      </c>
      <c r="H31" s="128">
        <f t="shared" si="2"/>
        <v>0</v>
      </c>
      <c r="I31" s="130">
        <f t="shared" si="7"/>
        <v>46.071694048756811</v>
      </c>
      <c r="J31" s="130">
        <f t="shared" si="4"/>
        <v>121.48</v>
      </c>
      <c r="K31" s="128">
        <f t="shared" si="3"/>
        <v>121.47999999999999</v>
      </c>
      <c r="L31" s="119"/>
      <c r="N31" s="117"/>
      <c r="R31" s="160"/>
      <c r="T31" s="161"/>
      <c r="U31" s="153"/>
      <c r="V31" s="153"/>
      <c r="W31" s="153"/>
      <c r="X31" s="153"/>
      <c r="Y31" s="153"/>
      <c r="Z31" s="153"/>
      <c r="AF31" s="153"/>
    </row>
    <row r="32" spans="2:32">
      <c r="B32" s="135">
        <f t="shared" si="0"/>
        <v>2038</v>
      </c>
      <c r="C32" s="136"/>
      <c r="D32" s="128">
        <f t="shared" si="5"/>
        <v>85.93</v>
      </c>
      <c r="E32" s="128">
        <f t="shared" si="1"/>
        <v>38.340000000000003</v>
      </c>
      <c r="F32" s="128">
        <f t="shared" si="5"/>
        <v>0</v>
      </c>
      <c r="G32" s="130">
        <f t="shared" si="6"/>
        <v>47.129810828440974</v>
      </c>
      <c r="H32" s="128">
        <f t="shared" si="2"/>
        <v>0</v>
      </c>
      <c r="I32" s="130">
        <f t="shared" si="7"/>
        <v>47.129810828440974</v>
      </c>
      <c r="J32" s="130">
        <f t="shared" si="4"/>
        <v>124.27</v>
      </c>
      <c r="K32" s="128">
        <f t="shared" si="3"/>
        <v>124.27000000000001</v>
      </c>
      <c r="L32" s="119"/>
      <c r="N32" s="117"/>
      <c r="R32" s="160"/>
      <c r="T32" s="161"/>
      <c r="U32" s="153"/>
      <c r="V32" s="153"/>
      <c r="W32" s="153"/>
      <c r="X32" s="153"/>
      <c r="Y32" s="153"/>
      <c r="Z32" s="153"/>
      <c r="AF32" s="153"/>
    </row>
    <row r="33" spans="2:32">
      <c r="B33" s="135">
        <f t="shared" si="0"/>
        <v>2039</v>
      </c>
      <c r="C33" s="136"/>
      <c r="D33" s="128">
        <f t="shared" si="5"/>
        <v>87.91</v>
      </c>
      <c r="E33" s="128">
        <f t="shared" si="1"/>
        <v>39.22</v>
      </c>
      <c r="F33" s="128">
        <f t="shared" si="5"/>
        <v>0</v>
      </c>
      <c r="G33" s="130">
        <f t="shared" si="6"/>
        <v>48.214475340948745</v>
      </c>
      <c r="H33" s="128">
        <f t="shared" si="2"/>
        <v>0</v>
      </c>
      <c r="I33" s="130">
        <f t="shared" si="7"/>
        <v>48.214475340948745</v>
      </c>
      <c r="J33" s="130">
        <f t="shared" ref="J33:J37" si="8">ROUND(I33*$C$63*8.76,2)</f>
        <v>127.13</v>
      </c>
      <c r="K33" s="128">
        <f t="shared" si="3"/>
        <v>127.13</v>
      </c>
      <c r="L33" s="119"/>
      <c r="N33" s="117"/>
      <c r="R33" s="160"/>
      <c r="T33" s="161"/>
      <c r="U33" s="153"/>
      <c r="V33" s="153"/>
      <c r="W33" s="153"/>
      <c r="X33" s="153"/>
      <c r="Y33" s="153"/>
      <c r="Z33" s="153"/>
      <c r="AF33" s="153"/>
    </row>
    <row r="34" spans="2:32">
      <c r="B34" s="135">
        <f t="shared" si="0"/>
        <v>2040</v>
      </c>
      <c r="C34" s="136"/>
      <c r="D34" s="128">
        <f t="shared" si="5"/>
        <v>89.93</v>
      </c>
      <c r="E34" s="128">
        <f t="shared" si="1"/>
        <v>40.119999999999997</v>
      </c>
      <c r="F34" s="128">
        <f t="shared" si="5"/>
        <v>0</v>
      </c>
      <c r="G34" s="130">
        <f t="shared" si="6"/>
        <v>49.321895053019624</v>
      </c>
      <c r="H34" s="128">
        <f t="shared" si="2"/>
        <v>0</v>
      </c>
      <c r="I34" s="130">
        <f t="shared" si="7"/>
        <v>49.321895053019624</v>
      </c>
      <c r="J34" s="130">
        <f t="shared" si="8"/>
        <v>130.05000000000001</v>
      </c>
      <c r="K34" s="128">
        <f t="shared" si="3"/>
        <v>130.05000000000001</v>
      </c>
      <c r="L34" s="119"/>
      <c r="N34" s="117"/>
      <c r="R34" s="160"/>
      <c r="T34" s="161"/>
      <c r="U34" s="153"/>
      <c r="V34" s="153"/>
      <c r="W34" s="153"/>
      <c r="X34" s="153"/>
      <c r="Y34" s="153"/>
      <c r="Z34" s="153"/>
      <c r="AF34" s="153"/>
    </row>
    <row r="35" spans="2:32">
      <c r="B35" s="135">
        <f t="shared" si="0"/>
        <v>2041</v>
      </c>
      <c r="C35" s="136"/>
      <c r="D35" s="128">
        <f t="shared" si="5"/>
        <v>91.91</v>
      </c>
      <c r="E35" s="128">
        <f t="shared" si="1"/>
        <v>41</v>
      </c>
      <c r="F35" s="128">
        <f t="shared" si="5"/>
        <v>0</v>
      </c>
      <c r="G35" s="130">
        <f t="shared" si="6"/>
        <v>50.406559565527395</v>
      </c>
      <c r="H35" s="128">
        <f t="shared" si="2"/>
        <v>0</v>
      </c>
      <c r="I35" s="130">
        <f t="shared" si="7"/>
        <v>50.406559565527395</v>
      </c>
      <c r="J35" s="130">
        <f t="shared" si="8"/>
        <v>132.91</v>
      </c>
      <c r="K35" s="128">
        <f t="shared" si="3"/>
        <v>132.91</v>
      </c>
      <c r="L35" s="119"/>
      <c r="N35" s="117"/>
      <c r="R35" s="160"/>
      <c r="T35" s="161"/>
      <c r="U35" s="153"/>
      <c r="V35" s="153"/>
      <c r="W35" s="153"/>
      <c r="X35" s="153"/>
      <c r="Y35" s="153"/>
      <c r="Z35" s="153"/>
      <c r="AF35" s="153"/>
    </row>
    <row r="36" spans="2:32">
      <c r="B36" s="135">
        <f t="shared" si="0"/>
        <v>2042</v>
      </c>
      <c r="C36" s="136"/>
      <c r="D36" s="128">
        <f t="shared" si="5"/>
        <v>93.93</v>
      </c>
      <c r="E36" s="128">
        <f t="shared" si="1"/>
        <v>41.9</v>
      </c>
      <c r="F36" s="128">
        <f t="shared" si="5"/>
        <v>0</v>
      </c>
      <c r="G36" s="130">
        <f t="shared" si="6"/>
        <v>51.513979277598274</v>
      </c>
      <c r="H36" s="128">
        <f t="shared" si="2"/>
        <v>0</v>
      </c>
      <c r="I36" s="130">
        <f t="shared" si="7"/>
        <v>51.513979277598274</v>
      </c>
      <c r="J36" s="130">
        <f t="shared" si="8"/>
        <v>135.83000000000001</v>
      </c>
      <c r="K36" s="128">
        <f t="shared" si="3"/>
        <v>135.83000000000001</v>
      </c>
      <c r="L36" s="119"/>
      <c r="N36" s="117"/>
      <c r="R36" s="160"/>
      <c r="T36" s="161"/>
      <c r="U36" s="153"/>
      <c r="V36" s="153"/>
      <c r="W36" s="153"/>
      <c r="X36" s="153"/>
      <c r="Y36" s="153"/>
      <c r="Z36" s="153"/>
      <c r="AF36" s="153"/>
    </row>
    <row r="37" spans="2:32">
      <c r="B37" s="135">
        <f t="shared" si="0"/>
        <v>2043</v>
      </c>
      <c r="C37" s="136"/>
      <c r="D37" s="128">
        <f t="shared" si="5"/>
        <v>96.09</v>
      </c>
      <c r="E37" s="128">
        <f t="shared" si="1"/>
        <v>42.86</v>
      </c>
      <c r="F37" s="128">
        <f t="shared" si="5"/>
        <v>0</v>
      </c>
      <c r="G37" s="130">
        <f t="shared" si="6"/>
        <v>52.697249654879471</v>
      </c>
      <c r="H37" s="128">
        <f t="shared" si="2"/>
        <v>0</v>
      </c>
      <c r="I37" s="130">
        <f t="shared" si="7"/>
        <v>52.697249654879471</v>
      </c>
      <c r="J37" s="130">
        <f t="shared" si="8"/>
        <v>138.94999999999999</v>
      </c>
      <c r="K37" s="128">
        <f t="shared" si="3"/>
        <v>138.94999999999999</v>
      </c>
      <c r="L37" s="119"/>
      <c r="N37" s="117"/>
      <c r="R37" s="160"/>
      <c r="T37" s="161"/>
      <c r="U37" s="153"/>
      <c r="V37" s="153"/>
      <c r="W37" s="153"/>
      <c r="X37" s="153"/>
      <c r="Y37" s="153"/>
      <c r="Z37" s="153"/>
      <c r="AF37" s="153"/>
    </row>
    <row r="38" spans="2:32">
      <c r="B38" s="126"/>
      <c r="C38" s="131"/>
      <c r="D38" s="128"/>
      <c r="E38" s="128"/>
      <c r="F38" s="129"/>
      <c r="G38" s="128"/>
      <c r="H38" s="128"/>
      <c r="I38" s="130"/>
      <c r="J38" s="130"/>
      <c r="K38" s="137"/>
      <c r="R38" s="119"/>
    </row>
    <row r="39" spans="2:32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</row>
    <row r="40" spans="2:32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</row>
    <row r="41" spans="2:32">
      <c r="R41" s="119"/>
    </row>
    <row r="42" spans="2:32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32">
      <c r="B44" s="117" t="s">
        <v>63</v>
      </c>
      <c r="C44" s="140" t="s">
        <v>64</v>
      </c>
      <c r="D44" s="141" t="s">
        <v>102</v>
      </c>
    </row>
    <row r="45" spans="2:32">
      <c r="C45" s="140" t="str">
        <f>C7</f>
        <v>(a)</v>
      </c>
      <c r="D45" s="117" t="s">
        <v>65</v>
      </c>
    </row>
    <row r="46" spans="2:32">
      <c r="C46" s="140" t="str">
        <f>D7</f>
        <v>(b)</v>
      </c>
      <c r="D46" s="130" t="str">
        <f>"= "&amp;C7&amp;" x "&amp;C62</f>
        <v>= (a) x 0.05085</v>
      </c>
    </row>
    <row r="47" spans="2:32">
      <c r="C47" s="140" t="str">
        <f>G7</f>
        <v>(e)</v>
      </c>
      <c r="D47" s="130" t="str">
        <f>"= ("&amp;$D$7&amp;" + "&amp;$E$7&amp;") /  (8.76 x "&amp;TEXT(C63,"0.0%")&amp;")"</f>
        <v>= ((b) + (c)) /  (8.76 x 30.1%)</v>
      </c>
    </row>
    <row r="48" spans="2:32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Jim Bridger Solar with Storage - 30%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4">
        <v>2024</v>
      </c>
    </row>
    <row r="55" spans="2:25">
      <c r="B55" s="85" t="s">
        <v>101</v>
      </c>
      <c r="C55" s="170">
        <v>1608.8221683005897</v>
      </c>
      <c r="D55" s="117" t="s">
        <v>65</v>
      </c>
      <c r="O55" s="282">
        <v>354</v>
      </c>
      <c r="P55" s="117" t="s">
        <v>32</v>
      </c>
      <c r="Q55" s="274" t="s">
        <v>144</v>
      </c>
      <c r="R55" s="274" t="s">
        <v>108</v>
      </c>
      <c r="T55" s="274" t="str">
        <f>$Q$55&amp;"Proposed Station Capital Costs"</f>
        <v>L1.JBB_PVSProposed Station Capital Costs</v>
      </c>
    </row>
    <row r="56" spans="2:25">
      <c r="B56" s="85" t="s">
        <v>101</v>
      </c>
      <c r="C56" s="268">
        <v>24.570618817436728</v>
      </c>
      <c r="D56" s="117" t="s">
        <v>68</v>
      </c>
      <c r="R56" s="119"/>
      <c r="T56" s="274" t="str">
        <f>$Q$55&amp;"Proposed Station Fixed Costs"</f>
        <v>L1.JBB_PVSProposed Station Fixed Costs</v>
      </c>
    </row>
    <row r="57" spans="2:25" ht="24" customHeight="1">
      <c r="B57" s="85"/>
      <c r="C57" s="270"/>
      <c r="D57" s="117" t="s">
        <v>105</v>
      </c>
      <c r="Q57" s="346" t="str">
        <f>Q55&amp;Q54</f>
        <v>L1.JBB_PVS2024</v>
      </c>
      <c r="T57" s="274" t="str">
        <f>$Q$55&amp;"Proposed Station Variable O&amp;M Costs"</f>
        <v>L1.JBB_PVSProposed Station Variable O&amp;M Costs</v>
      </c>
    </row>
    <row r="58" spans="2:25">
      <c r="B58" s="85" t="s">
        <v>101</v>
      </c>
      <c r="C58" s="268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234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69" t="str">
        <f>LEFT(RIGHT(INDEX('Table 3 TransCost'!$39:$39,1,MATCH(F60,'Table 3 TransCost'!$4:$4,0)),6),5)</f>
        <v>2024$</v>
      </c>
      <c r="C60" s="270">
        <f>INDEX('Table 3 TransCost'!$39:$39,1,MATCH(F60,'Table 3 TransCost'!$4:$4,0)+2)</f>
        <v>0</v>
      </c>
      <c r="D60" s="117" t="s">
        <v>218</v>
      </c>
      <c r="F60" s="274" t="s">
        <v>220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69">
        <v>5.0849999999999999E-2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7">
        <v>0.30099999999999999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2.3E-2</v>
      </c>
    </row>
    <row r="69" spans="3:14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2.4E-2</v>
      </c>
      <c r="H69" s="41"/>
      <c r="I69" s="87">
        <f t="shared" si="11"/>
        <v>2038</v>
      </c>
      <c r="J69" s="41">
        <v>2.3E-2</v>
      </c>
    </row>
    <row r="70" spans="3:14">
      <c r="C70" s="87">
        <f t="shared" si="9"/>
        <v>2021</v>
      </c>
      <c r="D70" s="41">
        <v>3.2000000000000001E-2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4">
      <c r="C71" s="87">
        <f t="shared" si="9"/>
        <v>2022</v>
      </c>
      <c r="D71" s="41">
        <v>2.1999999999999999E-2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4" s="119" customFormat="1">
      <c r="C72" s="87">
        <f t="shared" si="9"/>
        <v>2023</v>
      </c>
      <c r="D72" s="41">
        <v>2.1000000000000001E-2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2.1999999999999999E-2</v>
      </c>
      <c r="N72" s="164"/>
    </row>
    <row r="73" spans="3:14" s="119" customFormat="1">
      <c r="C73" s="87">
        <f t="shared" si="9"/>
        <v>2024</v>
      </c>
      <c r="D73" s="41">
        <v>2.1999999999999999E-2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2.1999999999999999E-2</v>
      </c>
      <c r="N73" s="164"/>
    </row>
    <row r="74" spans="3:14" s="119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2.3E-2</v>
      </c>
      <c r="H74" s="41"/>
      <c r="I74" s="87">
        <f t="shared" si="11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zoomScale="80" zoomScaleNormal="80" workbookViewId="0">
      <selection activeCell="K24" sqref="K24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11.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1.832031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4" width="9.33203125" style="117"/>
    <col min="25" max="25" width="12" style="117" bestFit="1" customWidth="1"/>
    <col min="26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2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2" ht="15.75">
      <c r="B2" s="115" t="s">
        <v>147</v>
      </c>
      <c r="C2" s="116"/>
      <c r="D2" s="116"/>
      <c r="E2" s="116"/>
      <c r="F2" s="116"/>
      <c r="G2" s="116"/>
      <c r="H2" s="116"/>
      <c r="I2" s="116"/>
      <c r="J2" s="116"/>
    </row>
    <row r="3" spans="2:32" ht="15.75">
      <c r="B3" s="115" t="str">
        <f>TEXT($C$63,"0%")&amp;"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Q3" s="119"/>
      <c r="R3" s="119"/>
      <c r="S3" s="119"/>
      <c r="T3" s="119"/>
      <c r="U3" s="119"/>
      <c r="V3" s="119"/>
      <c r="W3" s="119"/>
      <c r="X3" s="119"/>
      <c r="Y3" s="119"/>
      <c r="Z3" s="119"/>
    </row>
    <row r="4" spans="2:32">
      <c r="B4" s="118"/>
      <c r="C4" s="118"/>
      <c r="D4" s="118"/>
      <c r="E4" s="118"/>
      <c r="F4" s="118"/>
      <c r="G4" s="118"/>
      <c r="H4" s="118"/>
      <c r="I4" s="119"/>
      <c r="J4" s="119"/>
      <c r="K4" s="119"/>
      <c r="Q4" s="119"/>
      <c r="R4" s="119"/>
      <c r="S4" s="119"/>
      <c r="T4" s="119"/>
      <c r="U4" s="119"/>
      <c r="V4" s="119"/>
      <c r="W4" s="119"/>
      <c r="X4" s="119"/>
      <c r="Y4" s="119"/>
      <c r="Z4" s="119"/>
    </row>
    <row r="5" spans="2:32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Q5" s="119"/>
      <c r="R5" s="275"/>
      <c r="S5" s="119"/>
      <c r="T5" s="119"/>
      <c r="U5" s="119"/>
      <c r="V5" s="119"/>
      <c r="W5" s="119"/>
      <c r="X5" s="119"/>
      <c r="Y5" s="381"/>
      <c r="Z5" s="381"/>
    </row>
    <row r="6" spans="2:32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Q6" s="119"/>
      <c r="R6" s="276"/>
      <c r="S6" s="119"/>
      <c r="T6" s="119"/>
      <c r="U6" s="119"/>
      <c r="V6" s="119"/>
      <c r="W6" s="119"/>
      <c r="X6" s="119"/>
      <c r="Y6" s="119"/>
      <c r="Z6" s="119"/>
    </row>
    <row r="7" spans="2:32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Q7" s="119"/>
      <c r="R7" s="119"/>
      <c r="S7" s="119"/>
      <c r="T7" s="119"/>
      <c r="U7" s="119"/>
      <c r="V7" s="119"/>
      <c r="W7" s="119"/>
      <c r="X7" s="119"/>
      <c r="Y7" s="119"/>
      <c r="Z7" s="119"/>
    </row>
    <row r="8" spans="2:32" ht="6" customHeight="1">
      <c r="K8" s="119"/>
      <c r="Q8" s="119"/>
      <c r="R8" s="119"/>
      <c r="S8" s="119"/>
      <c r="T8" s="119"/>
      <c r="U8" s="119"/>
      <c r="V8" s="119"/>
      <c r="W8" s="119"/>
      <c r="X8" s="119"/>
      <c r="Y8" s="119"/>
      <c r="Z8" s="119"/>
    </row>
    <row r="9" spans="2:32" ht="15.75">
      <c r="B9" s="43" t="str">
        <f>C52</f>
        <v>2019 IRP Jim Bridger Solar with Storage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Q9" s="119"/>
      <c r="R9" s="119"/>
      <c r="S9" s="119"/>
      <c r="T9" s="119"/>
      <c r="U9" s="119"/>
      <c r="V9" s="119"/>
      <c r="W9" s="119"/>
      <c r="X9" s="119"/>
      <c r="Y9" s="119"/>
      <c r="Z9" s="119"/>
    </row>
    <row r="10" spans="2:32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Q10" s="119"/>
      <c r="R10" s="119"/>
      <c r="S10" s="119"/>
      <c r="T10" s="119"/>
      <c r="U10" s="119"/>
      <c r="V10" s="119"/>
      <c r="W10" s="119"/>
      <c r="X10" s="119"/>
      <c r="Y10" s="119"/>
      <c r="Z10" s="119"/>
    </row>
    <row r="11" spans="2:32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Q11" s="119"/>
      <c r="R11" s="119"/>
      <c r="S11" s="119"/>
      <c r="T11" s="119"/>
      <c r="U11" s="119"/>
      <c r="V11" s="119"/>
      <c r="W11" s="119"/>
      <c r="X11" s="119"/>
      <c r="Y11" s="119"/>
      <c r="Z11" s="119"/>
    </row>
    <row r="12" spans="2:32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Q12" s="119"/>
      <c r="R12" s="119"/>
      <c r="S12" s="119"/>
      <c r="T12" s="164"/>
      <c r="U12" s="160"/>
      <c r="V12" s="160"/>
      <c r="W12" s="119"/>
      <c r="X12" s="119"/>
      <c r="Y12" s="160"/>
      <c r="Z12" s="160"/>
      <c r="AF12" s="153"/>
    </row>
    <row r="13" spans="2:32">
      <c r="B13" s="135">
        <f t="shared" si="0"/>
        <v>2019</v>
      </c>
      <c r="C13" s="136"/>
      <c r="D13" s="128"/>
      <c r="E13" s="128">
        <f t="shared" ref="E13:E22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Y13" s="153"/>
      <c r="Z13" s="153"/>
      <c r="AF13" s="153"/>
    </row>
    <row r="14" spans="2:32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V14" s="153"/>
      <c r="Y14" s="153"/>
      <c r="Z14" s="153"/>
      <c r="AF14" s="153"/>
    </row>
    <row r="15" spans="2:32">
      <c r="B15" s="135">
        <f t="shared" si="0"/>
        <v>2021</v>
      </c>
      <c r="C15" s="136"/>
      <c r="D15" s="128"/>
      <c r="E15" s="128">
        <f t="shared" si="1"/>
        <v>26.12</v>
      </c>
      <c r="F15" s="128"/>
      <c r="G15" s="130"/>
      <c r="H15" s="128">
        <f t="shared" si="2"/>
        <v>0</v>
      </c>
      <c r="I15" s="130"/>
      <c r="J15" s="130"/>
      <c r="K15" s="128">
        <f t="shared" si="3"/>
        <v>26.12</v>
      </c>
      <c r="L15" s="119"/>
      <c r="N15" s="117"/>
      <c r="O15" s="271"/>
      <c r="P15" s="133"/>
      <c r="Q15" s="134"/>
      <c r="R15" s="119"/>
      <c r="V15" s="153"/>
      <c r="Y15" s="153"/>
      <c r="Z15" s="153"/>
      <c r="AF15" s="153"/>
    </row>
    <row r="16" spans="2:32">
      <c r="B16" s="135">
        <f t="shared" si="0"/>
        <v>2022</v>
      </c>
      <c r="C16" s="136"/>
      <c r="D16" s="128"/>
      <c r="E16" s="128">
        <f t="shared" si="1"/>
        <v>26.69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26.69</v>
      </c>
      <c r="L16" s="119"/>
      <c r="N16" s="117"/>
      <c r="O16" s="348"/>
      <c r="R16" s="119"/>
      <c r="V16" s="153"/>
      <c r="Y16" s="153"/>
      <c r="Z16" s="153"/>
      <c r="AF16" s="153"/>
    </row>
    <row r="17" spans="2:32">
      <c r="B17" s="135">
        <f t="shared" si="0"/>
        <v>2023</v>
      </c>
      <c r="C17" s="136"/>
      <c r="D17" s="128"/>
      <c r="E17" s="128">
        <f t="shared" si="1"/>
        <v>27.25</v>
      </c>
      <c r="F17" s="128"/>
      <c r="G17" s="130"/>
      <c r="H17" s="128">
        <f t="shared" si="2"/>
        <v>0</v>
      </c>
      <c r="I17" s="130"/>
      <c r="J17" s="130"/>
      <c r="K17" s="128">
        <f t="shared" si="3"/>
        <v>27.25</v>
      </c>
      <c r="L17" s="119"/>
      <c r="N17" s="117"/>
      <c r="O17" s="197"/>
      <c r="R17" s="119"/>
      <c r="V17" s="153"/>
      <c r="Y17" s="153"/>
      <c r="Z17" s="153"/>
      <c r="AF17" s="153"/>
    </row>
    <row r="18" spans="2:32">
      <c r="B18" s="135">
        <f t="shared" si="0"/>
        <v>2024</v>
      </c>
      <c r="C18" s="136"/>
      <c r="D18" s="128"/>
      <c r="E18" s="128">
        <f t="shared" si="1"/>
        <v>27.85</v>
      </c>
      <c r="F18" s="128"/>
      <c r="G18" s="130"/>
      <c r="H18" s="128">
        <f t="shared" si="2"/>
        <v>0</v>
      </c>
      <c r="I18" s="130"/>
      <c r="J18" s="130"/>
      <c r="K18" s="128">
        <f t="shared" si="3"/>
        <v>27.85</v>
      </c>
      <c r="L18" s="119"/>
      <c r="N18" s="117"/>
      <c r="O18" s="349"/>
      <c r="Q18" s="153"/>
      <c r="R18" s="119"/>
      <c r="T18" s="161"/>
      <c r="U18" s="153"/>
      <c r="V18" s="153"/>
      <c r="X18" s="153"/>
      <c r="Y18" s="153"/>
      <c r="Z18" s="153"/>
      <c r="AA18" s="280"/>
      <c r="AB18" s="279"/>
      <c r="AF18" s="153"/>
    </row>
    <row r="19" spans="2:32">
      <c r="B19" s="135">
        <f t="shared" si="0"/>
        <v>2025</v>
      </c>
      <c r="C19" s="136"/>
      <c r="D19" s="128"/>
      <c r="E19" s="128">
        <f t="shared" si="1"/>
        <v>28.49</v>
      </c>
      <c r="F19" s="128"/>
      <c r="G19" s="130"/>
      <c r="H19" s="128">
        <f t="shared" si="2"/>
        <v>0</v>
      </c>
      <c r="I19" s="130"/>
      <c r="J19" s="130"/>
      <c r="K19" s="128">
        <f t="shared" si="3"/>
        <v>28.49</v>
      </c>
      <c r="L19" s="119"/>
      <c r="N19" s="117"/>
      <c r="R19" s="119"/>
      <c r="T19" s="161"/>
      <c r="U19" s="153"/>
      <c r="V19" s="153"/>
      <c r="X19" s="153"/>
      <c r="Y19" s="153"/>
      <c r="Z19" s="153"/>
      <c r="AF19" s="153"/>
    </row>
    <row r="20" spans="2:32">
      <c r="B20" s="135">
        <f t="shared" si="0"/>
        <v>2026</v>
      </c>
      <c r="C20" s="136"/>
      <c r="D20" s="128"/>
      <c r="E20" s="128">
        <f t="shared" si="1"/>
        <v>29.15</v>
      </c>
      <c r="F20" s="128"/>
      <c r="G20" s="130"/>
      <c r="H20" s="128">
        <f t="shared" si="2"/>
        <v>0</v>
      </c>
      <c r="I20" s="130"/>
      <c r="J20" s="130"/>
      <c r="K20" s="128">
        <f t="shared" si="3"/>
        <v>29.15</v>
      </c>
      <c r="L20" s="119"/>
      <c r="N20" s="117"/>
      <c r="R20" s="160"/>
      <c r="T20" s="161"/>
      <c r="U20" s="153"/>
      <c r="V20" s="153"/>
      <c r="X20" s="153"/>
      <c r="Y20" s="153"/>
      <c r="Z20" s="153"/>
      <c r="AF20" s="153"/>
    </row>
    <row r="21" spans="2:32">
      <c r="B21" s="135">
        <f t="shared" si="0"/>
        <v>2027</v>
      </c>
      <c r="C21" s="136"/>
      <c r="D21" s="128"/>
      <c r="E21" s="128">
        <f t="shared" si="1"/>
        <v>29.82</v>
      </c>
      <c r="F21" s="128"/>
      <c r="G21" s="130"/>
      <c r="H21" s="128">
        <f t="shared" si="2"/>
        <v>0</v>
      </c>
      <c r="I21" s="130"/>
      <c r="J21" s="130"/>
      <c r="K21" s="128">
        <f t="shared" si="3"/>
        <v>29.82</v>
      </c>
      <c r="L21" s="119"/>
      <c r="N21" s="117"/>
      <c r="R21" s="160"/>
      <c r="T21" s="161"/>
      <c r="U21" s="153"/>
      <c r="V21" s="153"/>
      <c r="X21" s="153"/>
      <c r="Y21" s="153"/>
      <c r="Z21" s="153"/>
      <c r="AF21" s="153"/>
    </row>
    <row r="22" spans="2:32">
      <c r="B22" s="135">
        <f t="shared" si="0"/>
        <v>2028</v>
      </c>
      <c r="C22" s="136"/>
      <c r="D22" s="128"/>
      <c r="E22" s="128">
        <f t="shared" si="1"/>
        <v>30.51</v>
      </c>
      <c r="F22" s="128"/>
      <c r="G22" s="130"/>
      <c r="H22" s="128">
        <f t="shared" si="2"/>
        <v>0</v>
      </c>
      <c r="I22" s="130"/>
      <c r="J22" s="130"/>
      <c r="K22" s="128">
        <f t="shared" si="3"/>
        <v>30.51</v>
      </c>
      <c r="L22" s="119"/>
      <c r="N22" s="117"/>
      <c r="R22" s="160"/>
      <c r="T22" s="161"/>
      <c r="U22" s="153"/>
      <c r="V22" s="153"/>
      <c r="X22" s="153"/>
      <c r="Y22" s="153"/>
      <c r="Z22" s="153"/>
      <c r="AF22" s="153"/>
    </row>
    <row r="23" spans="2:32">
      <c r="B23" s="135">
        <f t="shared" si="0"/>
        <v>2029</v>
      </c>
      <c r="C23" s="347">
        <v>1210.0083472454089</v>
      </c>
      <c r="D23" s="128">
        <f>C23*$C$62</f>
        <v>61.528924457429042</v>
      </c>
      <c r="E23" s="128">
        <f t="shared" ref="E23:E37" si="4">ROUND(E22*(1+(IFERROR(INDEX($D$66:$D$74,MATCH($B23,$C$66:$C$74,0),1),0)+IFERROR(INDEX($G$66:$G$74,MATCH($B23,$F$66:$F$74,0),1),0)+IFERROR(INDEX($J$66:$J$74,MATCH($B23,$I$66:$I$74,0),1),0))),2)</f>
        <v>31.24</v>
      </c>
      <c r="F23" s="128">
        <f>C60</f>
        <v>0</v>
      </c>
      <c r="G23" s="130">
        <f>(D23+E23+F23)/(8.76*$C$63)</f>
        <v>35.182923154716029</v>
      </c>
      <c r="H23" s="128">
        <f t="shared" si="2"/>
        <v>0</v>
      </c>
      <c r="I23" s="130">
        <f>(G23+H23)</f>
        <v>35.182923154716029</v>
      </c>
      <c r="J23" s="130">
        <f t="shared" ref="J23" si="5">ROUND(I23*$C$63*8.76,2)</f>
        <v>92.77</v>
      </c>
      <c r="K23" s="128">
        <f t="shared" si="3"/>
        <v>92.768924457429037</v>
      </c>
      <c r="L23" s="119"/>
      <c r="N23" s="117"/>
      <c r="R23" s="160"/>
      <c r="T23" s="161"/>
      <c r="U23" s="153"/>
      <c r="V23" s="153"/>
      <c r="X23" s="153"/>
      <c r="Y23" s="153"/>
      <c r="Z23" s="153"/>
      <c r="AF23" s="153"/>
    </row>
    <row r="24" spans="2:32">
      <c r="B24" s="135">
        <f t="shared" si="0"/>
        <v>2030</v>
      </c>
      <c r="C24" s="347"/>
      <c r="D24" s="128">
        <f t="shared" ref="D24:F37" si="6">ROUND(D23*(1+(IFERROR(INDEX($D$66:$D$74,MATCH($B24,$C$66:$C$74,0),1),0)+IFERROR(INDEX($G$66:$G$74,MATCH($B24,$F$66:$F$74,0),1),0)+IFERROR(INDEX($J$66:$J$74,MATCH($B24,$I$66:$I$74,0),1),0))),2)</f>
        <v>62.94</v>
      </c>
      <c r="E24" s="128">
        <f t="shared" si="4"/>
        <v>31.96</v>
      </c>
      <c r="F24" s="128">
        <f t="shared" si="6"/>
        <v>0</v>
      </c>
      <c r="G24" s="130">
        <f t="shared" ref="G24:G37" si="7">(D24+E24+F24)/(8.76*$C$63)</f>
        <v>35.991140642303435</v>
      </c>
      <c r="H24" s="128">
        <f t="shared" si="2"/>
        <v>0</v>
      </c>
      <c r="I24" s="130">
        <f t="shared" ref="I24:I37" si="8">(G24+H24)</f>
        <v>35.991140642303435</v>
      </c>
      <c r="J24" s="130">
        <f t="shared" ref="J24:J32" si="9">ROUND(I24*$C$63*8.76,2)</f>
        <v>94.9</v>
      </c>
      <c r="K24" s="128">
        <f t="shared" si="3"/>
        <v>94.9</v>
      </c>
      <c r="L24" s="119"/>
      <c r="N24" s="117"/>
      <c r="R24" s="160"/>
      <c r="T24" s="161"/>
      <c r="U24" s="153"/>
      <c r="V24" s="153"/>
      <c r="X24" s="153"/>
      <c r="Y24" s="153"/>
      <c r="Z24" s="153"/>
      <c r="AF24" s="153"/>
    </row>
    <row r="25" spans="2:32">
      <c r="B25" s="135">
        <f t="shared" si="0"/>
        <v>2031</v>
      </c>
      <c r="C25" s="136"/>
      <c r="D25" s="128">
        <f t="shared" si="6"/>
        <v>64.39</v>
      </c>
      <c r="E25" s="128">
        <f t="shared" si="4"/>
        <v>32.700000000000003</v>
      </c>
      <c r="F25" s="128">
        <f t="shared" si="6"/>
        <v>0</v>
      </c>
      <c r="G25" s="130">
        <f t="shared" si="7"/>
        <v>36.821705426356594</v>
      </c>
      <c r="H25" s="128">
        <f t="shared" si="2"/>
        <v>0</v>
      </c>
      <c r="I25" s="130">
        <f t="shared" si="8"/>
        <v>36.821705426356594</v>
      </c>
      <c r="J25" s="130">
        <f t="shared" si="9"/>
        <v>97.09</v>
      </c>
      <c r="K25" s="128">
        <f t="shared" si="3"/>
        <v>97.09</v>
      </c>
      <c r="L25" s="119"/>
      <c r="N25" s="117"/>
      <c r="R25" s="160"/>
      <c r="T25" s="161"/>
      <c r="U25" s="153"/>
      <c r="V25" s="153"/>
      <c r="X25" s="153"/>
      <c r="Y25" s="153"/>
      <c r="Z25" s="153"/>
      <c r="AF25" s="153"/>
    </row>
    <row r="26" spans="2:32">
      <c r="B26" s="135">
        <f t="shared" si="0"/>
        <v>2032</v>
      </c>
      <c r="C26" s="136"/>
      <c r="D26" s="128">
        <f t="shared" si="6"/>
        <v>65.87</v>
      </c>
      <c r="E26" s="128">
        <f t="shared" si="4"/>
        <v>33.450000000000003</v>
      </c>
      <c r="F26" s="128">
        <f t="shared" si="6"/>
        <v>0</v>
      </c>
      <c r="G26" s="130">
        <f t="shared" si="7"/>
        <v>37.667440343451815</v>
      </c>
      <c r="H26" s="128">
        <f t="shared" si="2"/>
        <v>0</v>
      </c>
      <c r="I26" s="130">
        <f t="shared" si="8"/>
        <v>37.667440343451815</v>
      </c>
      <c r="J26" s="130">
        <f t="shared" si="9"/>
        <v>99.32</v>
      </c>
      <c r="K26" s="128">
        <f t="shared" si="3"/>
        <v>99.320000000000007</v>
      </c>
      <c r="L26" s="119"/>
      <c r="N26" s="117"/>
      <c r="R26" s="160"/>
      <c r="T26" s="161"/>
      <c r="U26" s="153"/>
      <c r="V26" s="153"/>
      <c r="X26" s="153"/>
      <c r="Y26" s="153"/>
      <c r="Z26" s="153"/>
      <c r="AF26" s="153"/>
    </row>
    <row r="27" spans="2:32">
      <c r="B27" s="135">
        <f t="shared" si="0"/>
        <v>2033</v>
      </c>
      <c r="C27" s="136"/>
      <c r="D27" s="128">
        <f t="shared" si="6"/>
        <v>67.39</v>
      </c>
      <c r="E27" s="128">
        <f t="shared" si="4"/>
        <v>34.22</v>
      </c>
      <c r="F27" s="128">
        <f t="shared" si="6"/>
        <v>0</v>
      </c>
      <c r="G27" s="130">
        <f t="shared" si="7"/>
        <v>38.535930460110137</v>
      </c>
      <c r="H27" s="128">
        <f t="shared" si="2"/>
        <v>0</v>
      </c>
      <c r="I27" s="130">
        <f t="shared" si="8"/>
        <v>38.535930460110137</v>
      </c>
      <c r="J27" s="130">
        <f t="shared" si="9"/>
        <v>101.61</v>
      </c>
      <c r="K27" s="128">
        <f t="shared" si="3"/>
        <v>101.61</v>
      </c>
      <c r="L27" s="119"/>
      <c r="N27" s="117"/>
      <c r="R27" s="160"/>
      <c r="T27" s="161"/>
      <c r="U27" s="153"/>
      <c r="V27" s="153"/>
      <c r="X27" s="153"/>
      <c r="Y27" s="153"/>
      <c r="Z27" s="153"/>
      <c r="AF27" s="153"/>
    </row>
    <row r="28" spans="2:32">
      <c r="B28" s="135">
        <f t="shared" si="0"/>
        <v>2034</v>
      </c>
      <c r="C28" s="136"/>
      <c r="D28" s="128">
        <f t="shared" si="6"/>
        <v>68.94</v>
      </c>
      <c r="E28" s="128">
        <f t="shared" si="4"/>
        <v>35.01</v>
      </c>
      <c r="F28" s="128">
        <f t="shared" si="6"/>
        <v>0</v>
      </c>
      <c r="G28" s="130">
        <f t="shared" si="7"/>
        <v>39.423383243071044</v>
      </c>
      <c r="H28" s="128">
        <f t="shared" si="2"/>
        <v>0</v>
      </c>
      <c r="I28" s="130">
        <f t="shared" si="8"/>
        <v>39.423383243071044</v>
      </c>
      <c r="J28" s="130">
        <f t="shared" si="9"/>
        <v>103.95</v>
      </c>
      <c r="K28" s="128">
        <f t="shared" si="3"/>
        <v>103.94999999999999</v>
      </c>
      <c r="L28" s="119"/>
      <c r="N28" s="117"/>
      <c r="R28" s="160"/>
      <c r="T28" s="161"/>
      <c r="U28" s="153"/>
      <c r="V28" s="153"/>
      <c r="X28" s="153"/>
      <c r="Y28" s="153"/>
      <c r="Z28" s="153"/>
      <c r="AF28" s="153"/>
    </row>
    <row r="29" spans="2:32">
      <c r="B29" s="135">
        <f t="shared" si="0"/>
        <v>2035</v>
      </c>
      <c r="C29" s="136"/>
      <c r="D29" s="128">
        <f t="shared" si="6"/>
        <v>70.53</v>
      </c>
      <c r="E29" s="128">
        <f t="shared" si="4"/>
        <v>35.82</v>
      </c>
      <c r="F29" s="128">
        <f t="shared" si="6"/>
        <v>0</v>
      </c>
      <c r="G29" s="130">
        <f t="shared" si="7"/>
        <v>40.33359122559505</v>
      </c>
      <c r="H29" s="128">
        <f t="shared" si="2"/>
        <v>0</v>
      </c>
      <c r="I29" s="130">
        <f t="shared" si="8"/>
        <v>40.33359122559505</v>
      </c>
      <c r="J29" s="130">
        <f t="shared" si="9"/>
        <v>106.35</v>
      </c>
      <c r="K29" s="128">
        <f t="shared" si="3"/>
        <v>106.35</v>
      </c>
      <c r="L29" s="119"/>
      <c r="N29" s="117"/>
      <c r="R29" s="160"/>
      <c r="T29" s="161"/>
      <c r="U29" s="153"/>
      <c r="V29" s="153"/>
      <c r="X29" s="153"/>
      <c r="Y29" s="153"/>
      <c r="Z29" s="153"/>
      <c r="AF29" s="153"/>
    </row>
    <row r="30" spans="2:32">
      <c r="B30" s="135">
        <f t="shared" si="0"/>
        <v>2036</v>
      </c>
      <c r="C30" s="136"/>
      <c r="D30" s="128">
        <f t="shared" si="6"/>
        <v>72.150000000000006</v>
      </c>
      <c r="E30" s="128">
        <f t="shared" si="4"/>
        <v>36.64</v>
      </c>
      <c r="F30" s="128">
        <f t="shared" si="6"/>
        <v>0</v>
      </c>
      <c r="G30" s="130">
        <f t="shared" si="7"/>
        <v>41.258969341161126</v>
      </c>
      <c r="H30" s="128">
        <f t="shared" si="2"/>
        <v>0</v>
      </c>
      <c r="I30" s="130">
        <f t="shared" si="8"/>
        <v>41.258969341161126</v>
      </c>
      <c r="J30" s="130">
        <f t="shared" si="9"/>
        <v>108.79</v>
      </c>
      <c r="K30" s="128">
        <f t="shared" si="3"/>
        <v>108.79</v>
      </c>
      <c r="L30" s="119"/>
      <c r="N30" s="117"/>
      <c r="R30" s="160"/>
      <c r="T30" s="161"/>
      <c r="U30" s="153"/>
      <c r="V30" s="153"/>
      <c r="X30" s="153"/>
      <c r="Y30" s="153"/>
      <c r="Z30" s="153"/>
      <c r="AF30" s="153"/>
    </row>
    <row r="31" spans="2:32">
      <c r="B31" s="135">
        <f t="shared" si="0"/>
        <v>2037</v>
      </c>
      <c r="C31" s="136"/>
      <c r="D31" s="128">
        <f t="shared" si="6"/>
        <v>73.81</v>
      </c>
      <c r="E31" s="128">
        <f t="shared" si="4"/>
        <v>37.479999999999997</v>
      </c>
      <c r="F31" s="128">
        <f t="shared" si="6"/>
        <v>0</v>
      </c>
      <c r="G31" s="130">
        <f t="shared" si="7"/>
        <v>42.207102656290296</v>
      </c>
      <c r="H31" s="128">
        <f t="shared" si="2"/>
        <v>0</v>
      </c>
      <c r="I31" s="130">
        <f t="shared" si="8"/>
        <v>42.207102656290296</v>
      </c>
      <c r="J31" s="130">
        <f t="shared" si="9"/>
        <v>111.29</v>
      </c>
      <c r="K31" s="128">
        <f t="shared" si="3"/>
        <v>111.28999999999999</v>
      </c>
      <c r="L31" s="119"/>
      <c r="N31" s="117"/>
      <c r="R31" s="160"/>
      <c r="T31" s="161"/>
      <c r="U31" s="153"/>
      <c r="V31" s="153"/>
      <c r="X31" s="153"/>
      <c r="Y31" s="153"/>
      <c r="Z31" s="153"/>
      <c r="AF31" s="153"/>
    </row>
    <row r="32" spans="2:32">
      <c r="B32" s="135">
        <f t="shared" si="0"/>
        <v>2038</v>
      </c>
      <c r="C32" s="136"/>
      <c r="D32" s="128">
        <f t="shared" si="6"/>
        <v>75.510000000000005</v>
      </c>
      <c r="E32" s="128">
        <f t="shared" si="4"/>
        <v>38.340000000000003</v>
      </c>
      <c r="F32" s="128">
        <f t="shared" si="6"/>
        <v>0</v>
      </c>
      <c r="G32" s="130">
        <f t="shared" si="7"/>
        <v>43.17799117098258</v>
      </c>
      <c r="H32" s="128">
        <f t="shared" si="2"/>
        <v>0</v>
      </c>
      <c r="I32" s="130">
        <f t="shared" si="8"/>
        <v>43.17799117098258</v>
      </c>
      <c r="J32" s="130">
        <f t="shared" si="9"/>
        <v>113.85</v>
      </c>
      <c r="K32" s="128">
        <f t="shared" si="3"/>
        <v>113.85000000000001</v>
      </c>
      <c r="L32" s="119"/>
      <c r="N32" s="117"/>
      <c r="R32" s="160"/>
      <c r="T32" s="161"/>
      <c r="U32" s="153"/>
      <c r="V32" s="153"/>
      <c r="X32" s="153"/>
      <c r="Y32" s="153"/>
      <c r="Z32" s="153"/>
      <c r="AF32" s="153"/>
    </row>
    <row r="33" spans="2:32">
      <c r="B33" s="135">
        <f t="shared" si="0"/>
        <v>2039</v>
      </c>
      <c r="C33" s="136"/>
      <c r="D33" s="128">
        <f t="shared" si="6"/>
        <v>77.25</v>
      </c>
      <c r="E33" s="128">
        <f t="shared" si="4"/>
        <v>39.22</v>
      </c>
      <c r="F33" s="128">
        <f t="shared" si="6"/>
        <v>0</v>
      </c>
      <c r="G33" s="130">
        <f t="shared" si="7"/>
        <v>44.17163488523795</v>
      </c>
      <c r="H33" s="128">
        <f t="shared" si="2"/>
        <v>0</v>
      </c>
      <c r="I33" s="130">
        <f t="shared" si="8"/>
        <v>44.17163488523795</v>
      </c>
      <c r="J33" s="130">
        <f t="shared" ref="J33:J37" si="10">ROUND(I33*$C$63*8.76,2)</f>
        <v>116.47</v>
      </c>
      <c r="K33" s="128">
        <f t="shared" si="3"/>
        <v>116.47</v>
      </c>
      <c r="L33" s="119"/>
      <c r="N33" s="117"/>
      <c r="R33" s="160"/>
      <c r="T33" s="161"/>
      <c r="U33" s="153"/>
      <c r="V33" s="153"/>
      <c r="X33" s="153"/>
      <c r="Y33" s="153"/>
      <c r="Z33" s="153"/>
      <c r="AF33" s="153"/>
    </row>
    <row r="34" spans="2:32">
      <c r="B34" s="135">
        <f t="shared" si="0"/>
        <v>2040</v>
      </c>
      <c r="C34" s="136"/>
      <c r="D34" s="128">
        <f t="shared" si="6"/>
        <v>79.03</v>
      </c>
      <c r="E34" s="128">
        <f t="shared" si="4"/>
        <v>40.119999999999997</v>
      </c>
      <c r="F34" s="128">
        <f t="shared" si="6"/>
        <v>0</v>
      </c>
      <c r="G34" s="130">
        <f t="shared" si="7"/>
        <v>45.188033799056427</v>
      </c>
      <c r="H34" s="128">
        <f t="shared" si="2"/>
        <v>0</v>
      </c>
      <c r="I34" s="130">
        <f t="shared" si="8"/>
        <v>45.188033799056427</v>
      </c>
      <c r="J34" s="130">
        <f t="shared" si="10"/>
        <v>119.15</v>
      </c>
      <c r="K34" s="128">
        <f t="shared" si="3"/>
        <v>119.15</v>
      </c>
      <c r="L34" s="119"/>
      <c r="N34" s="117"/>
      <c r="R34" s="160"/>
      <c r="T34" s="161"/>
      <c r="U34" s="153"/>
      <c r="V34" s="153"/>
      <c r="X34" s="153"/>
      <c r="Y34" s="153"/>
      <c r="Z34" s="153"/>
      <c r="AF34" s="153"/>
    </row>
    <row r="35" spans="2:32">
      <c r="B35" s="135">
        <f t="shared" si="0"/>
        <v>2041</v>
      </c>
      <c r="C35" s="136"/>
      <c r="D35" s="128">
        <f t="shared" si="6"/>
        <v>80.77</v>
      </c>
      <c r="E35" s="128">
        <f t="shared" si="4"/>
        <v>41</v>
      </c>
      <c r="F35" s="128">
        <f t="shared" si="6"/>
        <v>0</v>
      </c>
      <c r="G35" s="130">
        <f t="shared" si="7"/>
        <v>46.181677513311797</v>
      </c>
      <c r="H35" s="128">
        <f t="shared" si="2"/>
        <v>0</v>
      </c>
      <c r="I35" s="130">
        <f t="shared" si="8"/>
        <v>46.181677513311797</v>
      </c>
      <c r="J35" s="130">
        <f t="shared" si="10"/>
        <v>121.77</v>
      </c>
      <c r="K35" s="128">
        <f t="shared" si="3"/>
        <v>121.77</v>
      </c>
      <c r="L35" s="119"/>
      <c r="N35" s="117"/>
      <c r="R35" s="160"/>
      <c r="T35" s="161"/>
      <c r="U35" s="153"/>
      <c r="V35" s="153"/>
      <c r="X35" s="153"/>
      <c r="Y35" s="153"/>
      <c r="Z35" s="153"/>
      <c r="AF35" s="153"/>
    </row>
    <row r="36" spans="2:32">
      <c r="B36" s="135">
        <f t="shared" si="0"/>
        <v>2042</v>
      </c>
      <c r="C36" s="136"/>
      <c r="D36" s="128">
        <f t="shared" si="6"/>
        <v>82.55</v>
      </c>
      <c r="E36" s="128">
        <f t="shared" si="4"/>
        <v>41.9</v>
      </c>
      <c r="F36" s="128">
        <f t="shared" si="6"/>
        <v>0</v>
      </c>
      <c r="G36" s="130">
        <f t="shared" si="7"/>
        <v>47.198076427130268</v>
      </c>
      <c r="H36" s="128">
        <f t="shared" si="2"/>
        <v>0</v>
      </c>
      <c r="I36" s="130">
        <f t="shared" si="8"/>
        <v>47.198076427130268</v>
      </c>
      <c r="J36" s="130">
        <f t="shared" si="10"/>
        <v>124.45</v>
      </c>
      <c r="K36" s="128">
        <f t="shared" si="3"/>
        <v>124.44999999999999</v>
      </c>
      <c r="L36" s="119"/>
      <c r="N36" s="117"/>
      <c r="R36" s="160"/>
      <c r="T36" s="161"/>
      <c r="U36" s="153"/>
      <c r="V36" s="153"/>
      <c r="X36" s="153"/>
      <c r="Y36" s="153"/>
      <c r="Z36" s="153"/>
      <c r="AF36" s="153"/>
    </row>
    <row r="37" spans="2:32">
      <c r="B37" s="135">
        <f t="shared" si="0"/>
        <v>2043</v>
      </c>
      <c r="C37" s="136"/>
      <c r="D37" s="128">
        <f t="shared" si="6"/>
        <v>84.45</v>
      </c>
      <c r="E37" s="128">
        <f t="shared" si="4"/>
        <v>42.86</v>
      </c>
      <c r="F37" s="128">
        <f t="shared" si="6"/>
        <v>0</v>
      </c>
      <c r="G37" s="130">
        <f t="shared" si="7"/>
        <v>48.282740939638046</v>
      </c>
      <c r="H37" s="128">
        <f t="shared" si="2"/>
        <v>0</v>
      </c>
      <c r="I37" s="130">
        <f t="shared" si="8"/>
        <v>48.282740939638046</v>
      </c>
      <c r="J37" s="130">
        <f t="shared" si="10"/>
        <v>127.31</v>
      </c>
      <c r="K37" s="128">
        <f t="shared" si="3"/>
        <v>127.31</v>
      </c>
      <c r="L37" s="119"/>
      <c r="N37" s="117"/>
      <c r="R37" s="160"/>
      <c r="T37" s="161"/>
      <c r="U37" s="153"/>
      <c r="V37" s="153"/>
      <c r="X37" s="153"/>
      <c r="Y37" s="153"/>
      <c r="Z37" s="153"/>
      <c r="AF37" s="153"/>
    </row>
    <row r="38" spans="2:32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  <c r="N38" s="117"/>
      <c r="R38" s="160"/>
      <c r="T38" s="161"/>
      <c r="U38" s="153"/>
      <c r="V38" s="153"/>
      <c r="X38" s="153"/>
      <c r="Y38" s="153"/>
      <c r="Z38" s="153"/>
      <c r="AF38" s="153"/>
    </row>
    <row r="39" spans="2:32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</row>
    <row r="40" spans="2:32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</row>
    <row r="41" spans="2:32">
      <c r="R41" s="119"/>
    </row>
    <row r="42" spans="2:32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32">
      <c r="B44" s="117" t="s">
        <v>63</v>
      </c>
      <c r="C44" s="140" t="s">
        <v>64</v>
      </c>
      <c r="D44" s="141" t="s">
        <v>102</v>
      </c>
      <c r="AC44" s="277"/>
    </row>
    <row r="45" spans="2:32">
      <c r="C45" s="140" t="str">
        <f>C7</f>
        <v>(a)</v>
      </c>
      <c r="D45" s="117" t="s">
        <v>65</v>
      </c>
      <c r="AC45" s="277"/>
    </row>
    <row r="46" spans="2:32">
      <c r="C46" s="140" t="str">
        <f>D7</f>
        <v>(b)</v>
      </c>
      <c r="D46" s="130" t="str">
        <f>"= "&amp;C7&amp;" x "&amp;C62</f>
        <v>= (a) x 0.05085</v>
      </c>
      <c r="AC46" s="277"/>
    </row>
    <row r="47" spans="2:32">
      <c r="C47" s="140" t="str">
        <f>G7</f>
        <v>(e)</v>
      </c>
      <c r="D47" s="130" t="str">
        <f>"= ("&amp;$D$7&amp;" + "&amp;$E$7&amp;") /  (8.76 x "&amp;TEXT(C63,"0.0%")&amp;")"</f>
        <v>= ((b) + (c)) /  (8.76 x 30.1%)</v>
      </c>
      <c r="AC47" s="277"/>
    </row>
    <row r="48" spans="2:32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Jim Bridger Solar with Storage - 30%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4">
        <v>2029</v>
      </c>
    </row>
    <row r="55" spans="2:25">
      <c r="B55" s="85" t="s">
        <v>101</v>
      </c>
      <c r="C55" s="170">
        <v>1608.8221683005897</v>
      </c>
      <c r="D55" s="117" t="s">
        <v>65</v>
      </c>
      <c r="O55" s="282">
        <v>359.4</v>
      </c>
      <c r="P55" s="117" t="s">
        <v>32</v>
      </c>
      <c r="Q55" s="274" t="s">
        <v>170</v>
      </c>
      <c r="R55" s="274" t="s">
        <v>108</v>
      </c>
      <c r="T55" s="274" t="str">
        <f>$Q$55&amp;"Proposed Station Capital Costs"</f>
        <v>L_.JBB_PVSProposed Station Capital Costs</v>
      </c>
    </row>
    <row r="56" spans="2:25">
      <c r="B56" s="85" t="s">
        <v>101</v>
      </c>
      <c r="C56" s="268">
        <v>24.570618817436728</v>
      </c>
      <c r="D56" s="117" t="s">
        <v>68</v>
      </c>
      <c r="R56" s="119"/>
      <c r="T56" s="274" t="str">
        <f>$Q$55&amp;"Proposed Station Fixed Costs"</f>
        <v>L_.JBB_PVSProposed Station Fixed Costs</v>
      </c>
    </row>
    <row r="57" spans="2:25" ht="24" customHeight="1">
      <c r="B57" s="85"/>
      <c r="C57" s="270"/>
      <c r="D57" s="117" t="s">
        <v>105</v>
      </c>
      <c r="Q57" s="346" t="str">
        <f>Q55&amp;Q54</f>
        <v>L_.JBB_PVS2029</v>
      </c>
      <c r="T57" s="274" t="str">
        <f>$Q$55&amp;"Proposed Station Variable O&amp;M Costs"</f>
        <v>L_.JBB_PVSProposed Station Variable O&amp;M Costs</v>
      </c>
    </row>
    <row r="58" spans="2:25">
      <c r="B58" s="85" t="s">
        <v>101</v>
      </c>
      <c r="C58" s="268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234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69" t="str">
        <f>LEFT(RIGHT(INDEX('Table 3 TransCost'!$39:$39,1,MATCH(F60,'Table 3 TransCost'!$4:$4,0)),6),5)</f>
        <v>2029$</v>
      </c>
      <c r="C60" s="270">
        <f>INDEX('Table 3 TransCost'!$39:$39,1,MATCH(F60,'Table 3 TransCost'!$4:$4,0)+2)</f>
        <v>0</v>
      </c>
      <c r="D60" s="117" t="s">
        <v>218</v>
      </c>
      <c r="F60" s="274" t="s">
        <v>219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69">
        <v>5.0849999999999999E-2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7">
        <v>0.30099999999999999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11">C66+1</f>
        <v>2018</v>
      </c>
      <c r="D67" s="41">
        <v>2.4E-2</v>
      </c>
      <c r="E67" s="85"/>
      <c r="F67" s="87">
        <f t="shared" ref="F67:F74" si="12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11"/>
        <v>2019</v>
      </c>
      <c r="D68" s="41">
        <v>1.7999999999999999E-2</v>
      </c>
      <c r="E68" s="85"/>
      <c r="F68" s="87">
        <f t="shared" si="12"/>
        <v>2028</v>
      </c>
      <c r="G68" s="41">
        <v>2.3E-2</v>
      </c>
      <c r="H68" s="41"/>
      <c r="I68" s="87">
        <f t="shared" ref="I68:I74" si="13">I67+1</f>
        <v>2037</v>
      </c>
      <c r="J68" s="41">
        <v>2.3E-2</v>
      </c>
    </row>
    <row r="69" spans="3:14">
      <c r="C69" s="87">
        <f t="shared" si="11"/>
        <v>2020</v>
      </c>
      <c r="D69" s="41">
        <v>1.2E-2</v>
      </c>
      <c r="E69" s="85"/>
      <c r="F69" s="87">
        <f t="shared" si="12"/>
        <v>2029</v>
      </c>
      <c r="G69" s="41">
        <v>2.4E-2</v>
      </c>
      <c r="H69" s="41"/>
      <c r="I69" s="87">
        <f t="shared" si="13"/>
        <v>2038</v>
      </c>
      <c r="J69" s="41">
        <v>2.3E-2</v>
      </c>
    </row>
    <row r="70" spans="3:14">
      <c r="C70" s="87">
        <f t="shared" si="11"/>
        <v>2021</v>
      </c>
      <c r="D70" s="41">
        <v>3.2000000000000001E-2</v>
      </c>
      <c r="E70" s="85"/>
      <c r="F70" s="87">
        <f t="shared" si="12"/>
        <v>2030</v>
      </c>
      <c r="G70" s="41">
        <v>2.3E-2</v>
      </c>
      <c r="H70" s="41"/>
      <c r="I70" s="87">
        <f t="shared" si="13"/>
        <v>2039</v>
      </c>
      <c r="J70" s="41">
        <v>2.3E-2</v>
      </c>
    </row>
    <row r="71" spans="3:14">
      <c r="C71" s="87">
        <f t="shared" si="11"/>
        <v>2022</v>
      </c>
      <c r="D71" s="41">
        <v>2.1999999999999999E-2</v>
      </c>
      <c r="E71" s="85"/>
      <c r="F71" s="87">
        <f t="shared" si="12"/>
        <v>2031</v>
      </c>
      <c r="G71" s="41">
        <v>2.3E-2</v>
      </c>
      <c r="H71" s="41"/>
      <c r="I71" s="87">
        <f t="shared" si="13"/>
        <v>2040</v>
      </c>
      <c r="J71" s="41">
        <v>2.3E-2</v>
      </c>
    </row>
    <row r="72" spans="3:14" s="119" customFormat="1">
      <c r="C72" s="87">
        <f t="shared" si="11"/>
        <v>2023</v>
      </c>
      <c r="D72" s="41">
        <v>2.1000000000000001E-2</v>
      </c>
      <c r="E72" s="86"/>
      <c r="F72" s="87">
        <f t="shared" si="12"/>
        <v>2032</v>
      </c>
      <c r="G72" s="41">
        <v>2.3E-2</v>
      </c>
      <c r="H72" s="41"/>
      <c r="I72" s="87">
        <f t="shared" si="13"/>
        <v>2041</v>
      </c>
      <c r="J72" s="41">
        <v>2.1999999999999999E-2</v>
      </c>
      <c r="N72" s="164"/>
    </row>
    <row r="73" spans="3:14" s="119" customFormat="1">
      <c r="C73" s="87">
        <f t="shared" si="11"/>
        <v>2024</v>
      </c>
      <c r="D73" s="41">
        <v>2.1999999999999999E-2</v>
      </c>
      <c r="E73" s="86"/>
      <c r="F73" s="87">
        <f t="shared" si="12"/>
        <v>2033</v>
      </c>
      <c r="G73" s="41">
        <v>2.3E-2</v>
      </c>
      <c r="H73" s="41"/>
      <c r="I73" s="87">
        <f t="shared" si="13"/>
        <v>2042</v>
      </c>
      <c r="J73" s="41">
        <v>2.1999999999999999E-2</v>
      </c>
      <c r="N73" s="164"/>
    </row>
    <row r="74" spans="3:14" s="119" customFormat="1">
      <c r="C74" s="87">
        <f t="shared" si="11"/>
        <v>2025</v>
      </c>
      <c r="D74" s="41">
        <v>2.3E-2</v>
      </c>
      <c r="E74" s="86"/>
      <c r="F74" s="87">
        <f t="shared" si="12"/>
        <v>2034</v>
      </c>
      <c r="G74" s="41">
        <v>2.3E-2</v>
      </c>
      <c r="H74" s="41"/>
      <c r="I74" s="87">
        <f t="shared" si="13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zoomScale="80" zoomScaleNormal="80" workbookViewId="0">
      <selection activeCell="K24" sqref="K24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2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11.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4" width="9.33203125" style="117"/>
    <col min="25" max="25" width="12" style="117" bestFit="1" customWidth="1"/>
    <col min="26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2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2" ht="15.75">
      <c r="B2" s="115" t="s">
        <v>149</v>
      </c>
      <c r="C2" s="116"/>
      <c r="D2" s="116"/>
      <c r="E2" s="116"/>
      <c r="F2" s="116"/>
      <c r="G2" s="116"/>
      <c r="H2" s="116"/>
      <c r="I2" s="116"/>
      <c r="J2" s="116"/>
      <c r="R2" s="119"/>
      <c r="S2" s="119"/>
      <c r="T2" s="119"/>
      <c r="U2" s="119"/>
      <c r="V2" s="119"/>
      <c r="W2" s="119"/>
      <c r="X2" s="119"/>
      <c r="Y2" s="119"/>
      <c r="Z2" s="119"/>
      <c r="AA2" s="119"/>
    </row>
    <row r="3" spans="2:32" ht="15.75">
      <c r="B3" s="115" t="str">
        <f>TEXT($C$63,"0%")&amp;"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32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32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81"/>
      <c r="Z5" s="381"/>
      <c r="AA5" s="119"/>
    </row>
    <row r="6" spans="2:32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  <c r="Z6" s="119"/>
      <c r="AA6" s="119"/>
    </row>
    <row r="7" spans="2:32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32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32" ht="15.75">
      <c r="B9" s="43" t="str">
        <f>C52</f>
        <v>2019 IRP Southen Oregon Solar with Storage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32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</row>
    <row r="11" spans="2:32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</row>
    <row r="12" spans="2:32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T12" s="161"/>
      <c r="U12" s="153"/>
      <c r="V12" s="153"/>
      <c r="W12" s="153"/>
      <c r="Y12" s="153"/>
      <c r="Z12" s="153"/>
      <c r="AF12" s="153"/>
    </row>
    <row r="13" spans="2:32">
      <c r="B13" s="135">
        <f t="shared" si="0"/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W13" s="153"/>
      <c r="Y13" s="153"/>
      <c r="Z13" s="153"/>
      <c r="AF13" s="153"/>
    </row>
    <row r="14" spans="2:32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V14" s="153"/>
      <c r="W14" s="153"/>
      <c r="Y14" s="153"/>
      <c r="Z14" s="153"/>
      <c r="AF14" s="153"/>
    </row>
    <row r="15" spans="2:32">
      <c r="B15" s="135">
        <f t="shared" si="0"/>
        <v>2021</v>
      </c>
      <c r="C15" s="136"/>
      <c r="D15" s="128"/>
      <c r="E15" s="128">
        <f t="shared" si="1"/>
        <v>26.12</v>
      </c>
      <c r="F15" s="128"/>
      <c r="G15" s="130"/>
      <c r="H15" s="128">
        <f t="shared" si="2"/>
        <v>0</v>
      </c>
      <c r="I15" s="130"/>
      <c r="J15" s="130"/>
      <c r="K15" s="128">
        <f t="shared" si="3"/>
        <v>26.12</v>
      </c>
      <c r="L15" s="119"/>
      <c r="N15" s="117"/>
      <c r="O15" s="271"/>
      <c r="P15" s="133"/>
      <c r="Q15" s="134"/>
      <c r="R15" s="119"/>
      <c r="V15" s="153"/>
      <c r="W15" s="153"/>
      <c r="Y15" s="153"/>
      <c r="Z15" s="153"/>
      <c r="AF15" s="153"/>
    </row>
    <row r="16" spans="2:32">
      <c r="B16" s="135">
        <f t="shared" si="0"/>
        <v>2022</v>
      </c>
      <c r="C16" s="136"/>
      <c r="D16" s="128"/>
      <c r="E16" s="128">
        <f t="shared" si="1"/>
        <v>26.69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26.69</v>
      </c>
      <c r="L16" s="119"/>
      <c r="N16" s="117"/>
      <c r="O16" s="348"/>
      <c r="R16" s="119"/>
      <c r="V16" s="153"/>
      <c r="W16" s="153"/>
      <c r="Y16" s="153"/>
      <c r="Z16" s="153"/>
      <c r="AF16" s="153"/>
    </row>
    <row r="17" spans="2:32">
      <c r="B17" s="135">
        <f t="shared" si="0"/>
        <v>2023</v>
      </c>
      <c r="C17" s="136"/>
      <c r="D17" s="128"/>
      <c r="E17" s="128">
        <f t="shared" si="1"/>
        <v>27.25</v>
      </c>
      <c r="F17" s="128"/>
      <c r="G17" s="130"/>
      <c r="H17" s="128">
        <f t="shared" si="2"/>
        <v>0</v>
      </c>
      <c r="I17" s="130"/>
      <c r="J17" s="130"/>
      <c r="K17" s="128">
        <f t="shared" si="3"/>
        <v>27.25</v>
      </c>
      <c r="L17" s="119"/>
      <c r="N17" s="117"/>
      <c r="O17" s="197"/>
      <c r="R17" s="119"/>
      <c r="V17" s="153"/>
      <c r="W17" s="153"/>
      <c r="Y17" s="153"/>
      <c r="Z17" s="153"/>
      <c r="AF17" s="153"/>
    </row>
    <row r="18" spans="2:32">
      <c r="B18" s="135">
        <f t="shared" si="0"/>
        <v>2024</v>
      </c>
      <c r="C18" s="347">
        <v>1296.5513342379013</v>
      </c>
      <c r="D18" s="128">
        <f>C18*$C$62</f>
        <v>65.929635345997283</v>
      </c>
      <c r="E18" s="128">
        <f t="shared" si="1"/>
        <v>27.85</v>
      </c>
      <c r="F18" s="198">
        <f>C60</f>
        <v>0</v>
      </c>
      <c r="G18" s="130">
        <f>(D18+E18+F18)/(8.76*$C$63)</f>
        <v>36.045245201634806</v>
      </c>
      <c r="H18" s="128">
        <f t="shared" si="2"/>
        <v>0</v>
      </c>
      <c r="I18" s="130">
        <f>(G18+H18)</f>
        <v>36.045245201634806</v>
      </c>
      <c r="J18" s="130">
        <f t="shared" ref="J18:J32" si="4">ROUND(I18*$C$63*8.76,2)</f>
        <v>93.78</v>
      </c>
      <c r="K18" s="128">
        <f t="shared" si="3"/>
        <v>93.779635345997292</v>
      </c>
      <c r="L18" s="119"/>
      <c r="N18" s="117"/>
      <c r="O18" s="349"/>
      <c r="Q18" s="153"/>
      <c r="R18" s="119"/>
      <c r="T18" s="161"/>
      <c r="U18" s="153"/>
      <c r="V18" s="153"/>
      <c r="W18" s="153"/>
      <c r="X18" s="153"/>
      <c r="Y18" s="153"/>
      <c r="Z18" s="153"/>
      <c r="AA18" s="280"/>
      <c r="AB18" s="279"/>
      <c r="AF18" s="153"/>
    </row>
    <row r="19" spans="2:32">
      <c r="B19" s="135">
        <f t="shared" si="0"/>
        <v>2025</v>
      </c>
      <c r="C19" s="136"/>
      <c r="D19" s="128">
        <f t="shared" ref="D19:F37" si="5">ROUND(D18*(1+(IFERROR(INDEX($D$66:$D$74,MATCH($B19,$C$66:$C$74,0),1),0)+IFERROR(INDEX($G$66:$G$74,MATCH($B19,$F$66:$F$74,0),1),0)+IFERROR(INDEX($J$66:$J$74,MATCH($B19,$I$66:$I$74,0),1),0))),2)</f>
        <v>67.45</v>
      </c>
      <c r="E19" s="128">
        <f t="shared" si="1"/>
        <v>28.49</v>
      </c>
      <c r="F19" s="128">
        <f t="shared" si="5"/>
        <v>0</v>
      </c>
      <c r="G19" s="130">
        <f t="shared" ref="G19:G37" si="6">(D19+E19+F19)/(8.76*$C$63)</f>
        <v>36.875605368756055</v>
      </c>
      <c r="H19" s="128">
        <f t="shared" si="2"/>
        <v>0</v>
      </c>
      <c r="I19" s="130">
        <f t="shared" ref="I19:I37" si="7">(G19+H19)</f>
        <v>36.875605368756055</v>
      </c>
      <c r="J19" s="130">
        <f t="shared" si="4"/>
        <v>95.94</v>
      </c>
      <c r="K19" s="128">
        <f t="shared" si="3"/>
        <v>95.94</v>
      </c>
      <c r="L19" s="119"/>
      <c r="N19" s="117"/>
      <c r="R19" s="119"/>
      <c r="T19" s="161"/>
      <c r="U19" s="153"/>
      <c r="V19" s="153"/>
      <c r="W19" s="153"/>
      <c r="X19" s="153"/>
      <c r="Y19" s="153"/>
      <c r="Z19" s="153"/>
      <c r="AF19" s="153"/>
    </row>
    <row r="20" spans="2:32">
      <c r="B20" s="135">
        <f t="shared" si="0"/>
        <v>2026</v>
      </c>
      <c r="C20" s="136"/>
      <c r="D20" s="128">
        <f t="shared" si="5"/>
        <v>69</v>
      </c>
      <c r="E20" s="128">
        <f t="shared" si="1"/>
        <v>29.15</v>
      </c>
      <c r="F20" s="128">
        <f t="shared" si="5"/>
        <v>0</v>
      </c>
      <c r="G20" s="130">
        <f t="shared" si="6"/>
        <v>37.725043432805997</v>
      </c>
      <c r="H20" s="128">
        <f t="shared" si="2"/>
        <v>0</v>
      </c>
      <c r="I20" s="130">
        <f t="shared" si="7"/>
        <v>37.725043432805997</v>
      </c>
      <c r="J20" s="130">
        <f t="shared" si="4"/>
        <v>98.15</v>
      </c>
      <c r="K20" s="128">
        <f t="shared" si="3"/>
        <v>98.15</v>
      </c>
      <c r="L20" s="119"/>
      <c r="N20" s="117"/>
      <c r="R20" s="160"/>
      <c r="T20" s="161"/>
      <c r="U20" s="153"/>
      <c r="V20" s="153"/>
      <c r="W20" s="153"/>
      <c r="X20" s="153"/>
      <c r="Y20" s="153"/>
      <c r="Z20" s="153"/>
      <c r="AF20" s="153"/>
    </row>
    <row r="21" spans="2:32">
      <c r="B21" s="135">
        <f t="shared" si="0"/>
        <v>2027</v>
      </c>
      <c r="C21" s="136"/>
      <c r="D21" s="128">
        <f t="shared" si="5"/>
        <v>70.59</v>
      </c>
      <c r="E21" s="128">
        <f t="shared" si="1"/>
        <v>29.82</v>
      </c>
      <c r="F21" s="128">
        <f t="shared" si="5"/>
        <v>0</v>
      </c>
      <c r="G21" s="130">
        <f t="shared" si="6"/>
        <v>38.593699552603667</v>
      </c>
      <c r="H21" s="128">
        <f t="shared" si="2"/>
        <v>0</v>
      </c>
      <c r="I21" s="130">
        <f t="shared" si="7"/>
        <v>38.593699552603667</v>
      </c>
      <c r="J21" s="130">
        <f t="shared" si="4"/>
        <v>100.41</v>
      </c>
      <c r="K21" s="128">
        <f t="shared" si="3"/>
        <v>100.41</v>
      </c>
      <c r="L21" s="119"/>
      <c r="N21" s="117"/>
      <c r="R21" s="160"/>
      <c r="T21" s="161"/>
      <c r="U21" s="153"/>
      <c r="V21" s="153"/>
      <c r="W21" s="153"/>
      <c r="X21" s="153"/>
      <c r="Y21" s="153"/>
      <c r="Z21" s="153"/>
      <c r="AF21" s="153"/>
    </row>
    <row r="22" spans="2:32">
      <c r="B22" s="135">
        <f t="shared" si="0"/>
        <v>2028</v>
      </c>
      <c r="C22" s="136"/>
      <c r="D22" s="128">
        <f t="shared" si="5"/>
        <v>72.209999999999994</v>
      </c>
      <c r="E22" s="128">
        <f t="shared" si="1"/>
        <v>30.51</v>
      </c>
      <c r="F22" s="128">
        <f t="shared" si="5"/>
        <v>0</v>
      </c>
      <c r="G22" s="130">
        <f t="shared" si="6"/>
        <v>39.481573728149073</v>
      </c>
      <c r="H22" s="128">
        <f t="shared" si="2"/>
        <v>0</v>
      </c>
      <c r="I22" s="130">
        <f t="shared" si="7"/>
        <v>39.481573728149073</v>
      </c>
      <c r="J22" s="130">
        <f t="shared" si="4"/>
        <v>102.72</v>
      </c>
      <c r="K22" s="128">
        <f t="shared" si="3"/>
        <v>102.72</v>
      </c>
      <c r="L22" s="119"/>
      <c r="N22" s="117"/>
      <c r="R22" s="160"/>
      <c r="T22" s="161"/>
      <c r="U22" s="153"/>
      <c r="V22" s="153"/>
      <c r="W22" s="153"/>
      <c r="X22" s="153"/>
      <c r="Y22" s="153"/>
      <c r="Z22" s="153"/>
      <c r="AF22" s="153"/>
    </row>
    <row r="23" spans="2:32">
      <c r="B23" s="135">
        <f t="shared" si="0"/>
        <v>2029</v>
      </c>
      <c r="C23" s="136"/>
      <c r="D23" s="128">
        <f t="shared" si="5"/>
        <v>73.94</v>
      </c>
      <c r="E23" s="128">
        <f t="shared" si="1"/>
        <v>31.24</v>
      </c>
      <c r="F23" s="128">
        <f t="shared" si="5"/>
        <v>0</v>
      </c>
      <c r="G23" s="130">
        <f t="shared" si="6"/>
        <v>40.427102070937686</v>
      </c>
      <c r="H23" s="128">
        <f t="shared" si="2"/>
        <v>0</v>
      </c>
      <c r="I23" s="130">
        <f t="shared" si="7"/>
        <v>40.427102070937686</v>
      </c>
      <c r="J23" s="130">
        <f t="shared" si="4"/>
        <v>105.18</v>
      </c>
      <c r="K23" s="128">
        <f t="shared" si="3"/>
        <v>105.17999999999999</v>
      </c>
      <c r="L23" s="119"/>
      <c r="N23" s="117"/>
      <c r="R23" s="160"/>
      <c r="T23" s="161"/>
      <c r="U23" s="153"/>
      <c r="V23" s="153"/>
      <c r="W23" s="153"/>
      <c r="X23" s="153"/>
      <c r="Y23" s="153"/>
      <c r="Z23" s="153"/>
      <c r="AF23" s="153"/>
    </row>
    <row r="24" spans="2:32">
      <c r="B24" s="135">
        <f t="shared" si="0"/>
        <v>2030</v>
      </c>
      <c r="C24" s="136"/>
      <c r="D24" s="128">
        <f t="shared" si="5"/>
        <v>75.64</v>
      </c>
      <c r="E24" s="128">
        <f t="shared" si="1"/>
        <v>31.96</v>
      </c>
      <c r="F24" s="128">
        <f t="shared" si="5"/>
        <v>0</v>
      </c>
      <c r="G24" s="130">
        <f t="shared" si="6"/>
        <v>41.357255969128119</v>
      </c>
      <c r="H24" s="128">
        <f t="shared" si="2"/>
        <v>0</v>
      </c>
      <c r="I24" s="130">
        <f t="shared" si="7"/>
        <v>41.357255969128119</v>
      </c>
      <c r="J24" s="130">
        <f t="shared" si="4"/>
        <v>107.6</v>
      </c>
      <c r="K24" s="128">
        <f t="shared" si="3"/>
        <v>107.6</v>
      </c>
      <c r="L24" s="119"/>
      <c r="N24" s="117"/>
      <c r="R24" s="160"/>
      <c r="T24" s="161"/>
      <c r="U24" s="153"/>
      <c r="V24" s="153"/>
      <c r="W24" s="153"/>
      <c r="X24" s="153"/>
      <c r="Y24" s="153"/>
      <c r="Z24" s="153"/>
      <c r="AF24" s="153"/>
    </row>
    <row r="25" spans="2:32">
      <c r="B25" s="135">
        <f t="shared" si="0"/>
        <v>2031</v>
      </c>
      <c r="C25" s="136"/>
      <c r="D25" s="128">
        <f t="shared" si="5"/>
        <v>77.38</v>
      </c>
      <c r="E25" s="128">
        <f t="shared" si="1"/>
        <v>32.700000000000003</v>
      </c>
      <c r="F25" s="128">
        <f t="shared" si="5"/>
        <v>0</v>
      </c>
      <c r="G25" s="130">
        <f t="shared" si="6"/>
        <v>42.310471534215829</v>
      </c>
      <c r="H25" s="128">
        <f t="shared" si="2"/>
        <v>0</v>
      </c>
      <c r="I25" s="130">
        <f t="shared" si="7"/>
        <v>42.310471534215829</v>
      </c>
      <c r="J25" s="130">
        <f t="shared" si="4"/>
        <v>110.08</v>
      </c>
      <c r="K25" s="128">
        <f t="shared" si="3"/>
        <v>110.08</v>
      </c>
      <c r="L25" s="119"/>
      <c r="N25" s="117"/>
      <c r="R25" s="160"/>
      <c r="T25" s="161"/>
      <c r="U25" s="153"/>
      <c r="V25" s="153"/>
      <c r="W25" s="153"/>
      <c r="X25" s="153"/>
      <c r="Y25" s="153"/>
      <c r="Z25" s="153"/>
      <c r="AF25" s="153"/>
    </row>
    <row r="26" spans="2:32">
      <c r="B26" s="135">
        <f t="shared" si="0"/>
        <v>2032</v>
      </c>
      <c r="C26" s="136"/>
      <c r="D26" s="128">
        <f t="shared" si="5"/>
        <v>79.16</v>
      </c>
      <c r="E26" s="128">
        <f t="shared" si="1"/>
        <v>33.450000000000003</v>
      </c>
      <c r="F26" s="128">
        <f t="shared" si="5"/>
        <v>0</v>
      </c>
      <c r="G26" s="130">
        <f t="shared" si="6"/>
        <v>43.282905155051274</v>
      </c>
      <c r="H26" s="128">
        <f t="shared" si="2"/>
        <v>0</v>
      </c>
      <c r="I26" s="130">
        <f t="shared" si="7"/>
        <v>43.282905155051274</v>
      </c>
      <c r="J26" s="130">
        <f t="shared" si="4"/>
        <v>112.61</v>
      </c>
      <c r="K26" s="128">
        <f t="shared" si="3"/>
        <v>112.61</v>
      </c>
      <c r="L26" s="119"/>
      <c r="N26" s="117"/>
      <c r="R26" s="160"/>
      <c r="T26" s="161"/>
      <c r="U26" s="153"/>
      <c r="V26" s="153"/>
      <c r="W26" s="153"/>
      <c r="X26" s="153"/>
      <c r="Y26" s="153"/>
      <c r="Z26" s="153"/>
      <c r="AF26" s="153"/>
    </row>
    <row r="27" spans="2:32">
      <c r="B27" s="135">
        <f t="shared" si="0"/>
        <v>2033</v>
      </c>
      <c r="C27" s="136"/>
      <c r="D27" s="128">
        <f t="shared" si="5"/>
        <v>80.98</v>
      </c>
      <c r="E27" s="128">
        <f t="shared" si="1"/>
        <v>34.22</v>
      </c>
      <c r="F27" s="128">
        <f t="shared" si="5"/>
        <v>0</v>
      </c>
      <c r="G27" s="130">
        <f t="shared" si="6"/>
        <v>44.278400442784012</v>
      </c>
      <c r="H27" s="128">
        <f t="shared" si="2"/>
        <v>0</v>
      </c>
      <c r="I27" s="130">
        <f t="shared" si="7"/>
        <v>44.278400442784012</v>
      </c>
      <c r="J27" s="130">
        <f t="shared" si="4"/>
        <v>115.2</v>
      </c>
      <c r="K27" s="128">
        <f t="shared" si="3"/>
        <v>115.2</v>
      </c>
      <c r="L27" s="119"/>
      <c r="N27" s="117"/>
      <c r="R27" s="160"/>
      <c r="T27" s="161"/>
      <c r="U27" s="153"/>
      <c r="V27" s="153"/>
      <c r="W27" s="153"/>
      <c r="X27" s="153"/>
      <c r="Y27" s="153"/>
      <c r="Z27" s="153"/>
      <c r="AF27" s="153"/>
    </row>
    <row r="28" spans="2:32">
      <c r="B28" s="135">
        <f t="shared" si="0"/>
        <v>2034</v>
      </c>
      <c r="C28" s="136"/>
      <c r="D28" s="128">
        <f t="shared" si="5"/>
        <v>82.84</v>
      </c>
      <c r="E28" s="128">
        <f t="shared" si="1"/>
        <v>35.01</v>
      </c>
      <c r="F28" s="128">
        <f t="shared" si="5"/>
        <v>0</v>
      </c>
      <c r="G28" s="130">
        <f t="shared" si="6"/>
        <v>45.296957397414019</v>
      </c>
      <c r="H28" s="128">
        <f t="shared" si="2"/>
        <v>0</v>
      </c>
      <c r="I28" s="130">
        <f t="shared" si="7"/>
        <v>45.296957397414019</v>
      </c>
      <c r="J28" s="130">
        <f t="shared" si="4"/>
        <v>117.85</v>
      </c>
      <c r="K28" s="128">
        <f t="shared" si="3"/>
        <v>117.85</v>
      </c>
      <c r="L28" s="119"/>
      <c r="N28" s="117"/>
      <c r="R28" s="160"/>
      <c r="T28" s="161"/>
      <c r="U28" s="153"/>
      <c r="V28" s="153"/>
      <c r="W28" s="153"/>
      <c r="X28" s="153"/>
      <c r="Y28" s="153"/>
      <c r="Z28" s="153"/>
      <c r="AF28" s="153"/>
    </row>
    <row r="29" spans="2:32">
      <c r="B29" s="135">
        <f t="shared" si="0"/>
        <v>2035</v>
      </c>
      <c r="C29" s="136"/>
      <c r="D29" s="128">
        <f t="shared" si="5"/>
        <v>84.75</v>
      </c>
      <c r="E29" s="128">
        <f t="shared" si="1"/>
        <v>35.82</v>
      </c>
      <c r="F29" s="128">
        <f t="shared" si="5"/>
        <v>0</v>
      </c>
      <c r="G29" s="130">
        <f t="shared" si="6"/>
        <v>46.342419630090866</v>
      </c>
      <c r="H29" s="128">
        <f t="shared" si="2"/>
        <v>0</v>
      </c>
      <c r="I29" s="130">
        <f t="shared" si="7"/>
        <v>46.342419630090866</v>
      </c>
      <c r="J29" s="130">
        <f t="shared" si="4"/>
        <v>120.57</v>
      </c>
      <c r="K29" s="128">
        <f t="shared" si="3"/>
        <v>120.57</v>
      </c>
      <c r="L29" s="119"/>
      <c r="N29" s="117"/>
      <c r="R29" s="160"/>
      <c r="T29" s="161"/>
      <c r="U29" s="153"/>
      <c r="V29" s="153"/>
      <c r="W29" s="153"/>
      <c r="X29" s="153"/>
      <c r="Y29" s="153"/>
      <c r="Z29" s="153"/>
      <c r="AF29" s="153"/>
    </row>
    <row r="30" spans="2:32">
      <c r="B30" s="135">
        <f t="shared" si="0"/>
        <v>2036</v>
      </c>
      <c r="C30" s="136"/>
      <c r="D30" s="128">
        <f t="shared" si="5"/>
        <v>86.7</v>
      </c>
      <c r="E30" s="128">
        <f t="shared" si="1"/>
        <v>36.64</v>
      </c>
      <c r="F30" s="128">
        <f t="shared" si="5"/>
        <v>0</v>
      </c>
      <c r="G30" s="130">
        <f t="shared" si="6"/>
        <v>47.407099918515449</v>
      </c>
      <c r="H30" s="128">
        <f t="shared" si="2"/>
        <v>0</v>
      </c>
      <c r="I30" s="130">
        <f t="shared" si="7"/>
        <v>47.407099918515449</v>
      </c>
      <c r="J30" s="130">
        <f t="shared" si="4"/>
        <v>123.34</v>
      </c>
      <c r="K30" s="128">
        <f t="shared" si="3"/>
        <v>123.34</v>
      </c>
      <c r="L30" s="119"/>
      <c r="N30" s="117"/>
      <c r="R30" s="160"/>
      <c r="T30" s="161"/>
      <c r="U30" s="153"/>
      <c r="V30" s="153"/>
      <c r="W30" s="153"/>
      <c r="X30" s="153"/>
      <c r="Y30" s="153"/>
      <c r="Z30" s="153"/>
      <c r="AF30" s="153"/>
    </row>
    <row r="31" spans="2:32">
      <c r="B31" s="135">
        <f t="shared" si="0"/>
        <v>2037</v>
      </c>
      <c r="C31" s="136"/>
      <c r="D31" s="128">
        <f t="shared" si="5"/>
        <v>88.69</v>
      </c>
      <c r="E31" s="128">
        <f t="shared" si="1"/>
        <v>37.479999999999997</v>
      </c>
      <c r="F31" s="128">
        <f t="shared" si="5"/>
        <v>0</v>
      </c>
      <c r="G31" s="130">
        <f t="shared" si="6"/>
        <v>48.494841873837309</v>
      </c>
      <c r="H31" s="128">
        <f t="shared" si="2"/>
        <v>0</v>
      </c>
      <c r="I31" s="130">
        <f t="shared" si="7"/>
        <v>48.494841873837309</v>
      </c>
      <c r="J31" s="130">
        <f t="shared" si="4"/>
        <v>126.17</v>
      </c>
      <c r="K31" s="128">
        <f t="shared" si="3"/>
        <v>126.16999999999999</v>
      </c>
      <c r="L31" s="119"/>
      <c r="N31" s="117"/>
      <c r="R31" s="160"/>
      <c r="T31" s="161"/>
      <c r="U31" s="153"/>
      <c r="V31" s="153"/>
      <c r="W31" s="153"/>
      <c r="X31" s="153"/>
      <c r="Y31" s="153"/>
      <c r="Z31" s="153"/>
      <c r="AF31" s="153"/>
    </row>
    <row r="32" spans="2:32">
      <c r="B32" s="135">
        <f t="shared" si="0"/>
        <v>2038</v>
      </c>
      <c r="C32" s="136"/>
      <c r="D32" s="128">
        <f t="shared" si="5"/>
        <v>90.73</v>
      </c>
      <c r="E32" s="128">
        <f t="shared" si="1"/>
        <v>38.340000000000003</v>
      </c>
      <c r="F32" s="128">
        <f t="shared" si="5"/>
        <v>0</v>
      </c>
      <c r="G32" s="130">
        <f t="shared" si="6"/>
        <v>49.609489107206002</v>
      </c>
      <c r="H32" s="128">
        <f t="shared" si="2"/>
        <v>0</v>
      </c>
      <c r="I32" s="130">
        <f t="shared" si="7"/>
        <v>49.609489107206002</v>
      </c>
      <c r="J32" s="130">
        <f t="shared" si="4"/>
        <v>129.07</v>
      </c>
      <c r="K32" s="128">
        <f t="shared" si="3"/>
        <v>129.07</v>
      </c>
      <c r="L32" s="119"/>
      <c r="N32" s="117"/>
      <c r="R32" s="160"/>
      <c r="T32" s="161"/>
      <c r="U32" s="153"/>
      <c r="V32" s="153"/>
      <c r="W32" s="153"/>
      <c r="X32" s="153"/>
      <c r="Y32" s="153"/>
      <c r="Z32" s="153"/>
      <c r="AF32" s="153"/>
    </row>
    <row r="33" spans="2:32">
      <c r="B33" s="135">
        <f t="shared" si="0"/>
        <v>2039</v>
      </c>
      <c r="C33" s="136"/>
      <c r="D33" s="128">
        <f t="shared" si="5"/>
        <v>92.82</v>
      </c>
      <c r="E33" s="128">
        <f t="shared" si="1"/>
        <v>39.22</v>
      </c>
      <c r="F33" s="128">
        <f t="shared" si="5"/>
        <v>0</v>
      </c>
      <c r="G33" s="130">
        <f t="shared" si="6"/>
        <v>50.751041618621528</v>
      </c>
      <c r="H33" s="128">
        <f t="shared" si="2"/>
        <v>0</v>
      </c>
      <c r="I33" s="130">
        <f t="shared" si="7"/>
        <v>50.751041618621528</v>
      </c>
      <c r="J33" s="130">
        <f t="shared" ref="J33:J37" si="8">ROUND(I33*$C$63*8.76,2)</f>
        <v>132.04</v>
      </c>
      <c r="K33" s="128">
        <f t="shared" si="3"/>
        <v>132.04</v>
      </c>
      <c r="L33" s="119"/>
      <c r="N33" s="117"/>
      <c r="R33" s="160"/>
      <c r="T33" s="161"/>
      <c r="U33" s="153"/>
      <c r="V33" s="153"/>
      <c r="W33" s="153"/>
      <c r="X33" s="153"/>
      <c r="Y33" s="153"/>
      <c r="Z33" s="153"/>
      <c r="AF33" s="153"/>
    </row>
    <row r="34" spans="2:32">
      <c r="B34" s="135">
        <f t="shared" si="0"/>
        <v>2040</v>
      </c>
      <c r="C34" s="136"/>
      <c r="D34" s="128">
        <f t="shared" si="5"/>
        <v>94.95</v>
      </c>
      <c r="E34" s="128">
        <f t="shared" si="1"/>
        <v>40.119999999999997</v>
      </c>
      <c r="F34" s="128">
        <f t="shared" si="5"/>
        <v>0</v>
      </c>
      <c r="G34" s="130">
        <f t="shared" si="6"/>
        <v>51.915655796934338</v>
      </c>
      <c r="H34" s="128">
        <f t="shared" si="2"/>
        <v>0</v>
      </c>
      <c r="I34" s="130">
        <f t="shared" si="7"/>
        <v>51.915655796934338</v>
      </c>
      <c r="J34" s="130">
        <f t="shared" si="8"/>
        <v>135.07</v>
      </c>
      <c r="K34" s="128">
        <f t="shared" si="3"/>
        <v>135.07</v>
      </c>
      <c r="L34" s="119"/>
      <c r="N34" s="117"/>
      <c r="R34" s="160"/>
      <c r="T34" s="161"/>
      <c r="U34" s="153"/>
      <c r="V34" s="153"/>
      <c r="W34" s="153"/>
      <c r="X34" s="153"/>
      <c r="Y34" s="153"/>
      <c r="Z34" s="153"/>
      <c r="AF34" s="153"/>
    </row>
    <row r="35" spans="2:32">
      <c r="B35" s="135">
        <f t="shared" si="0"/>
        <v>2041</v>
      </c>
      <c r="C35" s="136"/>
      <c r="D35" s="128">
        <f t="shared" si="5"/>
        <v>97.04</v>
      </c>
      <c r="E35" s="128">
        <f t="shared" si="1"/>
        <v>41</v>
      </c>
      <c r="F35" s="128">
        <f t="shared" si="5"/>
        <v>0</v>
      </c>
      <c r="G35" s="130">
        <f t="shared" si="6"/>
        <v>53.057208308349871</v>
      </c>
      <c r="H35" s="128">
        <f t="shared" si="2"/>
        <v>0</v>
      </c>
      <c r="I35" s="130">
        <f t="shared" si="7"/>
        <v>53.057208308349871</v>
      </c>
      <c r="J35" s="130">
        <f t="shared" si="8"/>
        <v>138.04</v>
      </c>
      <c r="K35" s="128">
        <f t="shared" si="3"/>
        <v>138.04000000000002</v>
      </c>
      <c r="L35" s="119"/>
      <c r="N35" s="117"/>
      <c r="R35" s="160"/>
      <c r="T35" s="161"/>
      <c r="U35" s="153"/>
      <c r="V35" s="153"/>
      <c r="W35" s="153"/>
      <c r="X35" s="153"/>
      <c r="Y35" s="153"/>
      <c r="Z35" s="153"/>
      <c r="AF35" s="153"/>
    </row>
    <row r="36" spans="2:32">
      <c r="B36" s="135">
        <f t="shared" si="0"/>
        <v>2042</v>
      </c>
      <c r="C36" s="136"/>
      <c r="D36" s="128">
        <f t="shared" si="5"/>
        <v>99.17</v>
      </c>
      <c r="E36" s="128">
        <f t="shared" si="1"/>
        <v>41.9</v>
      </c>
      <c r="F36" s="128">
        <f t="shared" si="5"/>
        <v>0</v>
      </c>
      <c r="G36" s="130">
        <f t="shared" si="6"/>
        <v>54.221822486662674</v>
      </c>
      <c r="H36" s="128">
        <f t="shared" si="2"/>
        <v>0</v>
      </c>
      <c r="I36" s="130">
        <f t="shared" si="7"/>
        <v>54.221822486662674</v>
      </c>
      <c r="J36" s="130">
        <f t="shared" si="8"/>
        <v>141.07</v>
      </c>
      <c r="K36" s="128">
        <f t="shared" si="3"/>
        <v>141.07</v>
      </c>
      <c r="L36" s="119"/>
      <c r="N36" s="117"/>
      <c r="R36" s="160"/>
      <c r="T36" s="161"/>
      <c r="U36" s="153"/>
      <c r="V36" s="153"/>
      <c r="W36" s="153"/>
      <c r="X36" s="153"/>
      <c r="Y36" s="153"/>
      <c r="Z36" s="153"/>
      <c r="AF36" s="153"/>
    </row>
    <row r="37" spans="2:32">
      <c r="B37" s="135">
        <f t="shared" si="0"/>
        <v>2043</v>
      </c>
      <c r="C37" s="136"/>
      <c r="D37" s="128">
        <f t="shared" si="5"/>
        <v>101.45</v>
      </c>
      <c r="E37" s="128">
        <f t="shared" si="1"/>
        <v>42.86</v>
      </c>
      <c r="F37" s="128">
        <f t="shared" si="5"/>
        <v>0</v>
      </c>
      <c r="G37" s="130">
        <f t="shared" si="6"/>
        <v>55.467152499115976</v>
      </c>
      <c r="H37" s="128">
        <f t="shared" si="2"/>
        <v>0</v>
      </c>
      <c r="I37" s="130">
        <f t="shared" si="7"/>
        <v>55.467152499115976</v>
      </c>
      <c r="J37" s="130">
        <f t="shared" si="8"/>
        <v>144.31</v>
      </c>
      <c r="K37" s="128">
        <f t="shared" si="3"/>
        <v>144.31</v>
      </c>
      <c r="L37" s="119"/>
      <c r="N37" s="117"/>
      <c r="R37" s="160"/>
      <c r="T37" s="161"/>
      <c r="U37" s="153"/>
      <c r="V37" s="153"/>
      <c r="W37" s="153"/>
      <c r="X37" s="153"/>
      <c r="Y37" s="153"/>
      <c r="Z37" s="153"/>
      <c r="AF37" s="153"/>
    </row>
    <row r="38" spans="2:32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  <c r="N38" s="117"/>
      <c r="R38" s="160"/>
      <c r="T38" s="161"/>
      <c r="U38" s="153"/>
      <c r="V38" s="153"/>
      <c r="W38" s="153"/>
      <c r="X38" s="153"/>
      <c r="Y38" s="153"/>
      <c r="Z38" s="153"/>
      <c r="AF38" s="153"/>
    </row>
    <row r="39" spans="2:32">
      <c r="B39" s="135"/>
      <c r="C39" s="136"/>
      <c r="D39" s="128"/>
      <c r="E39" s="128"/>
      <c r="F39" s="130"/>
      <c r="G39" s="128"/>
      <c r="H39" s="128"/>
      <c r="I39" s="130"/>
      <c r="J39" s="130"/>
      <c r="K39" s="128"/>
      <c r="L39" s="119"/>
      <c r="N39" s="117"/>
      <c r="R39" s="160"/>
      <c r="T39" s="161"/>
      <c r="U39" s="153"/>
      <c r="V39" s="153"/>
      <c r="W39" s="153"/>
      <c r="X39" s="153"/>
      <c r="Y39" s="153"/>
      <c r="Z39" s="153"/>
      <c r="AF39" s="153"/>
    </row>
    <row r="40" spans="2:32">
      <c r="B40" s="135"/>
      <c r="C40" s="136"/>
      <c r="D40" s="128"/>
      <c r="E40" s="128"/>
      <c r="F40" s="130"/>
      <c r="G40" s="128"/>
      <c r="H40" s="128"/>
      <c r="I40" s="130"/>
      <c r="J40" s="130"/>
      <c r="K40" s="128"/>
      <c r="L40" s="119"/>
      <c r="N40" s="117"/>
      <c r="R40" s="160"/>
      <c r="T40" s="161"/>
      <c r="U40" s="153"/>
      <c r="V40" s="153"/>
      <c r="W40" s="153"/>
      <c r="X40" s="153"/>
      <c r="Y40" s="153"/>
      <c r="Z40" s="153"/>
      <c r="AF40" s="153"/>
    </row>
    <row r="41" spans="2:32">
      <c r="R41" s="119"/>
    </row>
    <row r="42" spans="2:32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32">
      <c r="B44" s="117" t="s">
        <v>63</v>
      </c>
      <c r="C44" s="140" t="s">
        <v>64</v>
      </c>
      <c r="D44" s="141" t="s">
        <v>102</v>
      </c>
    </row>
    <row r="45" spans="2:32">
      <c r="C45" s="140" t="str">
        <f>C7</f>
        <v>(a)</v>
      </c>
      <c r="D45" s="117" t="s">
        <v>65</v>
      </c>
    </row>
    <row r="46" spans="2:32">
      <c r="C46" s="140" t="str">
        <f>D7</f>
        <v>(b)</v>
      </c>
      <c r="D46" s="130" t="str">
        <f>"= "&amp;C7&amp;" x "&amp;C62</f>
        <v>= (a) x 0.05085</v>
      </c>
    </row>
    <row r="47" spans="2:32">
      <c r="C47" s="140" t="str">
        <f>G7</f>
        <v>(e)</v>
      </c>
      <c r="D47" s="130" t="str">
        <f>"= ("&amp;$D$7&amp;" + "&amp;$E$7&amp;") /  (8.76 x "&amp;TEXT(C63,"0.0%")&amp;")"</f>
        <v>= ((b) + (c)) /  (8.76 x 29.7%)</v>
      </c>
    </row>
    <row r="48" spans="2:32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Southen Oregon Solar with Storage - 30%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4">
        <v>2024</v>
      </c>
    </row>
    <row r="55" spans="2:25">
      <c r="B55" s="85" t="s">
        <v>101</v>
      </c>
      <c r="C55" s="170">
        <v>1698.6767295711138</v>
      </c>
      <c r="D55" s="117" t="s">
        <v>65</v>
      </c>
      <c r="O55" s="350">
        <v>442.2</v>
      </c>
      <c r="P55" s="117" t="s">
        <v>32</v>
      </c>
      <c r="Q55" s="274" t="s">
        <v>145</v>
      </c>
      <c r="R55" s="274" t="s">
        <v>108</v>
      </c>
      <c r="T55" s="274" t="str">
        <f>$Q$55&amp;"Proposed Station Capital Costs"</f>
        <v>H1.SO1_PVSProposed Station Capital Costs</v>
      </c>
    </row>
    <row r="56" spans="2:25">
      <c r="B56" s="85" t="s">
        <v>101</v>
      </c>
      <c r="C56" s="268">
        <v>24.570618817436728</v>
      </c>
      <c r="D56" s="117" t="s">
        <v>68</v>
      </c>
      <c r="O56" s="350">
        <v>57.8</v>
      </c>
      <c r="P56" s="117" t="s">
        <v>32</v>
      </c>
      <c r="Q56" s="274" t="s">
        <v>146</v>
      </c>
      <c r="R56" s="119"/>
      <c r="T56" s="274" t="str">
        <f>$Q$55&amp;"Proposed Station Fixed Costs"</f>
        <v>H1.SO1_PVSProposed Station Fixed Costs</v>
      </c>
    </row>
    <row r="57" spans="2:25" ht="24" customHeight="1">
      <c r="B57" s="85"/>
      <c r="C57" s="270"/>
      <c r="D57" s="117" t="s">
        <v>105</v>
      </c>
      <c r="Q57" s="346" t="str">
        <f>Q55&amp;Q54</f>
        <v>H1.SO1_PVS2024</v>
      </c>
      <c r="T57" s="274" t="str">
        <f>$Q$55&amp;"Proposed Station Variable O&amp;M Costs"</f>
        <v>H1.SO1_PVSProposed Station Variable O&amp;M Costs</v>
      </c>
    </row>
    <row r="58" spans="2:25">
      <c r="B58" s="85" t="s">
        <v>101</v>
      </c>
      <c r="C58" s="268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234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69" t="str">
        <f>IFERROR(LEFT(RIGHT(INDEX('Table 3 TransCost'!$39:$39,1,MATCH(F60,'Table 3 TransCost'!$4:$4,0)),6),5),"-")</f>
        <v>-</v>
      </c>
      <c r="C60" s="270">
        <f>IFERROR(INDEX('Table 3 TransCost'!$39:$39,1,MATCH(F60,'Table 3 TransCost'!$4:$4,0)+2),0)</f>
        <v>0</v>
      </c>
      <c r="D60" s="117" t="s">
        <v>218</v>
      </c>
      <c r="F60" s="274" t="s">
        <v>223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69">
        <v>5.0849999999999999E-2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7">
        <v>0.29699999999999999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2.3E-2</v>
      </c>
    </row>
    <row r="69" spans="3:14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2.4E-2</v>
      </c>
      <c r="H69" s="41"/>
      <c r="I69" s="87">
        <f t="shared" si="11"/>
        <v>2038</v>
      </c>
      <c r="J69" s="41">
        <v>2.3E-2</v>
      </c>
    </row>
    <row r="70" spans="3:14">
      <c r="C70" s="87">
        <f t="shared" si="9"/>
        <v>2021</v>
      </c>
      <c r="D70" s="41">
        <v>3.2000000000000001E-2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4">
      <c r="C71" s="87">
        <f t="shared" si="9"/>
        <v>2022</v>
      </c>
      <c r="D71" s="41">
        <v>2.1999999999999999E-2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4" s="119" customFormat="1">
      <c r="C72" s="87">
        <f t="shared" si="9"/>
        <v>2023</v>
      </c>
      <c r="D72" s="41">
        <v>2.1000000000000001E-2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2.1999999999999999E-2</v>
      </c>
      <c r="N72" s="164"/>
    </row>
    <row r="73" spans="3:14" s="119" customFormat="1">
      <c r="C73" s="87">
        <f t="shared" si="9"/>
        <v>2024</v>
      </c>
      <c r="D73" s="41">
        <v>2.1999999999999999E-2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2.1999999999999999E-2</v>
      </c>
      <c r="N73" s="164"/>
    </row>
    <row r="74" spans="3:14" s="119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2.3E-2</v>
      </c>
      <c r="H74" s="41"/>
      <c r="I74" s="87">
        <f t="shared" si="11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zoomScale="70" zoomScaleNormal="70" workbookViewId="0">
      <selection activeCell="K19" sqref="K19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2.832031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10.8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4" width="9.33203125" style="117"/>
    <col min="25" max="25" width="12" style="117" bestFit="1" customWidth="1"/>
    <col min="26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2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2" ht="15.75">
      <c r="B2" s="115" t="s">
        <v>149</v>
      </c>
      <c r="C2" s="116"/>
      <c r="D2" s="116"/>
      <c r="E2" s="116"/>
      <c r="F2" s="116"/>
      <c r="G2" s="116"/>
      <c r="H2" s="116"/>
      <c r="I2" s="116"/>
      <c r="J2" s="116"/>
      <c r="R2" s="119"/>
      <c r="S2" s="119"/>
      <c r="T2" s="119"/>
      <c r="U2" s="119"/>
      <c r="V2" s="119"/>
      <c r="W2" s="119"/>
      <c r="X2" s="119"/>
      <c r="Y2" s="119"/>
    </row>
    <row r="3" spans="2:32" ht="15.75">
      <c r="B3" s="115" t="str">
        <f>TEXT($C$63,"0%")&amp;" Capacity Factor"</f>
        <v>26%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</row>
    <row r="4" spans="2:32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</row>
    <row r="5" spans="2:32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81"/>
      <c r="Z5" s="213"/>
    </row>
    <row r="6" spans="2:32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</row>
    <row r="7" spans="2:32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</row>
    <row r="8" spans="2:32" ht="6" customHeight="1">
      <c r="K8" s="119"/>
      <c r="R8" s="119"/>
    </row>
    <row r="9" spans="2:32" ht="15.75">
      <c r="B9" s="43" t="str">
        <f>C52</f>
        <v>2019 IRP Southen Oregon Solar with Storage - 26%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</row>
    <row r="10" spans="2:32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</row>
    <row r="11" spans="2:32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</row>
    <row r="12" spans="2:32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T12" s="161"/>
      <c r="U12" s="153"/>
      <c r="V12" s="153"/>
      <c r="W12" s="153"/>
      <c r="Y12" s="153"/>
      <c r="Z12" s="153"/>
      <c r="AF12" s="153"/>
    </row>
    <row r="13" spans="2:32">
      <c r="B13" s="135">
        <f t="shared" si="0"/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W13" s="153"/>
      <c r="Y13" s="153"/>
      <c r="Z13" s="153"/>
      <c r="AF13" s="153"/>
    </row>
    <row r="14" spans="2:32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V14" s="153"/>
      <c r="W14" s="153"/>
      <c r="Y14" s="153"/>
      <c r="Z14" s="153"/>
      <c r="AF14" s="153"/>
    </row>
    <row r="15" spans="2:32">
      <c r="B15" s="135">
        <f t="shared" si="0"/>
        <v>2021</v>
      </c>
      <c r="C15" s="136"/>
      <c r="D15" s="128"/>
      <c r="E15" s="128">
        <f t="shared" si="1"/>
        <v>26.12</v>
      </c>
      <c r="F15" s="128"/>
      <c r="G15" s="130"/>
      <c r="H15" s="128">
        <f t="shared" si="2"/>
        <v>0</v>
      </c>
      <c r="I15" s="130"/>
      <c r="J15" s="130"/>
      <c r="K15" s="128">
        <f t="shared" si="3"/>
        <v>26.12</v>
      </c>
      <c r="L15" s="119"/>
      <c r="N15" s="117"/>
      <c r="O15" s="271"/>
      <c r="P15" s="133"/>
      <c r="Q15" s="134"/>
      <c r="R15" s="119"/>
      <c r="V15" s="153"/>
      <c r="W15" s="153"/>
      <c r="Y15" s="153"/>
      <c r="Z15" s="153"/>
      <c r="AF15" s="153"/>
    </row>
    <row r="16" spans="2:32">
      <c r="B16" s="135">
        <f t="shared" si="0"/>
        <v>2022</v>
      </c>
      <c r="C16" s="136"/>
      <c r="D16" s="128"/>
      <c r="E16" s="128">
        <f t="shared" si="1"/>
        <v>26.69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26.69</v>
      </c>
      <c r="L16" s="119"/>
      <c r="N16" s="117"/>
      <c r="O16" s="348"/>
      <c r="R16" s="119"/>
      <c r="V16" s="153"/>
      <c r="W16" s="153"/>
      <c r="Y16" s="153"/>
      <c r="Z16" s="153"/>
      <c r="AF16" s="153"/>
    </row>
    <row r="17" spans="2:32">
      <c r="B17" s="135">
        <f t="shared" si="0"/>
        <v>2023</v>
      </c>
      <c r="C17" s="136"/>
      <c r="D17" s="128"/>
      <c r="E17" s="128">
        <f t="shared" si="1"/>
        <v>27.25</v>
      </c>
      <c r="F17" s="128"/>
      <c r="G17" s="130"/>
      <c r="H17" s="128">
        <f t="shared" si="2"/>
        <v>0</v>
      </c>
      <c r="I17" s="130"/>
      <c r="J17" s="130"/>
      <c r="K17" s="128">
        <f t="shared" si="3"/>
        <v>27.25</v>
      </c>
      <c r="L17" s="119"/>
      <c r="N17" s="117"/>
      <c r="O17" s="197"/>
      <c r="R17" s="119"/>
      <c r="V17" s="153"/>
      <c r="W17" s="153"/>
      <c r="Y17" s="153"/>
      <c r="Z17" s="153"/>
      <c r="AF17" s="153"/>
    </row>
    <row r="18" spans="2:32">
      <c r="B18" s="135">
        <f t="shared" si="0"/>
        <v>2024</v>
      </c>
      <c r="C18" s="347">
        <v>1295.0860323886641</v>
      </c>
      <c r="D18" s="128">
        <f>C18*$C$62</f>
        <v>65.855124746963568</v>
      </c>
      <c r="E18" s="128">
        <f t="shared" si="1"/>
        <v>27.85</v>
      </c>
      <c r="F18" s="128">
        <f>C60</f>
        <v>0.39132049215213044</v>
      </c>
      <c r="G18" s="130">
        <f>(D18+E18+F18)/(8.76*$C$63)</f>
        <v>41.313858991533067</v>
      </c>
      <c r="H18" s="128">
        <f t="shared" si="2"/>
        <v>0</v>
      </c>
      <c r="I18" s="130">
        <f>(G18+H18)</f>
        <v>41.313858991533067</v>
      </c>
      <c r="J18" s="130">
        <f t="shared" ref="J18:J32" si="4">ROUND(I18*$C$63*8.76,2)</f>
        <v>94.1</v>
      </c>
      <c r="K18" s="128">
        <f t="shared" si="3"/>
        <v>94.09644523911571</v>
      </c>
      <c r="L18" s="119"/>
      <c r="N18" s="117"/>
      <c r="O18" s="349"/>
      <c r="Q18" s="153"/>
      <c r="R18" s="119"/>
      <c r="T18" s="161"/>
      <c r="U18" s="153"/>
      <c r="V18" s="153"/>
      <c r="W18" s="153"/>
      <c r="X18" s="153"/>
      <c r="Y18" s="153"/>
      <c r="Z18" s="153"/>
      <c r="AA18" s="280"/>
      <c r="AB18" s="279"/>
      <c r="AF18" s="153"/>
    </row>
    <row r="19" spans="2:32">
      <c r="B19" s="135">
        <f t="shared" si="0"/>
        <v>2025</v>
      </c>
      <c r="C19" s="136"/>
      <c r="D19" s="128">
        <f t="shared" ref="D19:F37" si="5">ROUND(D18*(1+(IFERROR(INDEX($D$66:$D$74,MATCH($B19,$C$66:$C$74,0),1),0)+IFERROR(INDEX($G$66:$G$74,MATCH($B19,$F$66:$F$74,0),1),0)+IFERROR(INDEX($J$66:$J$74,MATCH($B19,$I$66:$I$74,0),1),0))),2)</f>
        <v>67.37</v>
      </c>
      <c r="E19" s="128">
        <f t="shared" si="1"/>
        <v>28.49</v>
      </c>
      <c r="F19" s="128">
        <f t="shared" si="5"/>
        <v>0.4</v>
      </c>
      <c r="G19" s="130">
        <f t="shared" ref="G19:G37" si="6">(D19+E19+F19)/(8.76*$C$63)</f>
        <v>42.263786441868632</v>
      </c>
      <c r="H19" s="128">
        <f t="shared" si="2"/>
        <v>0</v>
      </c>
      <c r="I19" s="130">
        <f t="shared" ref="I19:I37" si="7">(G19+H19)</f>
        <v>42.263786441868632</v>
      </c>
      <c r="J19" s="130">
        <f t="shared" si="4"/>
        <v>96.26</v>
      </c>
      <c r="K19" s="128">
        <f t="shared" si="3"/>
        <v>96.26</v>
      </c>
      <c r="L19" s="119"/>
      <c r="N19" s="117"/>
      <c r="R19" s="119"/>
      <c r="T19" s="161"/>
      <c r="U19" s="153"/>
      <c r="V19" s="153"/>
      <c r="W19" s="153"/>
      <c r="X19" s="153"/>
      <c r="Y19" s="153"/>
      <c r="Z19" s="153"/>
      <c r="AF19" s="153"/>
    </row>
    <row r="20" spans="2:32">
      <c r="B20" s="135">
        <f t="shared" si="0"/>
        <v>2026</v>
      </c>
      <c r="C20" s="136"/>
      <c r="D20" s="128">
        <f t="shared" si="5"/>
        <v>68.92</v>
      </c>
      <c r="E20" s="128">
        <f t="shared" si="1"/>
        <v>29.15</v>
      </c>
      <c r="F20" s="128">
        <f t="shared" si="5"/>
        <v>0.41</v>
      </c>
      <c r="G20" s="130">
        <f t="shared" si="6"/>
        <v>43.238496663154194</v>
      </c>
      <c r="H20" s="128">
        <f t="shared" si="2"/>
        <v>0</v>
      </c>
      <c r="I20" s="130">
        <f t="shared" si="7"/>
        <v>43.238496663154194</v>
      </c>
      <c r="J20" s="130">
        <f t="shared" si="4"/>
        <v>98.48</v>
      </c>
      <c r="K20" s="128">
        <f t="shared" si="3"/>
        <v>98.47999999999999</v>
      </c>
      <c r="L20" s="119"/>
      <c r="N20" s="117"/>
      <c r="R20" s="160"/>
      <c r="T20" s="161"/>
      <c r="U20" s="153"/>
      <c r="V20" s="153"/>
      <c r="W20" s="153"/>
      <c r="X20" s="153"/>
      <c r="Y20" s="153"/>
      <c r="Z20" s="153"/>
      <c r="AF20" s="153"/>
    </row>
    <row r="21" spans="2:32">
      <c r="B21" s="135">
        <f t="shared" si="0"/>
        <v>2027</v>
      </c>
      <c r="C21" s="136"/>
      <c r="D21" s="128">
        <f t="shared" si="5"/>
        <v>70.510000000000005</v>
      </c>
      <c r="E21" s="128">
        <f t="shared" si="1"/>
        <v>29.82</v>
      </c>
      <c r="F21" s="128">
        <f t="shared" si="5"/>
        <v>0.42</v>
      </c>
      <c r="G21" s="130">
        <f t="shared" si="6"/>
        <v>44.235159817351601</v>
      </c>
      <c r="H21" s="128">
        <f t="shared" si="2"/>
        <v>0</v>
      </c>
      <c r="I21" s="130">
        <f t="shared" si="7"/>
        <v>44.235159817351601</v>
      </c>
      <c r="J21" s="130">
        <f t="shared" si="4"/>
        <v>100.75</v>
      </c>
      <c r="K21" s="128">
        <f t="shared" si="3"/>
        <v>100.75000000000001</v>
      </c>
      <c r="L21" s="119"/>
      <c r="N21" s="117"/>
      <c r="R21" s="160"/>
      <c r="T21" s="161"/>
      <c r="U21" s="153"/>
      <c r="V21" s="153"/>
      <c r="W21" s="153"/>
      <c r="X21" s="153"/>
      <c r="Y21" s="153"/>
      <c r="Z21" s="153"/>
      <c r="AF21" s="153"/>
    </row>
    <row r="22" spans="2:32">
      <c r="B22" s="135">
        <f t="shared" si="0"/>
        <v>2028</v>
      </c>
      <c r="C22" s="136"/>
      <c r="D22" s="128">
        <f t="shared" si="5"/>
        <v>72.13</v>
      </c>
      <c r="E22" s="128">
        <f t="shared" si="1"/>
        <v>30.51</v>
      </c>
      <c r="F22" s="128">
        <f t="shared" si="5"/>
        <v>0.43</v>
      </c>
      <c r="G22" s="130">
        <f t="shared" si="6"/>
        <v>45.253775904460838</v>
      </c>
      <c r="H22" s="128">
        <f t="shared" si="2"/>
        <v>0</v>
      </c>
      <c r="I22" s="130">
        <f t="shared" si="7"/>
        <v>45.253775904460838</v>
      </c>
      <c r="J22" s="130">
        <f t="shared" si="4"/>
        <v>103.07</v>
      </c>
      <c r="K22" s="128">
        <f t="shared" si="3"/>
        <v>103.07000000000001</v>
      </c>
      <c r="L22" s="119"/>
      <c r="N22" s="117"/>
      <c r="R22" s="160"/>
      <c r="T22" s="161"/>
      <c r="U22" s="153"/>
      <c r="V22" s="153"/>
      <c r="W22" s="153"/>
      <c r="X22" s="153"/>
      <c r="Y22" s="153"/>
      <c r="Z22" s="153"/>
      <c r="AF22" s="153"/>
    </row>
    <row r="23" spans="2:32">
      <c r="B23" s="135">
        <f t="shared" si="0"/>
        <v>2029</v>
      </c>
      <c r="C23" s="136"/>
      <c r="D23" s="128">
        <f t="shared" si="5"/>
        <v>73.86</v>
      </c>
      <c r="E23" s="128">
        <f t="shared" si="1"/>
        <v>31.24</v>
      </c>
      <c r="F23" s="128">
        <f t="shared" si="5"/>
        <v>0.44</v>
      </c>
      <c r="G23" s="130">
        <f t="shared" si="6"/>
        <v>46.33825079030558</v>
      </c>
      <c r="H23" s="128">
        <f t="shared" si="2"/>
        <v>0</v>
      </c>
      <c r="I23" s="130">
        <f t="shared" si="7"/>
        <v>46.33825079030558</v>
      </c>
      <c r="J23" s="130">
        <f t="shared" si="4"/>
        <v>105.54</v>
      </c>
      <c r="K23" s="128">
        <f t="shared" si="3"/>
        <v>105.53999999999999</v>
      </c>
      <c r="L23" s="119"/>
      <c r="N23" s="117"/>
      <c r="R23" s="160"/>
      <c r="T23" s="161"/>
      <c r="U23" s="153"/>
      <c r="V23" s="153"/>
      <c r="W23" s="153"/>
      <c r="X23" s="153"/>
      <c r="Y23" s="153"/>
      <c r="Z23" s="153"/>
      <c r="AF23" s="153"/>
    </row>
    <row r="24" spans="2:32">
      <c r="B24" s="135">
        <f t="shared" si="0"/>
        <v>2030</v>
      </c>
      <c r="C24" s="136"/>
      <c r="D24" s="128">
        <f t="shared" si="5"/>
        <v>75.56</v>
      </c>
      <c r="E24" s="128">
        <f t="shared" si="1"/>
        <v>31.96</v>
      </c>
      <c r="F24" s="128">
        <f t="shared" si="5"/>
        <v>0.45</v>
      </c>
      <c r="G24" s="130">
        <f t="shared" si="6"/>
        <v>47.405163329820866</v>
      </c>
      <c r="H24" s="128">
        <f t="shared" si="2"/>
        <v>0</v>
      </c>
      <c r="I24" s="130">
        <f t="shared" si="7"/>
        <v>47.405163329820866</v>
      </c>
      <c r="J24" s="130">
        <f t="shared" si="4"/>
        <v>107.97</v>
      </c>
      <c r="K24" s="128">
        <f t="shared" si="3"/>
        <v>107.97000000000001</v>
      </c>
      <c r="L24" s="119"/>
      <c r="N24" s="117"/>
      <c r="R24" s="160"/>
      <c r="T24" s="161"/>
      <c r="U24" s="153"/>
      <c r="V24" s="153"/>
      <c r="W24" s="153"/>
      <c r="X24" s="153"/>
      <c r="Y24" s="153"/>
      <c r="Z24" s="153"/>
      <c r="AF24" s="153"/>
    </row>
    <row r="25" spans="2:32">
      <c r="B25" s="135">
        <f t="shared" si="0"/>
        <v>2031</v>
      </c>
      <c r="C25" s="136"/>
      <c r="D25" s="128">
        <f t="shared" si="5"/>
        <v>77.3</v>
      </c>
      <c r="E25" s="128">
        <f t="shared" si="1"/>
        <v>32.700000000000003</v>
      </c>
      <c r="F25" s="128">
        <f t="shared" si="5"/>
        <v>0.46</v>
      </c>
      <c r="G25" s="130">
        <f t="shared" si="6"/>
        <v>48.498419388830342</v>
      </c>
      <c r="H25" s="128">
        <f t="shared" si="2"/>
        <v>0</v>
      </c>
      <c r="I25" s="130">
        <f t="shared" si="7"/>
        <v>48.498419388830342</v>
      </c>
      <c r="J25" s="130">
        <f t="shared" si="4"/>
        <v>110.46</v>
      </c>
      <c r="K25" s="128">
        <f t="shared" si="3"/>
        <v>110.46</v>
      </c>
      <c r="L25" s="119"/>
      <c r="N25" s="117"/>
      <c r="R25" s="160"/>
      <c r="T25" s="161"/>
      <c r="U25" s="153"/>
      <c r="V25" s="153"/>
      <c r="W25" s="153"/>
      <c r="X25" s="153"/>
      <c r="Y25" s="153"/>
      <c r="Z25" s="153"/>
      <c r="AF25" s="153"/>
    </row>
    <row r="26" spans="2:32">
      <c r="B26" s="135">
        <f t="shared" si="0"/>
        <v>2032</v>
      </c>
      <c r="C26" s="136"/>
      <c r="D26" s="128">
        <f t="shared" si="5"/>
        <v>79.08</v>
      </c>
      <c r="E26" s="128">
        <f t="shared" si="1"/>
        <v>33.450000000000003</v>
      </c>
      <c r="F26" s="128">
        <f t="shared" si="5"/>
        <v>0.47</v>
      </c>
      <c r="G26" s="130">
        <f t="shared" si="6"/>
        <v>49.613628380751663</v>
      </c>
      <c r="H26" s="128">
        <f t="shared" si="2"/>
        <v>0</v>
      </c>
      <c r="I26" s="130">
        <f t="shared" si="7"/>
        <v>49.613628380751663</v>
      </c>
      <c r="J26" s="130">
        <f t="shared" si="4"/>
        <v>113</v>
      </c>
      <c r="K26" s="128">
        <f t="shared" si="3"/>
        <v>113</v>
      </c>
      <c r="L26" s="119"/>
      <c r="N26" s="117"/>
      <c r="R26" s="160"/>
      <c r="T26" s="161"/>
      <c r="U26" s="153"/>
      <c r="V26" s="153"/>
      <c r="W26" s="153"/>
      <c r="X26" s="153"/>
      <c r="Y26" s="153"/>
      <c r="Z26" s="153"/>
      <c r="AF26" s="153"/>
    </row>
    <row r="27" spans="2:32">
      <c r="B27" s="135">
        <f t="shared" si="0"/>
        <v>2033</v>
      </c>
      <c r="C27" s="136"/>
      <c r="D27" s="128">
        <f t="shared" si="5"/>
        <v>80.900000000000006</v>
      </c>
      <c r="E27" s="128">
        <f t="shared" si="1"/>
        <v>34.22</v>
      </c>
      <c r="F27" s="128">
        <f t="shared" si="5"/>
        <v>0.48</v>
      </c>
      <c r="G27" s="130">
        <f t="shared" si="6"/>
        <v>50.755180892167196</v>
      </c>
      <c r="H27" s="128">
        <f t="shared" si="2"/>
        <v>0</v>
      </c>
      <c r="I27" s="130">
        <f t="shared" si="7"/>
        <v>50.755180892167196</v>
      </c>
      <c r="J27" s="130">
        <f t="shared" si="4"/>
        <v>115.6</v>
      </c>
      <c r="K27" s="128">
        <f t="shared" si="3"/>
        <v>115.60000000000001</v>
      </c>
      <c r="L27" s="119"/>
      <c r="N27" s="117"/>
      <c r="R27" s="160"/>
      <c r="T27" s="161"/>
      <c r="U27" s="153"/>
      <c r="V27" s="153"/>
      <c r="W27" s="153"/>
      <c r="X27" s="153"/>
      <c r="Y27" s="153"/>
      <c r="Z27" s="153"/>
      <c r="AF27" s="153"/>
    </row>
    <row r="28" spans="2:32">
      <c r="B28" s="135">
        <f t="shared" si="0"/>
        <v>2034</v>
      </c>
      <c r="C28" s="136"/>
      <c r="D28" s="128">
        <f t="shared" si="5"/>
        <v>82.76</v>
      </c>
      <c r="E28" s="128">
        <f t="shared" si="1"/>
        <v>35.01</v>
      </c>
      <c r="F28" s="128">
        <f t="shared" si="5"/>
        <v>0.49</v>
      </c>
      <c r="G28" s="130">
        <f t="shared" si="6"/>
        <v>51.923076923076927</v>
      </c>
      <c r="H28" s="128">
        <f t="shared" si="2"/>
        <v>0</v>
      </c>
      <c r="I28" s="130">
        <f t="shared" si="7"/>
        <v>51.923076923076927</v>
      </c>
      <c r="J28" s="130">
        <f t="shared" si="4"/>
        <v>118.26</v>
      </c>
      <c r="K28" s="128">
        <f t="shared" si="3"/>
        <v>118.26</v>
      </c>
      <c r="L28" s="119"/>
      <c r="N28" s="117"/>
      <c r="R28" s="160"/>
      <c r="T28" s="161"/>
      <c r="U28" s="153"/>
      <c r="V28" s="153"/>
      <c r="W28" s="153"/>
      <c r="X28" s="153"/>
      <c r="Y28" s="153"/>
      <c r="Z28" s="153"/>
      <c r="AF28" s="153"/>
    </row>
    <row r="29" spans="2:32">
      <c r="B29" s="135">
        <f t="shared" si="0"/>
        <v>2035</v>
      </c>
      <c r="C29" s="136"/>
      <c r="D29" s="128">
        <f t="shared" si="5"/>
        <v>84.66</v>
      </c>
      <c r="E29" s="128">
        <f t="shared" si="1"/>
        <v>35.82</v>
      </c>
      <c r="F29" s="128">
        <f t="shared" si="5"/>
        <v>0.5</v>
      </c>
      <c r="G29" s="130">
        <f t="shared" si="6"/>
        <v>53.117316473480848</v>
      </c>
      <c r="H29" s="128">
        <f t="shared" si="2"/>
        <v>0</v>
      </c>
      <c r="I29" s="130">
        <f t="shared" si="7"/>
        <v>53.117316473480848</v>
      </c>
      <c r="J29" s="130">
        <f t="shared" si="4"/>
        <v>120.98</v>
      </c>
      <c r="K29" s="128">
        <f t="shared" si="3"/>
        <v>120.97999999999999</v>
      </c>
      <c r="L29" s="119"/>
      <c r="N29" s="117"/>
      <c r="R29" s="160"/>
      <c r="T29" s="161"/>
      <c r="U29" s="153"/>
      <c r="V29" s="153"/>
      <c r="W29" s="153"/>
      <c r="X29" s="153"/>
      <c r="Y29" s="153"/>
      <c r="Z29" s="153"/>
      <c r="AF29" s="153"/>
    </row>
    <row r="30" spans="2:32">
      <c r="B30" s="135">
        <f t="shared" si="0"/>
        <v>2036</v>
      </c>
      <c r="C30" s="136"/>
      <c r="D30" s="128">
        <f t="shared" si="5"/>
        <v>86.61</v>
      </c>
      <c r="E30" s="128">
        <f t="shared" si="1"/>
        <v>36.64</v>
      </c>
      <c r="F30" s="128">
        <f t="shared" si="5"/>
        <v>0.51</v>
      </c>
      <c r="G30" s="130">
        <f t="shared" si="6"/>
        <v>54.337899543378995</v>
      </c>
      <c r="H30" s="128">
        <f t="shared" si="2"/>
        <v>0</v>
      </c>
      <c r="I30" s="130">
        <f t="shared" si="7"/>
        <v>54.337899543378995</v>
      </c>
      <c r="J30" s="130">
        <f t="shared" si="4"/>
        <v>123.76</v>
      </c>
      <c r="K30" s="128">
        <f t="shared" si="3"/>
        <v>123.76</v>
      </c>
      <c r="L30" s="119"/>
      <c r="N30" s="117"/>
      <c r="R30" s="160"/>
      <c r="T30" s="161"/>
      <c r="U30" s="153"/>
      <c r="V30" s="153"/>
      <c r="W30" s="153"/>
      <c r="X30" s="153"/>
      <c r="Y30" s="153"/>
      <c r="Z30" s="153"/>
      <c r="AF30" s="153"/>
    </row>
    <row r="31" spans="2:32">
      <c r="B31" s="135">
        <f t="shared" si="0"/>
        <v>2037</v>
      </c>
      <c r="C31" s="136"/>
      <c r="D31" s="128">
        <f t="shared" si="5"/>
        <v>88.6</v>
      </c>
      <c r="E31" s="128">
        <f t="shared" si="1"/>
        <v>37.479999999999997</v>
      </c>
      <c r="F31" s="128">
        <f t="shared" si="5"/>
        <v>0.52</v>
      </c>
      <c r="G31" s="130">
        <f t="shared" si="6"/>
        <v>55.584826132771326</v>
      </c>
      <c r="H31" s="128">
        <f t="shared" si="2"/>
        <v>0</v>
      </c>
      <c r="I31" s="130">
        <f t="shared" si="7"/>
        <v>55.584826132771326</v>
      </c>
      <c r="J31" s="130">
        <f t="shared" si="4"/>
        <v>126.6</v>
      </c>
      <c r="K31" s="128">
        <f t="shared" si="3"/>
        <v>126.59999999999998</v>
      </c>
      <c r="L31" s="119"/>
      <c r="N31" s="117"/>
      <c r="R31" s="160"/>
      <c r="T31" s="161"/>
      <c r="U31" s="153"/>
      <c r="V31" s="153"/>
      <c r="W31" s="153"/>
      <c r="X31" s="153"/>
      <c r="Y31" s="153"/>
      <c r="Z31" s="153"/>
      <c r="AF31" s="153"/>
    </row>
    <row r="32" spans="2:32">
      <c r="B32" s="135">
        <f t="shared" si="0"/>
        <v>2038</v>
      </c>
      <c r="C32" s="136"/>
      <c r="D32" s="128">
        <f t="shared" si="5"/>
        <v>90.64</v>
      </c>
      <c r="E32" s="128">
        <f t="shared" si="1"/>
        <v>38.340000000000003</v>
      </c>
      <c r="F32" s="128">
        <f t="shared" si="5"/>
        <v>0.53</v>
      </c>
      <c r="G32" s="130">
        <f t="shared" si="6"/>
        <v>56.862486828240257</v>
      </c>
      <c r="H32" s="128">
        <f t="shared" si="2"/>
        <v>0</v>
      </c>
      <c r="I32" s="130">
        <f t="shared" si="7"/>
        <v>56.862486828240257</v>
      </c>
      <c r="J32" s="130">
        <f t="shared" si="4"/>
        <v>129.51</v>
      </c>
      <c r="K32" s="128">
        <f t="shared" si="3"/>
        <v>129.51000000000002</v>
      </c>
      <c r="L32" s="119"/>
      <c r="N32" s="117"/>
      <c r="R32" s="160"/>
      <c r="T32" s="161"/>
      <c r="U32" s="153"/>
      <c r="V32" s="153"/>
      <c r="W32" s="153"/>
      <c r="X32" s="153"/>
      <c r="Y32" s="153"/>
      <c r="Z32" s="153"/>
      <c r="AF32" s="153"/>
    </row>
    <row r="33" spans="2:32">
      <c r="B33" s="135">
        <f t="shared" si="0"/>
        <v>2039</v>
      </c>
      <c r="C33" s="136"/>
      <c r="D33" s="128">
        <f t="shared" si="5"/>
        <v>92.72</v>
      </c>
      <c r="E33" s="128">
        <f t="shared" si="1"/>
        <v>39.22</v>
      </c>
      <c r="F33" s="128">
        <f t="shared" si="5"/>
        <v>0.54</v>
      </c>
      <c r="G33" s="130">
        <f t="shared" si="6"/>
        <v>58.166491043203365</v>
      </c>
      <c r="H33" s="128">
        <f t="shared" si="2"/>
        <v>0</v>
      </c>
      <c r="I33" s="130">
        <f t="shared" si="7"/>
        <v>58.166491043203365</v>
      </c>
      <c r="J33" s="130">
        <f t="shared" ref="J33:J37" si="8">ROUND(I33*$C$63*8.76,2)</f>
        <v>132.47999999999999</v>
      </c>
      <c r="K33" s="128">
        <f t="shared" si="3"/>
        <v>132.47999999999999</v>
      </c>
      <c r="L33" s="119"/>
      <c r="N33" s="117"/>
      <c r="R33" s="160"/>
      <c r="T33" s="161"/>
      <c r="U33" s="153"/>
      <c r="V33" s="153"/>
      <c r="W33" s="153"/>
      <c r="X33" s="153"/>
      <c r="Y33" s="153"/>
      <c r="Z33" s="153"/>
      <c r="AF33" s="153"/>
    </row>
    <row r="34" spans="2:32">
      <c r="B34" s="135">
        <f t="shared" si="0"/>
        <v>2040</v>
      </c>
      <c r="C34" s="136"/>
      <c r="D34" s="128">
        <f t="shared" si="5"/>
        <v>94.85</v>
      </c>
      <c r="E34" s="128">
        <f t="shared" si="1"/>
        <v>40.119999999999997</v>
      </c>
      <c r="F34" s="128">
        <f t="shared" si="5"/>
        <v>0.55000000000000004</v>
      </c>
      <c r="G34" s="130">
        <f t="shared" si="6"/>
        <v>59.501229364243066</v>
      </c>
      <c r="H34" s="128">
        <f t="shared" si="2"/>
        <v>0</v>
      </c>
      <c r="I34" s="130">
        <f t="shared" si="7"/>
        <v>59.501229364243066</v>
      </c>
      <c r="J34" s="130">
        <f t="shared" si="8"/>
        <v>135.52000000000001</v>
      </c>
      <c r="K34" s="128">
        <f t="shared" si="3"/>
        <v>135.52000000000001</v>
      </c>
      <c r="L34" s="119"/>
      <c r="N34" s="117"/>
      <c r="R34" s="160"/>
      <c r="T34" s="161"/>
      <c r="U34" s="153"/>
      <c r="V34" s="153"/>
      <c r="W34" s="153"/>
      <c r="X34" s="153"/>
      <c r="Y34" s="153"/>
      <c r="Z34" s="153"/>
      <c r="AF34" s="153"/>
    </row>
    <row r="35" spans="2:32">
      <c r="B35" s="135">
        <f t="shared" si="0"/>
        <v>2041</v>
      </c>
      <c r="C35" s="136"/>
      <c r="D35" s="128">
        <f t="shared" si="5"/>
        <v>96.94</v>
      </c>
      <c r="E35" s="128">
        <f t="shared" si="1"/>
        <v>41</v>
      </c>
      <c r="F35" s="128">
        <f t="shared" si="5"/>
        <v>0.56000000000000005</v>
      </c>
      <c r="G35" s="130">
        <f t="shared" si="6"/>
        <v>60.809624165788549</v>
      </c>
      <c r="H35" s="128">
        <f t="shared" si="2"/>
        <v>0</v>
      </c>
      <c r="I35" s="130">
        <f t="shared" si="7"/>
        <v>60.809624165788549</v>
      </c>
      <c r="J35" s="130">
        <f t="shared" si="8"/>
        <v>138.5</v>
      </c>
      <c r="K35" s="128">
        <f t="shared" si="3"/>
        <v>138.5</v>
      </c>
      <c r="L35" s="119"/>
      <c r="N35" s="117"/>
      <c r="R35" s="160"/>
      <c r="T35" s="161"/>
      <c r="U35" s="153"/>
      <c r="V35" s="153"/>
      <c r="W35" s="153"/>
      <c r="X35" s="153"/>
      <c r="Y35" s="153"/>
      <c r="Z35" s="153"/>
      <c r="AF35" s="153"/>
    </row>
    <row r="36" spans="2:32">
      <c r="B36" s="135">
        <f t="shared" si="0"/>
        <v>2042</v>
      </c>
      <c r="C36" s="136"/>
      <c r="D36" s="128">
        <f t="shared" si="5"/>
        <v>99.07</v>
      </c>
      <c r="E36" s="128">
        <f t="shared" si="1"/>
        <v>41.9</v>
      </c>
      <c r="F36" s="128">
        <f t="shared" si="5"/>
        <v>0.56999999999999995</v>
      </c>
      <c r="G36" s="130">
        <f t="shared" si="6"/>
        <v>62.144362486828236</v>
      </c>
      <c r="H36" s="128">
        <f t="shared" si="2"/>
        <v>0</v>
      </c>
      <c r="I36" s="130">
        <f t="shared" si="7"/>
        <v>62.144362486828236</v>
      </c>
      <c r="J36" s="130">
        <f t="shared" si="8"/>
        <v>141.54</v>
      </c>
      <c r="K36" s="128">
        <f t="shared" si="3"/>
        <v>141.54</v>
      </c>
      <c r="L36" s="119"/>
      <c r="N36" s="117"/>
      <c r="R36" s="160"/>
      <c r="T36" s="161"/>
      <c r="U36" s="153"/>
      <c r="V36" s="153"/>
      <c r="W36" s="153"/>
      <c r="X36" s="153"/>
      <c r="Y36" s="153"/>
      <c r="Z36" s="153"/>
      <c r="AF36" s="153"/>
    </row>
    <row r="37" spans="2:32">
      <c r="B37" s="135">
        <f t="shared" si="0"/>
        <v>2043</v>
      </c>
      <c r="C37" s="136"/>
      <c r="D37" s="128">
        <f t="shared" si="5"/>
        <v>101.35</v>
      </c>
      <c r="E37" s="128">
        <f t="shared" si="1"/>
        <v>42.86</v>
      </c>
      <c r="F37" s="128">
        <f t="shared" si="5"/>
        <v>0.57999999999999996</v>
      </c>
      <c r="G37" s="130">
        <f t="shared" si="6"/>
        <v>63.571303126097639</v>
      </c>
      <c r="H37" s="128">
        <f t="shared" si="2"/>
        <v>0</v>
      </c>
      <c r="I37" s="130">
        <f t="shared" si="7"/>
        <v>63.571303126097639</v>
      </c>
      <c r="J37" s="130">
        <f t="shared" si="8"/>
        <v>144.79</v>
      </c>
      <c r="K37" s="128">
        <f t="shared" si="3"/>
        <v>144.79</v>
      </c>
      <c r="L37" s="119"/>
      <c r="N37" s="117"/>
      <c r="R37" s="160"/>
      <c r="T37" s="161"/>
      <c r="U37" s="153"/>
      <c r="V37" s="153"/>
      <c r="W37" s="153"/>
      <c r="X37" s="153"/>
      <c r="Y37" s="153"/>
      <c r="Z37" s="153"/>
      <c r="AF37" s="153"/>
    </row>
    <row r="38" spans="2:32">
      <c r="B38" s="135"/>
      <c r="C38" s="136"/>
      <c r="D38" s="128"/>
      <c r="E38" s="128"/>
      <c r="F38" s="128"/>
      <c r="G38" s="130"/>
      <c r="H38" s="128"/>
      <c r="I38" s="130"/>
      <c r="J38" s="130"/>
      <c r="K38" s="128"/>
      <c r="L38" s="119"/>
      <c r="N38" s="117"/>
      <c r="R38" s="160"/>
      <c r="T38" s="161"/>
      <c r="U38" s="153"/>
      <c r="V38" s="153"/>
      <c r="W38" s="153"/>
      <c r="X38" s="153"/>
      <c r="Y38" s="153"/>
      <c r="Z38" s="153"/>
      <c r="AF38" s="153"/>
    </row>
    <row r="39" spans="2:32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</row>
    <row r="40" spans="2:32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</row>
    <row r="41" spans="2:32">
      <c r="R41" s="119"/>
    </row>
    <row r="42" spans="2:32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32">
      <c r="B44" s="117" t="s">
        <v>63</v>
      </c>
      <c r="C44" s="140" t="s">
        <v>64</v>
      </c>
      <c r="D44" s="141" t="s">
        <v>102</v>
      </c>
    </row>
    <row r="45" spans="2:32">
      <c r="C45" s="140" t="str">
        <f>C7</f>
        <v>(a)</v>
      </c>
      <c r="D45" s="117" t="s">
        <v>65</v>
      </c>
    </row>
    <row r="46" spans="2:32">
      <c r="C46" s="140" t="str">
        <f>D7</f>
        <v>(b)</v>
      </c>
      <c r="D46" s="130" t="str">
        <f>"= "&amp;C7&amp;" x "&amp;C62</f>
        <v>= (a) x 0.05085</v>
      </c>
    </row>
    <row r="47" spans="2:32">
      <c r="C47" s="140" t="str">
        <f>G7</f>
        <v>(e)</v>
      </c>
      <c r="D47" s="130" t="str">
        <f>"= ("&amp;$D$7&amp;" + "&amp;$E$7&amp;") /  (8.76 x "&amp;TEXT(C63,"0.0%")&amp;")"</f>
        <v>= ((b) + (c)) /  (8.76 x 26.0%)</v>
      </c>
    </row>
    <row r="48" spans="2:32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Southen Oregon Solar with Storage - 26%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4">
        <v>2024</v>
      </c>
    </row>
    <row r="55" spans="2:25">
      <c r="B55" s="85" t="s">
        <v>101</v>
      </c>
      <c r="C55" s="170">
        <v>1696.7441589156169</v>
      </c>
      <c r="D55" s="117" t="s">
        <v>65</v>
      </c>
      <c r="O55" s="350">
        <v>395.2</v>
      </c>
      <c r="P55" s="117" t="s">
        <v>32</v>
      </c>
      <c r="Q55" s="274" t="s">
        <v>150</v>
      </c>
      <c r="R55" s="274" t="s">
        <v>108</v>
      </c>
      <c r="T55" s="274" t="str">
        <f>$Q$55&amp;"Proposed Station Capital Costs"</f>
        <v>L1.YK1_PVSProposed Station Capital Costs</v>
      </c>
    </row>
    <row r="56" spans="2:25">
      <c r="B56" s="85" t="s">
        <v>101</v>
      </c>
      <c r="C56" s="268">
        <v>24.570618817436728</v>
      </c>
      <c r="D56" s="117" t="s">
        <v>68</v>
      </c>
      <c r="O56" s="350"/>
      <c r="P56" s="117" t="s">
        <v>32</v>
      </c>
      <c r="Q56" s="274"/>
      <c r="R56" s="119"/>
      <c r="T56" s="274" t="str">
        <f>$Q$55&amp;"Proposed Station Fixed Costs"</f>
        <v>L1.YK1_PVSProposed Station Fixed Costs</v>
      </c>
    </row>
    <row r="57" spans="2:25" ht="24" customHeight="1">
      <c r="B57" s="85"/>
      <c r="C57" s="270"/>
      <c r="D57" s="117" t="s">
        <v>105</v>
      </c>
      <c r="Q57" s="346" t="str">
        <f>Q55&amp;Q54</f>
        <v>L1.YK1_PVS2024</v>
      </c>
      <c r="T57" s="274" t="str">
        <f>$Q$55&amp;"Proposed Station Variable O&amp;M Costs"</f>
        <v>L1.YK1_PVSProposed Station Variable O&amp;M Costs</v>
      </c>
    </row>
    <row r="58" spans="2:25">
      <c r="B58" s="85" t="s">
        <v>101</v>
      </c>
      <c r="C58" s="268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234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69" t="str">
        <f>LEFT(RIGHT(INDEX('Table 3 TransCost'!$39:$39,1,MATCH(F60,'Table 3 TransCost'!$4:$4,0)),6),5)</f>
        <v>2024$</v>
      </c>
      <c r="C60" s="270">
        <f>INDEX('Table 3 TransCost'!$39:$39,1,MATCH(F60,'Table 3 TransCost'!$4:$4,0)+2)</f>
        <v>0.39132049215213044</v>
      </c>
      <c r="D60" s="117" t="s">
        <v>218</v>
      </c>
      <c r="F60" s="274" t="s">
        <v>183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69">
        <v>5.0849999999999999E-2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7">
        <v>0.26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2.3E-2</v>
      </c>
    </row>
    <row r="69" spans="3:14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2.4E-2</v>
      </c>
      <c r="H69" s="41"/>
      <c r="I69" s="87">
        <f t="shared" si="11"/>
        <v>2038</v>
      </c>
      <c r="J69" s="41">
        <v>2.3E-2</v>
      </c>
    </row>
    <row r="70" spans="3:14">
      <c r="C70" s="87">
        <f t="shared" si="9"/>
        <v>2021</v>
      </c>
      <c r="D70" s="41">
        <v>3.2000000000000001E-2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4">
      <c r="C71" s="87">
        <f t="shared" si="9"/>
        <v>2022</v>
      </c>
      <c r="D71" s="41">
        <v>2.1999999999999999E-2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4" s="119" customFormat="1">
      <c r="C72" s="87">
        <f t="shared" si="9"/>
        <v>2023</v>
      </c>
      <c r="D72" s="41">
        <v>2.1000000000000001E-2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2.1999999999999999E-2</v>
      </c>
      <c r="N72" s="164"/>
    </row>
    <row r="73" spans="3:14" s="119" customFormat="1">
      <c r="C73" s="87">
        <f t="shared" si="9"/>
        <v>2024</v>
      </c>
      <c r="D73" s="41">
        <v>2.1999999999999999E-2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2.1999999999999999E-2</v>
      </c>
      <c r="N73" s="164"/>
    </row>
    <row r="74" spans="3:14" s="119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2.3E-2</v>
      </c>
      <c r="H74" s="41"/>
      <c r="I74" s="87">
        <f t="shared" si="11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105"/>
  <sheetViews>
    <sheetView zoomScale="70" zoomScaleNormal="70" workbookViewId="0">
      <selection activeCell="G26" sqref="G26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1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1.832031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26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6" ht="15.75">
      <c r="B2" s="115" t="s">
        <v>148</v>
      </c>
      <c r="C2" s="116"/>
      <c r="D2" s="116"/>
      <c r="E2" s="116"/>
      <c r="F2" s="116"/>
      <c r="G2" s="116"/>
      <c r="H2" s="116"/>
      <c r="I2" s="116"/>
      <c r="J2" s="116"/>
    </row>
    <row r="3" spans="2:26" ht="15.75">
      <c r="B3" s="115" t="str">
        <f>TEXT($C$66,"0%")&amp;"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R3" s="119"/>
      <c r="T3" s="119"/>
      <c r="U3" s="119"/>
      <c r="V3" s="119"/>
      <c r="W3" s="119"/>
      <c r="X3" s="119"/>
    </row>
    <row r="4" spans="2:26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T4" s="119"/>
      <c r="U4" s="119"/>
      <c r="V4" s="119"/>
      <c r="W4" s="119"/>
      <c r="X4" s="119"/>
    </row>
    <row r="5" spans="2:26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T5" s="119"/>
      <c r="U5" s="119"/>
      <c r="V5" s="119"/>
      <c r="W5" s="119"/>
      <c r="X5" s="119"/>
      <c r="Y5" s="213"/>
      <c r="Z5" s="213"/>
    </row>
    <row r="6" spans="2:26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T6" s="119"/>
      <c r="U6" s="119"/>
      <c r="V6" s="119"/>
      <c r="W6" s="119"/>
      <c r="X6" s="119"/>
    </row>
    <row r="7" spans="2:26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T7" s="119"/>
      <c r="U7" s="119"/>
      <c r="V7" s="119"/>
      <c r="W7" s="119"/>
      <c r="X7" s="119"/>
    </row>
    <row r="8" spans="2:26" ht="6" customHeight="1">
      <c r="K8" s="119"/>
      <c r="R8" s="119"/>
      <c r="T8" s="119"/>
      <c r="U8" s="119"/>
      <c r="V8" s="119"/>
      <c r="W8" s="119"/>
      <c r="X8" s="119"/>
    </row>
    <row r="9" spans="2:26" ht="15.75">
      <c r="B9" s="43" t="str">
        <f>C55</f>
        <v>2019 IRP Utah North Solar with Storage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T9" s="119"/>
      <c r="U9" s="119"/>
      <c r="V9" s="119"/>
      <c r="W9" s="119"/>
      <c r="X9" s="119"/>
    </row>
    <row r="10" spans="2:26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</row>
    <row r="11" spans="2:26">
      <c r="B11" s="126">
        <f t="shared" ref="B11:B41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</row>
    <row r="12" spans="2:26">
      <c r="B12" s="135">
        <f t="shared" si="0"/>
        <v>2018</v>
      </c>
      <c r="C12" s="136"/>
      <c r="D12" s="128"/>
      <c r="E12" s="148">
        <f>$C$59</f>
        <v>24.570618817436728</v>
      </c>
      <c r="F12" s="148"/>
      <c r="G12" s="130"/>
      <c r="H12" s="148">
        <f>$C$61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T12" s="161"/>
      <c r="U12" s="153"/>
      <c r="V12" s="153"/>
      <c r="W12" s="278"/>
      <c r="Y12" s="153"/>
      <c r="Z12" s="153"/>
    </row>
    <row r="13" spans="2:26">
      <c r="B13" s="135">
        <f t="shared" si="0"/>
        <v>2019</v>
      </c>
      <c r="C13" s="136"/>
      <c r="D13" s="128"/>
      <c r="E13" s="128">
        <f t="shared" ref="E13:E37" si="1">ROUND(E12*(1+(IFERROR(INDEX($D$69:$D$77,MATCH($B13,$C$69:$C$77,0),1),0)+IFERROR(INDEX($G$69:$G$77,MATCH($B13,$F$69:$F$77,0),1),0)+IFERROR(INDEX($J$69:$J$77,MATCH($B13,$I$69:$I$77,0),1),0))),2)</f>
        <v>25.01</v>
      </c>
      <c r="F13" s="128"/>
      <c r="G13" s="130"/>
      <c r="H13" s="128">
        <f t="shared" ref="H13:H37" si="2">ROUND(H12*(1+(IFERROR(INDEX($D$69:$D$77,MATCH($B13,$C$69:$C$77,0),1),0)+IFERROR(INDEX($G$69:$G$77,MATCH($B13,$F$69:$F$77,0),1),0)+IFERROR(INDEX($J$69:$J$77,MATCH($B13,$I$69:$I$77,0),1),0))),2)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Y13" s="153"/>
      <c r="Z13" s="153"/>
    </row>
    <row r="14" spans="2:26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V14" s="153"/>
      <c r="Y14" s="153"/>
      <c r="Z14" s="153"/>
    </row>
    <row r="15" spans="2:26">
      <c r="B15" s="135">
        <f t="shared" si="0"/>
        <v>2021</v>
      </c>
      <c r="C15" s="136"/>
      <c r="D15" s="128"/>
      <c r="E15" s="128">
        <f t="shared" si="1"/>
        <v>26.12</v>
      </c>
      <c r="F15" s="128"/>
      <c r="G15" s="130"/>
      <c r="H15" s="128">
        <f t="shared" si="2"/>
        <v>0</v>
      </c>
      <c r="I15" s="130"/>
      <c r="J15" s="130"/>
      <c r="K15" s="128">
        <f t="shared" si="3"/>
        <v>26.12</v>
      </c>
      <c r="L15" s="119"/>
      <c r="N15" s="117"/>
      <c r="O15" s="271"/>
      <c r="P15" s="133"/>
      <c r="Q15" s="134"/>
      <c r="R15" s="119"/>
      <c r="V15" s="153"/>
      <c r="Y15" s="153"/>
      <c r="Z15" s="153"/>
    </row>
    <row r="16" spans="2:26">
      <c r="B16" s="135">
        <f t="shared" si="0"/>
        <v>2022</v>
      </c>
      <c r="C16" s="136"/>
      <c r="D16" s="128"/>
      <c r="E16" s="128">
        <f t="shared" si="1"/>
        <v>26.69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26.69</v>
      </c>
      <c r="L16" s="119"/>
      <c r="N16" s="117"/>
      <c r="R16" s="119"/>
      <c r="V16" s="153"/>
      <c r="Y16" s="153"/>
      <c r="Z16" s="153"/>
    </row>
    <row r="17" spans="2:28">
      <c r="B17" s="135">
        <f t="shared" si="0"/>
        <v>2023</v>
      </c>
      <c r="C17" s="136"/>
      <c r="D17" s="128"/>
      <c r="E17" s="128">
        <f t="shared" si="1"/>
        <v>27.25</v>
      </c>
      <c r="F17" s="128"/>
      <c r="G17" s="130"/>
      <c r="H17" s="128">
        <f t="shared" si="2"/>
        <v>0</v>
      </c>
      <c r="I17" s="130"/>
      <c r="J17" s="130"/>
      <c r="K17" s="128">
        <f t="shared" si="3"/>
        <v>27.25</v>
      </c>
      <c r="L17" s="119"/>
      <c r="N17" s="117"/>
      <c r="O17" s="132"/>
      <c r="R17" s="119"/>
      <c r="V17" s="153"/>
      <c r="Y17" s="153"/>
      <c r="Z17" s="153"/>
    </row>
    <row r="18" spans="2:28">
      <c r="B18" s="135">
        <f t="shared" si="0"/>
        <v>2024</v>
      </c>
      <c r="C18" s="347">
        <v>1230.020455873758</v>
      </c>
      <c r="D18" s="128">
        <f>C18*$C$65</f>
        <v>62.546540181180596</v>
      </c>
      <c r="E18" s="128">
        <f t="shared" si="1"/>
        <v>27.85</v>
      </c>
      <c r="F18" s="128">
        <f>C63</f>
        <v>2.5818101631996475</v>
      </c>
      <c r="G18" s="130">
        <f t="shared" ref="G18:G37" si="4">(D18+E18+F18)/(8.76*$C$66)</f>
        <v>35.262348618903602</v>
      </c>
      <c r="H18" s="128">
        <f t="shared" si="2"/>
        <v>0</v>
      </c>
      <c r="I18" s="130">
        <f>(G18+H18)</f>
        <v>35.262348618903602</v>
      </c>
      <c r="J18" s="130">
        <f t="shared" ref="J18:J37" si="5">ROUND(I18*$C$66*8.76,2)</f>
        <v>92.98</v>
      </c>
      <c r="K18" s="128">
        <f t="shared" si="3"/>
        <v>92.978350344380246</v>
      </c>
      <c r="L18" s="119"/>
      <c r="N18" s="117"/>
      <c r="P18" s="280"/>
      <c r="Q18" s="153"/>
      <c r="R18" s="119"/>
      <c r="T18" s="161"/>
      <c r="U18" s="153"/>
      <c r="V18" s="153"/>
      <c r="X18" s="153"/>
      <c r="Y18" s="153"/>
      <c r="Z18" s="153"/>
      <c r="AA18" s="279"/>
      <c r="AB18" s="279"/>
    </row>
    <row r="19" spans="2:28">
      <c r="B19" s="135">
        <f t="shared" si="0"/>
        <v>2025</v>
      </c>
      <c r="C19" s="136"/>
      <c r="D19" s="128">
        <f t="shared" ref="D19:D37" si="6">ROUND(D18*(1+(IFERROR(INDEX($D$69:$D$77,MATCH($B19,$C$69:$C$77,0),1),0)+IFERROR(INDEX($G$69:$G$77,MATCH($B19,$F$69:$F$77,0),1),0)+IFERROR(INDEX($J$69:$J$77,MATCH($B19,$I$69:$I$77,0),1),0))),2)</f>
        <v>63.99</v>
      </c>
      <c r="E19" s="128">
        <f t="shared" si="1"/>
        <v>28.49</v>
      </c>
      <c r="F19" s="128">
        <f t="shared" ref="F19:F37" si="7">ROUND(F18*(1+(IFERROR(INDEX($D$69:$D$77,MATCH($B19,$C$69:$C$77,0),1),0)+IFERROR(INDEX($G$69:$G$77,MATCH($B19,$F$69:$F$77,0),1),0)+IFERROR(INDEX($J$69:$J$77,MATCH($B19,$I$69:$I$77,0),1),0))),2)</f>
        <v>2.64</v>
      </c>
      <c r="G19" s="130">
        <f t="shared" si="4"/>
        <v>36.074576374034805</v>
      </c>
      <c r="H19" s="128">
        <f t="shared" si="2"/>
        <v>0</v>
      </c>
      <c r="I19" s="130">
        <f t="shared" ref="I19:I37" si="8">(G19+H19)</f>
        <v>36.074576374034805</v>
      </c>
      <c r="J19" s="130">
        <f t="shared" si="5"/>
        <v>95.12</v>
      </c>
      <c r="K19" s="128">
        <f t="shared" si="3"/>
        <v>95.12</v>
      </c>
      <c r="L19" s="119"/>
      <c r="N19" s="117"/>
      <c r="R19" s="119"/>
      <c r="T19" s="161"/>
      <c r="U19" s="153"/>
      <c r="V19" s="153"/>
      <c r="X19" s="153"/>
      <c r="Y19" s="153"/>
      <c r="Z19" s="153"/>
    </row>
    <row r="20" spans="2:28">
      <c r="B20" s="135">
        <f t="shared" si="0"/>
        <v>2026</v>
      </c>
      <c r="C20" s="136"/>
      <c r="D20" s="128">
        <f t="shared" si="6"/>
        <v>65.459999999999994</v>
      </c>
      <c r="E20" s="128">
        <f t="shared" si="1"/>
        <v>29.15</v>
      </c>
      <c r="F20" s="128">
        <f t="shared" si="7"/>
        <v>2.7</v>
      </c>
      <c r="G20" s="130">
        <f t="shared" si="4"/>
        <v>36.905141158087957</v>
      </c>
      <c r="H20" s="128">
        <f t="shared" si="2"/>
        <v>0</v>
      </c>
      <c r="I20" s="130">
        <f t="shared" si="8"/>
        <v>36.905141158087957</v>
      </c>
      <c r="J20" s="130">
        <f t="shared" si="5"/>
        <v>97.31</v>
      </c>
      <c r="K20" s="128">
        <f t="shared" si="3"/>
        <v>97.309999999999988</v>
      </c>
      <c r="L20" s="119"/>
      <c r="N20" s="117"/>
      <c r="R20" s="160"/>
      <c r="T20" s="161"/>
      <c r="U20" s="153"/>
      <c r="V20" s="153"/>
      <c r="X20" s="153"/>
      <c r="Y20" s="153"/>
      <c r="Z20" s="153"/>
    </row>
    <row r="21" spans="2:28">
      <c r="B21" s="135">
        <f t="shared" si="0"/>
        <v>2027</v>
      </c>
      <c r="C21" s="136"/>
      <c r="D21" s="128">
        <f t="shared" si="6"/>
        <v>66.97</v>
      </c>
      <c r="E21" s="128">
        <f t="shared" si="1"/>
        <v>29.82</v>
      </c>
      <c r="F21" s="128">
        <f t="shared" si="7"/>
        <v>2.76</v>
      </c>
      <c r="G21" s="130">
        <f t="shared" si="4"/>
        <v>37.754668608443701</v>
      </c>
      <c r="H21" s="128">
        <f t="shared" si="2"/>
        <v>0</v>
      </c>
      <c r="I21" s="130">
        <f t="shared" si="8"/>
        <v>37.754668608443701</v>
      </c>
      <c r="J21" s="130">
        <f t="shared" si="5"/>
        <v>99.55</v>
      </c>
      <c r="K21" s="128">
        <f t="shared" si="3"/>
        <v>99.55</v>
      </c>
      <c r="L21" s="119"/>
      <c r="N21" s="117"/>
      <c r="R21" s="160"/>
      <c r="T21" s="161"/>
      <c r="U21" s="153"/>
      <c r="V21" s="153"/>
      <c r="X21" s="153"/>
      <c r="Y21" s="153"/>
      <c r="Z21" s="153"/>
    </row>
    <row r="22" spans="2:28">
      <c r="B22" s="135">
        <f t="shared" si="0"/>
        <v>2028</v>
      </c>
      <c r="C22" s="136"/>
      <c r="D22" s="128">
        <f t="shared" si="6"/>
        <v>68.510000000000005</v>
      </c>
      <c r="E22" s="128">
        <f t="shared" si="1"/>
        <v>30.51</v>
      </c>
      <c r="F22" s="128">
        <f t="shared" si="7"/>
        <v>2.82</v>
      </c>
      <c r="G22" s="130">
        <f t="shared" si="4"/>
        <v>38.623158725102023</v>
      </c>
      <c r="H22" s="128">
        <f t="shared" si="2"/>
        <v>0</v>
      </c>
      <c r="I22" s="130">
        <f t="shared" si="8"/>
        <v>38.623158725102023</v>
      </c>
      <c r="J22" s="130">
        <f t="shared" si="5"/>
        <v>101.84</v>
      </c>
      <c r="K22" s="128">
        <f t="shared" si="3"/>
        <v>101.84</v>
      </c>
      <c r="L22" s="119"/>
      <c r="N22" s="117"/>
      <c r="R22" s="160"/>
      <c r="T22" s="161"/>
      <c r="U22" s="153"/>
      <c r="V22" s="153"/>
      <c r="X22" s="153"/>
      <c r="Y22" s="153"/>
      <c r="Z22" s="153"/>
    </row>
    <row r="23" spans="2:28">
      <c r="B23" s="135">
        <f t="shared" si="0"/>
        <v>2029</v>
      </c>
      <c r="C23" s="136"/>
      <c r="D23" s="128">
        <f t="shared" si="6"/>
        <v>70.150000000000006</v>
      </c>
      <c r="E23" s="128">
        <f t="shared" si="1"/>
        <v>31.24</v>
      </c>
      <c r="F23" s="128">
        <f t="shared" si="7"/>
        <v>2.89</v>
      </c>
      <c r="G23" s="130">
        <f t="shared" si="4"/>
        <v>39.548536840668099</v>
      </c>
      <c r="H23" s="128">
        <f t="shared" si="2"/>
        <v>0</v>
      </c>
      <c r="I23" s="130">
        <f t="shared" si="8"/>
        <v>39.548536840668099</v>
      </c>
      <c r="J23" s="130">
        <f t="shared" si="5"/>
        <v>104.28</v>
      </c>
      <c r="K23" s="128">
        <f t="shared" si="3"/>
        <v>104.28</v>
      </c>
      <c r="L23" s="119"/>
      <c r="N23" s="117"/>
      <c r="R23" s="160"/>
      <c r="T23" s="161"/>
      <c r="U23" s="153"/>
      <c r="V23" s="153"/>
      <c r="X23" s="153"/>
      <c r="Y23" s="153"/>
      <c r="Z23" s="153"/>
    </row>
    <row r="24" spans="2:28">
      <c r="B24" s="135">
        <f t="shared" si="0"/>
        <v>2030</v>
      </c>
      <c r="C24" s="136"/>
      <c r="D24" s="128">
        <f t="shared" si="6"/>
        <v>71.760000000000005</v>
      </c>
      <c r="E24" s="128">
        <f t="shared" si="1"/>
        <v>31.96</v>
      </c>
      <c r="F24" s="128">
        <f t="shared" si="7"/>
        <v>2.96</v>
      </c>
      <c r="G24" s="130">
        <f t="shared" si="4"/>
        <v>40.458744823192099</v>
      </c>
      <c r="H24" s="128">
        <f t="shared" si="2"/>
        <v>0</v>
      </c>
      <c r="I24" s="130">
        <f t="shared" si="8"/>
        <v>40.458744823192099</v>
      </c>
      <c r="J24" s="130">
        <f t="shared" si="5"/>
        <v>106.68</v>
      </c>
      <c r="K24" s="128">
        <f t="shared" si="3"/>
        <v>106.67999999999999</v>
      </c>
      <c r="L24" s="119"/>
      <c r="N24" s="117"/>
      <c r="R24" s="160"/>
      <c r="T24" s="161"/>
      <c r="U24" s="153"/>
      <c r="V24" s="153"/>
      <c r="X24" s="153"/>
      <c r="Y24" s="153"/>
      <c r="Z24" s="153"/>
    </row>
    <row r="25" spans="2:28">
      <c r="B25" s="135">
        <f t="shared" si="0"/>
        <v>2031</v>
      </c>
      <c r="C25" s="136"/>
      <c r="D25" s="128">
        <f t="shared" si="6"/>
        <v>73.41</v>
      </c>
      <c r="E25" s="128">
        <f t="shared" si="1"/>
        <v>32.700000000000003</v>
      </c>
      <c r="F25" s="128">
        <f t="shared" si="7"/>
        <v>3.03</v>
      </c>
      <c r="G25" s="130">
        <f t="shared" si="4"/>
        <v>41.391708005279213</v>
      </c>
      <c r="H25" s="128">
        <f t="shared" si="2"/>
        <v>0</v>
      </c>
      <c r="I25" s="130">
        <f t="shared" si="8"/>
        <v>41.391708005279213</v>
      </c>
      <c r="J25" s="130">
        <f t="shared" si="5"/>
        <v>109.14</v>
      </c>
      <c r="K25" s="128">
        <f t="shared" si="3"/>
        <v>109.14</v>
      </c>
      <c r="L25" s="119"/>
      <c r="N25" s="117"/>
      <c r="R25" s="160"/>
      <c r="T25" s="161"/>
      <c r="U25" s="153"/>
      <c r="V25" s="153"/>
      <c r="X25" s="153"/>
      <c r="Y25" s="153"/>
      <c r="Z25" s="153"/>
    </row>
    <row r="26" spans="2:28">
      <c r="B26" s="135">
        <f t="shared" si="0"/>
        <v>2032</v>
      </c>
      <c r="C26" s="136"/>
      <c r="D26" s="128">
        <f t="shared" si="6"/>
        <v>75.099999999999994</v>
      </c>
      <c r="E26" s="128">
        <f t="shared" si="1"/>
        <v>33.450000000000003</v>
      </c>
      <c r="F26" s="128">
        <f t="shared" si="7"/>
        <v>3.1</v>
      </c>
      <c r="G26" s="130">
        <f t="shared" si="4"/>
        <v>42.343633853668898</v>
      </c>
      <c r="H26" s="128">
        <f t="shared" si="2"/>
        <v>0</v>
      </c>
      <c r="I26" s="130">
        <f t="shared" si="8"/>
        <v>42.343633853668898</v>
      </c>
      <c r="J26" s="130">
        <f t="shared" si="5"/>
        <v>111.65</v>
      </c>
      <c r="K26" s="128">
        <f t="shared" si="3"/>
        <v>111.64999999999999</v>
      </c>
      <c r="L26" s="119"/>
      <c r="N26" s="117"/>
      <c r="R26" s="160"/>
      <c r="T26" s="161"/>
      <c r="U26" s="153"/>
      <c r="V26" s="153"/>
      <c r="X26" s="153"/>
      <c r="Y26" s="153"/>
      <c r="Z26" s="153"/>
    </row>
    <row r="27" spans="2:28">
      <c r="B27" s="135">
        <f t="shared" si="0"/>
        <v>2033</v>
      </c>
      <c r="C27" s="136"/>
      <c r="D27" s="128">
        <f t="shared" si="6"/>
        <v>76.83</v>
      </c>
      <c r="E27" s="128">
        <f t="shared" si="1"/>
        <v>34.22</v>
      </c>
      <c r="F27" s="128">
        <f t="shared" si="7"/>
        <v>3.17</v>
      </c>
      <c r="G27" s="130">
        <f t="shared" si="4"/>
        <v>43.31831490162169</v>
      </c>
      <c r="H27" s="128">
        <f t="shared" si="2"/>
        <v>0</v>
      </c>
      <c r="I27" s="130">
        <f t="shared" si="8"/>
        <v>43.31831490162169</v>
      </c>
      <c r="J27" s="130">
        <f t="shared" si="5"/>
        <v>114.22</v>
      </c>
      <c r="K27" s="128">
        <f t="shared" si="3"/>
        <v>114.22</v>
      </c>
      <c r="L27" s="119"/>
      <c r="N27" s="117"/>
      <c r="R27" s="160"/>
      <c r="T27" s="161"/>
      <c r="U27" s="153"/>
      <c r="V27" s="153"/>
      <c r="X27" s="153"/>
      <c r="Y27" s="153"/>
      <c r="Z27" s="153"/>
    </row>
    <row r="28" spans="2:28">
      <c r="B28" s="135">
        <f t="shared" si="0"/>
        <v>2034</v>
      </c>
      <c r="C28" s="136"/>
      <c r="D28" s="128">
        <f t="shared" si="6"/>
        <v>78.599999999999994</v>
      </c>
      <c r="E28" s="128">
        <f t="shared" si="1"/>
        <v>35.01</v>
      </c>
      <c r="F28" s="128">
        <f t="shared" si="7"/>
        <v>3.24</v>
      </c>
      <c r="G28" s="130">
        <f t="shared" si="4"/>
        <v>44.315751149137576</v>
      </c>
      <c r="H28" s="128">
        <f t="shared" si="2"/>
        <v>0</v>
      </c>
      <c r="I28" s="130">
        <f t="shared" si="8"/>
        <v>44.315751149137576</v>
      </c>
      <c r="J28" s="130">
        <f t="shared" si="5"/>
        <v>116.85</v>
      </c>
      <c r="K28" s="128">
        <f t="shared" si="3"/>
        <v>116.84999999999998</v>
      </c>
      <c r="L28" s="119"/>
      <c r="N28" s="117"/>
      <c r="R28" s="160"/>
      <c r="T28" s="161"/>
      <c r="U28" s="153"/>
      <c r="V28" s="153"/>
      <c r="X28" s="153"/>
      <c r="Y28" s="153"/>
      <c r="Z28" s="153"/>
    </row>
    <row r="29" spans="2:28">
      <c r="B29" s="135">
        <f t="shared" si="0"/>
        <v>2035</v>
      </c>
      <c r="C29" s="136"/>
      <c r="D29" s="128">
        <f t="shared" si="6"/>
        <v>80.41</v>
      </c>
      <c r="E29" s="128">
        <f t="shared" si="1"/>
        <v>35.82</v>
      </c>
      <c r="F29" s="128">
        <f t="shared" si="7"/>
        <v>3.31</v>
      </c>
      <c r="G29" s="130">
        <f t="shared" si="4"/>
        <v>45.335942596216569</v>
      </c>
      <c r="H29" s="128">
        <f t="shared" si="2"/>
        <v>0</v>
      </c>
      <c r="I29" s="130">
        <f t="shared" si="8"/>
        <v>45.335942596216569</v>
      </c>
      <c r="J29" s="130">
        <f t="shared" si="5"/>
        <v>119.54</v>
      </c>
      <c r="K29" s="128">
        <f t="shared" si="3"/>
        <v>119.53999999999999</v>
      </c>
      <c r="L29" s="119"/>
      <c r="N29" s="117"/>
      <c r="R29" s="160"/>
      <c r="T29" s="161"/>
      <c r="U29" s="153"/>
      <c r="V29" s="153"/>
      <c r="X29" s="153"/>
      <c r="Y29" s="153"/>
      <c r="Z29" s="153"/>
    </row>
    <row r="30" spans="2:28">
      <c r="B30" s="135">
        <f t="shared" si="0"/>
        <v>2036</v>
      </c>
      <c r="C30" s="136"/>
      <c r="D30" s="128">
        <f t="shared" si="6"/>
        <v>82.26</v>
      </c>
      <c r="E30" s="128">
        <f t="shared" si="1"/>
        <v>36.64</v>
      </c>
      <c r="F30" s="128">
        <f t="shared" si="7"/>
        <v>3.39</v>
      </c>
      <c r="G30" s="130">
        <f t="shared" si="4"/>
        <v>46.378889242858669</v>
      </c>
      <c r="H30" s="128">
        <f t="shared" si="2"/>
        <v>0</v>
      </c>
      <c r="I30" s="130">
        <f t="shared" si="8"/>
        <v>46.378889242858669</v>
      </c>
      <c r="J30" s="130">
        <f t="shared" si="5"/>
        <v>122.29</v>
      </c>
      <c r="K30" s="128">
        <f t="shared" si="3"/>
        <v>122.29</v>
      </c>
      <c r="L30" s="119"/>
      <c r="N30" s="117"/>
      <c r="R30" s="160"/>
      <c r="T30" s="161"/>
      <c r="U30" s="153"/>
      <c r="V30" s="153"/>
      <c r="X30" s="153"/>
      <c r="Y30" s="153"/>
      <c r="Z30" s="153"/>
    </row>
    <row r="31" spans="2:28">
      <c r="B31" s="135">
        <f t="shared" si="0"/>
        <v>2037</v>
      </c>
      <c r="C31" s="136"/>
      <c r="D31" s="128">
        <f t="shared" si="6"/>
        <v>84.15</v>
      </c>
      <c r="E31" s="128">
        <f t="shared" si="1"/>
        <v>37.479999999999997</v>
      </c>
      <c r="F31" s="128">
        <f t="shared" si="7"/>
        <v>3.47</v>
      </c>
      <c r="G31" s="130">
        <f t="shared" si="4"/>
        <v>47.444591089063856</v>
      </c>
      <c r="H31" s="128">
        <f t="shared" si="2"/>
        <v>0</v>
      </c>
      <c r="I31" s="130">
        <f t="shared" si="8"/>
        <v>47.444591089063856</v>
      </c>
      <c r="J31" s="130">
        <f t="shared" si="5"/>
        <v>125.1</v>
      </c>
      <c r="K31" s="128">
        <f t="shared" si="3"/>
        <v>125.1</v>
      </c>
      <c r="L31" s="119"/>
      <c r="N31" s="117"/>
      <c r="R31" s="160"/>
      <c r="T31" s="161"/>
      <c r="U31" s="153"/>
      <c r="V31" s="153"/>
      <c r="X31" s="153"/>
      <c r="Y31" s="153"/>
      <c r="Z31" s="153"/>
    </row>
    <row r="32" spans="2:28">
      <c r="B32" s="135">
        <f t="shared" si="0"/>
        <v>2038</v>
      </c>
      <c r="C32" s="136"/>
      <c r="D32" s="128">
        <f t="shared" si="6"/>
        <v>86.09</v>
      </c>
      <c r="E32" s="128">
        <f t="shared" si="1"/>
        <v>38.340000000000003</v>
      </c>
      <c r="F32" s="128">
        <f t="shared" si="7"/>
        <v>3.55</v>
      </c>
      <c r="G32" s="130">
        <f t="shared" si="4"/>
        <v>48.536840668092665</v>
      </c>
      <c r="H32" s="128">
        <f t="shared" si="2"/>
        <v>0</v>
      </c>
      <c r="I32" s="130">
        <f t="shared" si="8"/>
        <v>48.536840668092665</v>
      </c>
      <c r="J32" s="130">
        <f t="shared" si="5"/>
        <v>127.98</v>
      </c>
      <c r="K32" s="128">
        <f t="shared" si="3"/>
        <v>127.98</v>
      </c>
      <c r="L32" s="119"/>
      <c r="N32" s="117"/>
      <c r="R32" s="160"/>
      <c r="T32" s="161"/>
      <c r="U32" s="153"/>
      <c r="V32" s="153"/>
      <c r="X32" s="153"/>
      <c r="Y32" s="153"/>
      <c r="Z32" s="153"/>
    </row>
    <row r="33" spans="2:26">
      <c r="B33" s="135">
        <f t="shared" si="0"/>
        <v>2039</v>
      </c>
      <c r="C33" s="136"/>
      <c r="D33" s="128">
        <f t="shared" si="6"/>
        <v>88.07</v>
      </c>
      <c r="E33" s="128">
        <f t="shared" si="1"/>
        <v>39.22</v>
      </c>
      <c r="F33" s="128">
        <f t="shared" si="7"/>
        <v>3.63</v>
      </c>
      <c r="G33" s="130">
        <f t="shared" si="4"/>
        <v>49.651845446684568</v>
      </c>
      <c r="H33" s="128">
        <f t="shared" si="2"/>
        <v>0</v>
      </c>
      <c r="I33" s="130">
        <f t="shared" si="8"/>
        <v>49.651845446684568</v>
      </c>
      <c r="J33" s="130">
        <f t="shared" si="5"/>
        <v>130.91999999999999</v>
      </c>
      <c r="K33" s="128">
        <f t="shared" si="3"/>
        <v>130.91999999999999</v>
      </c>
      <c r="L33" s="119"/>
      <c r="N33" s="117"/>
      <c r="R33" s="160"/>
      <c r="T33" s="161"/>
      <c r="U33" s="153"/>
      <c r="V33" s="153"/>
      <c r="X33" s="153"/>
      <c r="Y33" s="153"/>
      <c r="Z33" s="153"/>
    </row>
    <row r="34" spans="2:26">
      <c r="B34" s="135">
        <f t="shared" si="0"/>
        <v>2040</v>
      </c>
      <c r="C34" s="136"/>
      <c r="D34" s="128">
        <f t="shared" si="6"/>
        <v>90.1</v>
      </c>
      <c r="E34" s="128">
        <f t="shared" si="1"/>
        <v>40.119999999999997</v>
      </c>
      <c r="F34" s="128">
        <f t="shared" si="7"/>
        <v>3.71</v>
      </c>
      <c r="G34" s="130">
        <f t="shared" si="4"/>
        <v>50.793397958100101</v>
      </c>
      <c r="H34" s="128">
        <f t="shared" si="2"/>
        <v>0</v>
      </c>
      <c r="I34" s="130">
        <f t="shared" si="8"/>
        <v>50.793397958100101</v>
      </c>
      <c r="J34" s="130">
        <f t="shared" si="5"/>
        <v>133.93</v>
      </c>
      <c r="K34" s="128">
        <f t="shared" si="3"/>
        <v>133.93</v>
      </c>
      <c r="L34" s="119"/>
      <c r="N34" s="117"/>
      <c r="R34" s="160"/>
      <c r="T34" s="161"/>
      <c r="U34" s="153"/>
      <c r="V34" s="153"/>
      <c r="X34" s="153"/>
      <c r="Y34" s="153"/>
      <c r="Z34" s="153"/>
    </row>
    <row r="35" spans="2:26">
      <c r="B35" s="135">
        <f t="shared" si="0"/>
        <v>2041</v>
      </c>
      <c r="C35" s="136"/>
      <c r="D35" s="128">
        <f t="shared" si="6"/>
        <v>92.08</v>
      </c>
      <c r="E35" s="128">
        <f t="shared" si="1"/>
        <v>41</v>
      </c>
      <c r="F35" s="128">
        <f t="shared" si="7"/>
        <v>3.79</v>
      </c>
      <c r="G35" s="130">
        <f t="shared" si="4"/>
        <v>51.908402736691997</v>
      </c>
      <c r="H35" s="128">
        <f t="shared" si="2"/>
        <v>0</v>
      </c>
      <c r="I35" s="130">
        <f t="shared" si="8"/>
        <v>51.908402736691997</v>
      </c>
      <c r="J35" s="130">
        <f t="shared" si="5"/>
        <v>136.87</v>
      </c>
      <c r="K35" s="128">
        <f t="shared" si="3"/>
        <v>136.86999999999998</v>
      </c>
      <c r="L35" s="119"/>
      <c r="N35" s="117"/>
      <c r="R35" s="160"/>
      <c r="T35" s="161"/>
      <c r="U35" s="153"/>
      <c r="V35" s="153"/>
      <c r="X35" s="153"/>
      <c r="Y35" s="153"/>
      <c r="Z35" s="153"/>
    </row>
    <row r="36" spans="2:26">
      <c r="B36" s="135">
        <f t="shared" si="0"/>
        <v>2042</v>
      </c>
      <c r="C36" s="136"/>
      <c r="D36" s="128">
        <f t="shared" si="6"/>
        <v>94.11</v>
      </c>
      <c r="E36" s="128">
        <f t="shared" si="1"/>
        <v>41.9</v>
      </c>
      <c r="F36" s="128">
        <f t="shared" si="7"/>
        <v>3.87</v>
      </c>
      <c r="G36" s="130">
        <f t="shared" si="4"/>
        <v>53.04995524810753</v>
      </c>
      <c r="H36" s="128">
        <f t="shared" si="2"/>
        <v>0</v>
      </c>
      <c r="I36" s="130">
        <f t="shared" si="8"/>
        <v>53.04995524810753</v>
      </c>
      <c r="J36" s="130">
        <f t="shared" si="5"/>
        <v>139.88</v>
      </c>
      <c r="K36" s="128">
        <f t="shared" si="3"/>
        <v>139.88</v>
      </c>
      <c r="L36" s="119"/>
      <c r="N36" s="117"/>
      <c r="R36" s="160"/>
      <c r="T36" s="161"/>
      <c r="U36" s="153"/>
      <c r="V36" s="153"/>
      <c r="X36" s="153"/>
      <c r="Y36" s="153"/>
      <c r="Z36" s="153"/>
    </row>
    <row r="37" spans="2:26">
      <c r="B37" s="135">
        <f t="shared" si="0"/>
        <v>2043</v>
      </c>
      <c r="C37" s="136"/>
      <c r="D37" s="128">
        <f t="shared" si="6"/>
        <v>96.27</v>
      </c>
      <c r="E37" s="128">
        <f t="shared" si="1"/>
        <v>42.86</v>
      </c>
      <c r="F37" s="128">
        <f t="shared" si="7"/>
        <v>3.96</v>
      </c>
      <c r="G37" s="130">
        <f t="shared" si="4"/>
        <v>54.267358424733388</v>
      </c>
      <c r="H37" s="128">
        <f t="shared" si="2"/>
        <v>0</v>
      </c>
      <c r="I37" s="130">
        <f t="shared" si="8"/>
        <v>54.267358424733388</v>
      </c>
      <c r="J37" s="130">
        <f t="shared" si="5"/>
        <v>143.09</v>
      </c>
      <c r="K37" s="128">
        <f t="shared" si="3"/>
        <v>143.09</v>
      </c>
      <c r="L37" s="119"/>
      <c r="N37" s="117"/>
      <c r="R37" s="160"/>
      <c r="T37" s="161"/>
      <c r="U37" s="153"/>
      <c r="V37" s="153"/>
      <c r="X37" s="153"/>
      <c r="Y37" s="153"/>
      <c r="Z37" s="153"/>
    </row>
    <row r="38" spans="2:26">
      <c r="B38" s="135">
        <f t="shared" si="0"/>
        <v>2044</v>
      </c>
      <c r="C38" s="136"/>
      <c r="D38" s="128">
        <f t="shared" ref="D38:D40" si="9">ROUND(D37*(1+(IFERROR(INDEX($D$69:$D$77,MATCH($B38,$C$69:$C$77,0),1),0)+IFERROR(INDEX($G$69:$G$77,MATCH($B38,$F$69:$F$77,0),1),0)+IFERROR(INDEX($J$69:$J$77,MATCH($B38,$I$69:$I$77,0),1),0))),2)</f>
        <v>96.27</v>
      </c>
      <c r="E38" s="128">
        <f t="shared" ref="E38:E40" si="10">ROUND(E37*(1+(IFERROR(INDEX($D$69:$D$77,MATCH($B38,$C$69:$C$77,0),1),0)+IFERROR(INDEX($G$69:$G$77,MATCH($B38,$F$69:$F$77,0),1),0)+IFERROR(INDEX($J$69:$J$77,MATCH($B38,$I$69:$I$77,0),1),0))),2)</f>
        <v>42.86</v>
      </c>
      <c r="F38" s="128">
        <f t="shared" ref="F38:F40" si="11">ROUND(F37*(1+(IFERROR(INDEX($D$69:$D$77,MATCH($B38,$C$69:$C$77,0),1),0)+IFERROR(INDEX($G$69:$G$77,MATCH($B38,$F$69:$F$77,0),1),0)+IFERROR(INDEX($J$69:$J$77,MATCH($B38,$I$69:$I$77,0),1),0))),2)</f>
        <v>3.96</v>
      </c>
      <c r="G38" s="130">
        <f t="shared" ref="G38:G40" si="12">(D38+E38+F38)/(8.76*$C$66)</f>
        <v>54.267358424733388</v>
      </c>
      <c r="H38" s="128">
        <f t="shared" ref="H38:H40" si="13">ROUND(H37*(1+(IFERROR(INDEX($D$69:$D$77,MATCH($B38,$C$69:$C$77,0),1),0)+IFERROR(INDEX($G$69:$G$77,MATCH($B38,$F$69:$F$77,0),1),0)+IFERROR(INDEX($J$69:$J$77,MATCH($B38,$I$69:$I$77,0),1),0))),2)</f>
        <v>0</v>
      </c>
      <c r="I38" s="130">
        <f t="shared" ref="I38:I40" si="14">(G38+H38)</f>
        <v>54.267358424733388</v>
      </c>
      <c r="J38" s="130">
        <f t="shared" ref="J38:J41" si="15">ROUND(I38*$C$66*8.76,2)</f>
        <v>143.09</v>
      </c>
      <c r="K38" s="128">
        <f t="shared" ref="K38:K40" si="16">(D38+E38+F38)</f>
        <v>143.09</v>
      </c>
      <c r="L38" s="119"/>
      <c r="N38" s="117"/>
      <c r="R38" s="160"/>
      <c r="T38" s="161"/>
      <c r="U38" s="153"/>
      <c r="V38" s="153"/>
      <c r="X38" s="153"/>
      <c r="Y38" s="153"/>
      <c r="Z38" s="153"/>
    </row>
    <row r="39" spans="2:26">
      <c r="B39" s="135">
        <f t="shared" si="0"/>
        <v>2045</v>
      </c>
      <c r="C39" s="136"/>
      <c r="D39" s="128">
        <f t="shared" si="9"/>
        <v>96.27</v>
      </c>
      <c r="E39" s="128">
        <f t="shared" si="10"/>
        <v>42.86</v>
      </c>
      <c r="F39" s="128">
        <f t="shared" si="11"/>
        <v>3.96</v>
      </c>
      <c r="G39" s="130">
        <f t="shared" si="12"/>
        <v>54.267358424733388</v>
      </c>
      <c r="H39" s="128">
        <f t="shared" si="13"/>
        <v>0</v>
      </c>
      <c r="I39" s="130">
        <f t="shared" si="14"/>
        <v>54.267358424733388</v>
      </c>
      <c r="J39" s="130">
        <f t="shared" si="15"/>
        <v>143.09</v>
      </c>
      <c r="K39" s="128">
        <f t="shared" si="16"/>
        <v>143.09</v>
      </c>
      <c r="L39" s="119"/>
      <c r="N39" s="117"/>
      <c r="R39" s="160"/>
      <c r="T39" s="161"/>
      <c r="U39" s="153"/>
      <c r="V39" s="153"/>
      <c r="X39" s="153"/>
      <c r="Y39" s="153"/>
      <c r="Z39" s="153"/>
    </row>
    <row r="40" spans="2:26">
      <c r="B40" s="135">
        <f t="shared" si="0"/>
        <v>2046</v>
      </c>
      <c r="C40" s="136"/>
      <c r="D40" s="128">
        <f t="shared" si="9"/>
        <v>96.27</v>
      </c>
      <c r="E40" s="128">
        <f t="shared" si="10"/>
        <v>42.86</v>
      </c>
      <c r="F40" s="128">
        <f t="shared" si="11"/>
        <v>3.96</v>
      </c>
      <c r="G40" s="130">
        <f t="shared" si="12"/>
        <v>54.267358424733388</v>
      </c>
      <c r="H40" s="128">
        <f t="shared" si="13"/>
        <v>0</v>
      </c>
      <c r="I40" s="130">
        <f t="shared" si="14"/>
        <v>54.267358424733388</v>
      </c>
      <c r="J40" s="130">
        <f t="shared" si="15"/>
        <v>143.09</v>
      </c>
      <c r="K40" s="128">
        <f t="shared" si="16"/>
        <v>143.09</v>
      </c>
      <c r="L40" s="119"/>
      <c r="N40" s="117"/>
      <c r="R40" s="160"/>
      <c r="T40" s="161"/>
      <c r="U40" s="153"/>
      <c r="V40" s="153"/>
      <c r="X40" s="153"/>
      <c r="Y40" s="153"/>
      <c r="Z40" s="153"/>
    </row>
    <row r="41" spans="2:26">
      <c r="B41" s="135">
        <f t="shared" si="0"/>
        <v>2047</v>
      </c>
      <c r="C41" s="136"/>
      <c r="D41" s="128">
        <f t="shared" ref="D41" si="17">ROUND(D40*(1+(IFERROR(INDEX($D$69:$D$77,MATCH($B41,$C$69:$C$77,0),1),0)+IFERROR(INDEX($G$69:$G$77,MATCH($B41,$F$69:$F$77,0),1),0)+IFERROR(INDEX($J$69:$J$77,MATCH($B41,$I$69:$I$77,0),1),0))),2)</f>
        <v>96.27</v>
      </c>
      <c r="E41" s="128">
        <f t="shared" ref="E41" si="18">ROUND(E40*(1+(IFERROR(INDEX($D$69:$D$77,MATCH($B41,$C$69:$C$77,0),1),0)+IFERROR(INDEX($G$69:$G$77,MATCH($B41,$F$69:$F$77,0),1),0)+IFERROR(INDEX($J$69:$J$77,MATCH($B41,$I$69:$I$77,0),1),0))),2)</f>
        <v>42.86</v>
      </c>
      <c r="F41" s="128">
        <f t="shared" ref="F41" si="19">ROUND(F40*(1+(IFERROR(INDEX($D$69:$D$77,MATCH($B41,$C$69:$C$77,0),1),0)+IFERROR(INDEX($G$69:$G$77,MATCH($B41,$F$69:$F$77,0),1),0)+IFERROR(INDEX($J$69:$J$77,MATCH($B41,$I$69:$I$77,0),1),0))),2)</f>
        <v>3.96</v>
      </c>
      <c r="G41" s="130">
        <f t="shared" ref="G41" si="20">(D41+E41+F41)/(8.76*$C$66)</f>
        <v>54.267358424733388</v>
      </c>
      <c r="H41" s="128">
        <f t="shared" ref="H41" si="21">ROUND(H40*(1+(IFERROR(INDEX($D$69:$D$77,MATCH($B41,$C$69:$C$77,0),1),0)+IFERROR(INDEX($G$69:$G$77,MATCH($B41,$F$69:$F$77,0),1),0)+IFERROR(INDEX($J$69:$J$77,MATCH($B41,$I$69:$I$77,0),1),0))),2)</f>
        <v>0</v>
      </c>
      <c r="I41" s="130">
        <f t="shared" ref="I41" si="22">(G41+H41)</f>
        <v>54.267358424733388</v>
      </c>
      <c r="J41" s="130">
        <f t="shared" si="15"/>
        <v>143.09</v>
      </c>
      <c r="K41" s="128">
        <f t="shared" ref="K41" si="23">(D41+E41+F41)</f>
        <v>143.09</v>
      </c>
      <c r="L41" s="119"/>
      <c r="N41" s="117"/>
      <c r="R41" s="160"/>
      <c r="T41" s="161"/>
      <c r="U41" s="153"/>
      <c r="V41" s="153"/>
      <c r="X41" s="153"/>
      <c r="Y41" s="153"/>
      <c r="Z41" s="153"/>
    </row>
    <row r="42" spans="2:26">
      <c r="B42" s="126"/>
      <c r="C42" s="131"/>
      <c r="D42" s="128"/>
      <c r="E42" s="128"/>
      <c r="F42" s="129"/>
      <c r="G42" s="128"/>
      <c r="H42" s="128"/>
      <c r="I42" s="130"/>
      <c r="J42" s="130"/>
      <c r="K42" s="137"/>
      <c r="R42" s="119"/>
    </row>
    <row r="43" spans="2:26">
      <c r="B43" s="126"/>
      <c r="C43" s="131"/>
      <c r="D43" s="128"/>
      <c r="E43" s="128"/>
      <c r="F43" s="129"/>
      <c r="G43" s="128"/>
      <c r="H43" s="128"/>
      <c r="I43" s="130"/>
      <c r="J43" s="130"/>
      <c r="K43" s="137"/>
      <c r="R43" s="119"/>
    </row>
    <row r="44" spans="2:26">
      <c r="R44" s="119"/>
    </row>
    <row r="45" spans="2:26" ht="14.25">
      <c r="B45" s="138" t="s">
        <v>25</v>
      </c>
      <c r="C45" s="139"/>
      <c r="D45" s="139"/>
      <c r="E45" s="139"/>
      <c r="F45" s="139"/>
      <c r="G45" s="139"/>
      <c r="H45" s="139"/>
      <c r="R45" s="119"/>
    </row>
    <row r="47" spans="2:26">
      <c r="B47" s="117" t="s">
        <v>63</v>
      </c>
      <c r="C47" s="140" t="s">
        <v>64</v>
      </c>
      <c r="D47" s="141" t="s">
        <v>102</v>
      </c>
    </row>
    <row r="48" spans="2:26">
      <c r="C48" s="140" t="str">
        <f>C7</f>
        <v>(a)</v>
      </c>
      <c r="D48" s="117" t="s">
        <v>65</v>
      </c>
    </row>
    <row r="49" spans="2:25">
      <c r="C49" s="140" t="str">
        <f>D7</f>
        <v>(b)</v>
      </c>
      <c r="D49" s="130" t="str">
        <f>"= "&amp;C7&amp;" x "&amp;C65</f>
        <v>= (a) x 0.05085</v>
      </c>
    </row>
    <row r="50" spans="2:25">
      <c r="C50" s="140" t="str">
        <f>G7</f>
        <v>(e)</v>
      </c>
      <c r="D50" s="130" t="str">
        <f>"= ("&amp;$D$7&amp;" + "&amp;$E$7&amp;") /  (8.76 x "&amp;TEXT(C66,"0.0%")&amp;")"</f>
        <v>= ((b) + (c)) /  (8.76 x 30.1%)</v>
      </c>
    </row>
    <row r="51" spans="2:25">
      <c r="C51" s="140" t="str">
        <f>I7</f>
        <v>(g)</v>
      </c>
      <c r="D51" s="130" t="str">
        <f>"= "&amp;$G$7&amp;" + "&amp;$H$7</f>
        <v>= (e) + (f)</v>
      </c>
    </row>
    <row r="52" spans="2:25">
      <c r="C52" s="140" t="str">
        <f>K7</f>
        <v>(i)</v>
      </c>
      <c r="D52" s="85" t="str">
        <f>D47</f>
        <v>Plant Costs  - 2019 IRP Update - Table 6.1 &amp; 6.2</v>
      </c>
    </row>
    <row r="53" spans="2:25">
      <c r="C53" s="140"/>
      <c r="D53" s="130"/>
    </row>
    <row r="54" spans="2:25" ht="13.5" thickBot="1"/>
    <row r="55" spans="2:25" ht="13.5" thickBot="1">
      <c r="C55" s="42" t="str">
        <f>B2&amp;" - "&amp;B3</f>
        <v>2019 IRP Utah North Solar with Storage - 30% Capacity Factor</v>
      </c>
      <c r="D55" s="142"/>
      <c r="E55" s="142"/>
      <c r="F55" s="142"/>
      <c r="G55" s="142"/>
      <c r="H55" s="142"/>
      <c r="I55" s="143"/>
      <c r="J55" s="143"/>
      <c r="K55" s="144"/>
    </row>
    <row r="56" spans="2:25" ht="13.5" thickBot="1">
      <c r="C56" s="145" t="s">
        <v>66</v>
      </c>
      <c r="D56" s="146" t="s">
        <v>67</v>
      </c>
      <c r="E56" s="146"/>
      <c r="F56" s="146"/>
      <c r="G56" s="146"/>
      <c r="H56" s="146"/>
      <c r="I56" s="143"/>
      <c r="J56" s="143"/>
      <c r="K56" s="144"/>
    </row>
    <row r="57" spans="2:25">
      <c r="P57" s="117" t="s">
        <v>103</v>
      </c>
      <c r="Q57" s="274">
        <v>2024</v>
      </c>
    </row>
    <row r="58" spans="2:25">
      <c r="B58" s="85" t="s">
        <v>101</v>
      </c>
      <c r="C58" s="170">
        <v>1608.8221683005897</v>
      </c>
      <c r="D58" s="117" t="s">
        <v>65</v>
      </c>
      <c r="O58" s="282">
        <v>342.2</v>
      </c>
      <c r="P58" s="117" t="s">
        <v>32</v>
      </c>
      <c r="Q58" s="274" t="s">
        <v>142</v>
      </c>
      <c r="R58" s="274" t="s">
        <v>108</v>
      </c>
      <c r="T58" s="274" t="str">
        <f>$Q$58&amp;"Proposed Station Capital Costs"</f>
        <v>L1.UN1_PVSProposed Station Capital Costs</v>
      </c>
    </row>
    <row r="59" spans="2:25">
      <c r="B59" s="85" t="s">
        <v>101</v>
      </c>
      <c r="C59" s="268">
        <v>24.570618817436728</v>
      </c>
      <c r="D59" s="117" t="s">
        <v>68</v>
      </c>
      <c r="R59" s="119"/>
      <c r="T59" s="274" t="str">
        <f>$Q$58&amp;"Proposed Station Fixed Costs"</f>
        <v>L1.UN1_PVSProposed Station Fixed Costs</v>
      </c>
    </row>
    <row r="60" spans="2:25" ht="24" customHeight="1">
      <c r="B60" s="85"/>
      <c r="C60" s="270"/>
      <c r="D60" s="117" t="s">
        <v>105</v>
      </c>
      <c r="Q60" s="346" t="str">
        <f>Q58&amp;Q57</f>
        <v>L1.UN1_PVS2024</v>
      </c>
      <c r="T60" s="274" t="str">
        <f>$Q$58&amp;"Proposed Station Variable O&amp;M Costs"</f>
        <v>L1.UN1_PVSProposed Station Variable O&amp;M Costs</v>
      </c>
    </row>
    <row r="61" spans="2:25">
      <c r="B61" s="85" t="s">
        <v>101</v>
      </c>
      <c r="C61" s="268">
        <v>0</v>
      </c>
      <c r="D61" s="117" t="s">
        <v>69</v>
      </c>
      <c r="K61" s="119"/>
      <c r="L61" s="149"/>
      <c r="M61" s="52"/>
      <c r="N61" s="163"/>
      <c r="O61" s="52"/>
      <c r="P61" s="52"/>
      <c r="Q61" s="119" t="s">
        <v>234</v>
      </c>
      <c r="R61" s="119"/>
      <c r="T61" s="119"/>
      <c r="U61" s="119"/>
      <c r="V61" s="119"/>
      <c r="W61" s="119"/>
      <c r="X61" s="119"/>
      <c r="Y61" s="119"/>
    </row>
    <row r="62" spans="2:25">
      <c r="B62" s="85"/>
      <c r="C62" s="158"/>
      <c r="D62" s="117" t="s">
        <v>70</v>
      </c>
      <c r="I62" s="196" t="s">
        <v>91</v>
      </c>
      <c r="L62" s="151"/>
      <c r="M62" s="152"/>
      <c r="O62" s="150"/>
      <c r="P62" s="119"/>
      <c r="Q62" s="119"/>
      <c r="R62" s="119"/>
      <c r="T62" s="119"/>
      <c r="U62" s="119"/>
      <c r="V62" s="119"/>
      <c r="W62" s="119"/>
      <c r="X62" s="119"/>
      <c r="Y62" s="119"/>
    </row>
    <row r="63" spans="2:25">
      <c r="B63" s="369" t="str">
        <f>LEFT(RIGHT(INDEX('Table 3 TransCost'!$39:$39,1,MATCH(F63,'Table 3 TransCost'!$4:$4,0)),6),5)</f>
        <v>2024$</v>
      </c>
      <c r="C63" s="270">
        <f>INDEX('Table 3 TransCost'!$39:$39,1,MATCH(F63,'Table 3 TransCost'!$4:$4,0)+2)</f>
        <v>2.5818101631996475</v>
      </c>
      <c r="D63" s="117" t="s">
        <v>218</v>
      </c>
      <c r="F63" s="274" t="s">
        <v>182</v>
      </c>
      <c r="K63" s="151"/>
      <c r="L63" s="151"/>
      <c r="M63" s="151"/>
      <c r="N63" s="164"/>
      <c r="O63" s="150"/>
      <c r="P63" s="119"/>
      <c r="Q63" s="119"/>
      <c r="R63" s="119"/>
      <c r="T63" s="119"/>
      <c r="U63" s="119"/>
      <c r="V63" s="119"/>
      <c r="W63" s="119"/>
      <c r="X63" s="119"/>
      <c r="Y63" s="119"/>
    </row>
    <row r="64" spans="2:25">
      <c r="B64" s="85"/>
      <c r="C64" s="199"/>
      <c r="K64" s="151"/>
      <c r="L64" s="151"/>
      <c r="M64" s="151"/>
      <c r="N64" s="164"/>
      <c r="O64" s="151"/>
      <c r="R64" s="119"/>
      <c r="T64" s="119"/>
      <c r="U64" s="119"/>
      <c r="V64" s="119"/>
      <c r="W64" s="119"/>
      <c r="X64" s="119"/>
      <c r="Y64" s="119"/>
    </row>
    <row r="65" spans="3:15">
      <c r="C65" s="269">
        <v>5.0849999999999999E-2</v>
      </c>
      <c r="D65" s="117" t="s">
        <v>36</v>
      </c>
      <c r="E65" s="117" t="s">
        <v>109</v>
      </c>
      <c r="K65" s="155"/>
      <c r="L65" s="156"/>
      <c r="M65" s="156"/>
      <c r="O65" s="157"/>
    </row>
    <row r="66" spans="3:15">
      <c r="C66" s="207">
        <v>0.30099999999999999</v>
      </c>
      <c r="D66" s="117" t="s">
        <v>37</v>
      </c>
    </row>
    <row r="67" spans="3:15" ht="13.5" thickBot="1">
      <c r="D67" s="154"/>
    </row>
    <row r="68" spans="3:15" ht="13.5" thickBot="1">
      <c r="C68" s="40" t="str">
        <f>"Company Official Inflation Forecast Dated "&amp;TEXT('Table 4'!$H$5,"mmmm dd, yyyy")</f>
        <v>Company Official Inflation Forecast Dated June 30, 2021</v>
      </c>
      <c r="D68" s="142"/>
      <c r="E68" s="142"/>
      <c r="F68" s="142"/>
      <c r="G68" s="142"/>
      <c r="H68" s="142"/>
      <c r="I68" s="142"/>
      <c r="J68" s="142"/>
      <c r="K68" s="144"/>
    </row>
    <row r="69" spans="3:15">
      <c r="C69" s="87">
        <v>2017</v>
      </c>
      <c r="D69" s="41">
        <v>0.02</v>
      </c>
      <c r="E69" s="85"/>
      <c r="F69" s="87">
        <f>C77+1</f>
        <v>2026</v>
      </c>
      <c r="G69" s="41">
        <v>2.3E-2</v>
      </c>
      <c r="H69" s="41"/>
      <c r="I69" s="87">
        <f>F77+1</f>
        <v>2035</v>
      </c>
      <c r="J69" s="41">
        <v>2.3E-2</v>
      </c>
    </row>
    <row r="70" spans="3:15">
      <c r="C70" s="87">
        <f t="shared" ref="C70:C77" si="24">C69+1</f>
        <v>2018</v>
      </c>
      <c r="D70" s="41">
        <v>2.4E-2</v>
      </c>
      <c r="E70" s="85"/>
      <c r="F70" s="87">
        <f t="shared" ref="F70:F77" si="25">F69+1</f>
        <v>2027</v>
      </c>
      <c r="G70" s="41">
        <v>2.3E-2</v>
      </c>
      <c r="H70" s="41"/>
      <c r="I70" s="87">
        <f>I69+1</f>
        <v>2036</v>
      </c>
      <c r="J70" s="41">
        <v>2.3E-2</v>
      </c>
    </row>
    <row r="71" spans="3:15">
      <c r="C71" s="87">
        <f t="shared" si="24"/>
        <v>2019</v>
      </c>
      <c r="D71" s="41">
        <v>1.7999999999999999E-2</v>
      </c>
      <c r="E71" s="85"/>
      <c r="F71" s="87">
        <f t="shared" si="25"/>
        <v>2028</v>
      </c>
      <c r="G71" s="41">
        <v>2.3E-2</v>
      </c>
      <c r="H71" s="41"/>
      <c r="I71" s="87">
        <f t="shared" ref="I71:I81" si="26">I70+1</f>
        <v>2037</v>
      </c>
      <c r="J71" s="41">
        <v>2.3E-2</v>
      </c>
    </row>
    <row r="72" spans="3:15">
      <c r="C72" s="87">
        <f t="shared" si="24"/>
        <v>2020</v>
      </c>
      <c r="D72" s="41">
        <v>1.2E-2</v>
      </c>
      <c r="E72" s="85"/>
      <c r="F72" s="87">
        <f t="shared" si="25"/>
        <v>2029</v>
      </c>
      <c r="G72" s="41">
        <v>2.4E-2</v>
      </c>
      <c r="H72" s="41"/>
      <c r="I72" s="87">
        <f t="shared" si="26"/>
        <v>2038</v>
      </c>
      <c r="J72" s="41">
        <v>2.3E-2</v>
      </c>
    </row>
    <row r="73" spans="3:15">
      <c r="C73" s="87">
        <f t="shared" si="24"/>
        <v>2021</v>
      </c>
      <c r="D73" s="41">
        <v>3.2000000000000001E-2</v>
      </c>
      <c r="E73" s="85"/>
      <c r="F73" s="87">
        <f t="shared" si="25"/>
        <v>2030</v>
      </c>
      <c r="G73" s="41">
        <v>2.3E-2</v>
      </c>
      <c r="H73" s="41"/>
      <c r="I73" s="87">
        <f t="shared" si="26"/>
        <v>2039</v>
      </c>
      <c r="J73" s="41">
        <v>2.3E-2</v>
      </c>
    </row>
    <row r="74" spans="3:15">
      <c r="C74" s="87">
        <f t="shared" si="24"/>
        <v>2022</v>
      </c>
      <c r="D74" s="41">
        <v>2.1999999999999999E-2</v>
      </c>
      <c r="E74" s="85"/>
      <c r="F74" s="87">
        <f t="shared" si="25"/>
        <v>2031</v>
      </c>
      <c r="G74" s="41">
        <v>2.3E-2</v>
      </c>
      <c r="H74" s="41"/>
      <c r="I74" s="87">
        <f t="shared" si="26"/>
        <v>2040</v>
      </c>
      <c r="J74" s="41">
        <v>2.3E-2</v>
      </c>
    </row>
    <row r="75" spans="3:15" s="119" customFormat="1">
      <c r="C75" s="87">
        <f t="shared" si="24"/>
        <v>2023</v>
      </c>
      <c r="D75" s="41">
        <v>2.1000000000000001E-2</v>
      </c>
      <c r="E75" s="86"/>
      <c r="F75" s="87">
        <f t="shared" si="25"/>
        <v>2032</v>
      </c>
      <c r="G75" s="41">
        <v>2.3E-2</v>
      </c>
      <c r="H75" s="41"/>
      <c r="I75" s="87">
        <f t="shared" si="26"/>
        <v>2041</v>
      </c>
      <c r="J75" s="41">
        <v>2.1999999999999999E-2</v>
      </c>
      <c r="N75" s="164"/>
    </row>
    <row r="76" spans="3:15" s="119" customFormat="1">
      <c r="C76" s="87">
        <f t="shared" si="24"/>
        <v>2024</v>
      </c>
      <c r="D76" s="41">
        <v>2.1999999999999999E-2</v>
      </c>
      <c r="E76" s="86"/>
      <c r="F76" s="87">
        <f t="shared" si="25"/>
        <v>2033</v>
      </c>
      <c r="G76" s="41">
        <v>2.3E-2</v>
      </c>
      <c r="H76" s="41"/>
      <c r="I76" s="87">
        <f t="shared" si="26"/>
        <v>2042</v>
      </c>
      <c r="J76" s="41">
        <v>2.1999999999999999E-2</v>
      </c>
      <c r="N76" s="164"/>
    </row>
    <row r="77" spans="3:15" s="119" customFormat="1">
      <c r="C77" s="87">
        <f t="shared" si="24"/>
        <v>2025</v>
      </c>
      <c r="D77" s="41">
        <v>2.3E-2</v>
      </c>
      <c r="E77" s="86"/>
      <c r="F77" s="87">
        <f t="shared" si="25"/>
        <v>2034</v>
      </c>
      <c r="G77" s="41">
        <v>2.3E-2</v>
      </c>
      <c r="H77" s="41"/>
      <c r="I77" s="87">
        <f t="shared" si="26"/>
        <v>2043</v>
      </c>
      <c r="J77" s="41">
        <v>2.3E-2</v>
      </c>
      <c r="N77" s="164"/>
    </row>
    <row r="78" spans="3:15" s="119" customFormat="1">
      <c r="I78" s="87">
        <f t="shared" si="26"/>
        <v>2044</v>
      </c>
      <c r="J78" s="41">
        <v>2.1999999999999999E-2</v>
      </c>
      <c r="N78" s="164"/>
    </row>
    <row r="79" spans="3:15" s="119" customFormat="1">
      <c r="I79" s="87">
        <f t="shared" si="26"/>
        <v>2045</v>
      </c>
      <c r="J79" s="41">
        <v>2.3E-2</v>
      </c>
      <c r="N79" s="164"/>
    </row>
    <row r="80" spans="3:15">
      <c r="I80" s="87">
        <f t="shared" si="26"/>
        <v>2046</v>
      </c>
      <c r="J80" s="41">
        <v>2.3E-2</v>
      </c>
    </row>
    <row r="81" spans="3:10">
      <c r="I81" s="87">
        <f t="shared" si="26"/>
        <v>2047</v>
      </c>
      <c r="J81" s="41">
        <v>2.3E-2</v>
      </c>
    </row>
    <row r="82" spans="3:10">
      <c r="I82" s="87"/>
      <c r="J82" s="41"/>
    </row>
    <row r="83" spans="3:10">
      <c r="I83" s="87"/>
      <c r="J83" s="41"/>
    </row>
    <row r="84" spans="3:10">
      <c r="I84" s="87"/>
      <c r="J84" s="41"/>
    </row>
    <row r="85" spans="3:10">
      <c r="I85" s="87"/>
      <c r="J85" s="41"/>
    </row>
    <row r="96" spans="3:10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  <row r="103" spans="3:4">
      <c r="C103" s="150"/>
      <c r="D103" s="154"/>
    </row>
    <row r="104" spans="3:4">
      <c r="C104" s="150"/>
      <c r="D104" s="154"/>
    </row>
    <row r="105" spans="3:4">
      <c r="C105" s="150"/>
      <c r="D105" s="154"/>
    </row>
  </sheetData>
  <printOptions horizontalCentered="1"/>
  <pageMargins left="0.8" right="0.3" top="0.4" bottom="0.4" header="0.5" footer="0.2"/>
  <pageSetup scale="52" orientation="landscape" r:id="rId1"/>
  <headerFooter alignWithMargins="0"/>
  <rowBreaks count="1" manualBreakCount="1">
    <brk id="54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E93"/>
  <sheetViews>
    <sheetView topLeftCell="A5" zoomScale="80" zoomScaleNormal="80" workbookViewId="0">
      <selection activeCell="H38" sqref="H38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" style="85" customWidth="1"/>
    <col min="6" max="6" width="10.5" style="85" customWidth="1"/>
    <col min="7" max="7" width="10.5" style="85" bestFit="1" customWidth="1"/>
    <col min="8" max="8" width="11.6640625" style="85" bestFit="1" customWidth="1"/>
    <col min="9" max="9" width="11.1640625" style="85" customWidth="1"/>
    <col min="10" max="10" width="12" style="85" bestFit="1" customWidth="1"/>
    <col min="11" max="11" width="14.1640625" style="85" customWidth="1"/>
    <col min="12" max="12" width="14.33203125" style="85" customWidth="1"/>
    <col min="13" max="13" width="9.33203125" style="85"/>
    <col min="14" max="14" width="9.33203125" style="85" customWidth="1"/>
    <col min="15" max="20" width="11.33203125" style="85" customWidth="1"/>
    <col min="21" max="21" width="10.33203125" style="85" customWidth="1"/>
    <col min="22" max="22" width="12" style="85" customWidth="1"/>
    <col min="23" max="23" width="11.5" style="85" customWidth="1"/>
    <col min="24" max="25" width="9.33203125" style="85"/>
    <col min="26" max="26" width="13.6640625" style="85" customWidth="1"/>
    <col min="27" max="27" width="9.33203125" style="85"/>
    <col min="28" max="29" width="9.33203125" style="117"/>
    <col min="30" max="16384" width="9.33203125" style="85"/>
  </cols>
  <sheetData>
    <row r="1" spans="2:31" ht="15.75" hidden="1">
      <c r="B1" s="1" t="s">
        <v>35</v>
      </c>
      <c r="C1" s="283"/>
      <c r="D1" s="283"/>
      <c r="E1" s="283"/>
      <c r="F1" s="283"/>
      <c r="G1" s="283"/>
      <c r="H1" s="283"/>
      <c r="I1" s="283"/>
      <c r="J1" s="283"/>
      <c r="K1" s="283"/>
    </row>
    <row r="2" spans="2:31" ht="15.75">
      <c r="B2" s="1"/>
      <c r="C2" s="283"/>
      <c r="D2" s="283"/>
      <c r="E2" s="283"/>
      <c r="F2" s="283"/>
      <c r="G2" s="283"/>
      <c r="H2" s="283"/>
      <c r="I2" s="283"/>
      <c r="J2" s="283"/>
      <c r="K2" s="283"/>
    </row>
    <row r="3" spans="2:31" ht="15.75">
      <c r="B3" s="1" t="s">
        <v>56</v>
      </c>
      <c r="C3" s="283"/>
      <c r="D3" s="283"/>
      <c r="E3" s="283"/>
      <c r="F3" s="283"/>
      <c r="G3" s="283"/>
      <c r="H3" s="283"/>
      <c r="I3" s="283"/>
      <c r="J3" s="283"/>
      <c r="K3" s="283"/>
      <c r="U3" s="117"/>
      <c r="V3" s="117"/>
      <c r="W3" s="117"/>
      <c r="X3" s="117"/>
      <c r="Y3" s="117"/>
      <c r="Z3" s="117"/>
      <c r="AA3" s="117"/>
    </row>
    <row r="4" spans="2:31" ht="15.75">
      <c r="B4" s="1" t="s">
        <v>138</v>
      </c>
      <c r="C4" s="283"/>
      <c r="D4" s="283"/>
      <c r="E4" s="283"/>
      <c r="F4" s="283"/>
      <c r="G4" s="283"/>
      <c r="H4" s="283"/>
      <c r="I4" s="283"/>
      <c r="J4" s="283"/>
      <c r="K4" s="283"/>
      <c r="U4" s="117"/>
      <c r="V4" s="117"/>
      <c r="W4" s="117"/>
      <c r="X4" s="117"/>
      <c r="Y4" s="117"/>
      <c r="Z4" s="117"/>
      <c r="AA4" s="117"/>
    </row>
    <row r="5" spans="2:31" ht="15.75">
      <c r="B5" s="1" t="str">
        <f>C52</f>
        <v>Naughton - 185 MW - SCCT Frame "F" x1 - East Side Resource (6,050')</v>
      </c>
      <c r="C5" s="283"/>
      <c r="D5" s="283"/>
      <c r="E5" s="283"/>
      <c r="F5" s="283"/>
      <c r="G5" s="283"/>
      <c r="H5" s="283"/>
      <c r="I5" s="283"/>
      <c r="J5" s="283"/>
      <c r="K5" s="283"/>
    </row>
    <row r="6" spans="2:31" ht="15.75">
      <c r="B6" s="1"/>
      <c r="C6" s="283"/>
      <c r="D6" s="283"/>
      <c r="E6" s="283"/>
      <c r="F6" s="283"/>
      <c r="G6" s="283"/>
      <c r="H6" s="283"/>
      <c r="I6" s="283"/>
      <c r="K6" s="284"/>
    </row>
    <row r="7" spans="2:31">
      <c r="B7" s="285"/>
      <c r="C7" s="285"/>
      <c r="D7" s="285"/>
      <c r="E7" s="285"/>
      <c r="F7" s="285"/>
      <c r="G7" s="285"/>
      <c r="H7" s="285"/>
      <c r="I7" s="283"/>
      <c r="J7" s="86"/>
      <c r="K7" s="86"/>
      <c r="L7" s="86"/>
      <c r="M7" s="86"/>
      <c r="N7" s="86"/>
      <c r="U7" s="119"/>
      <c r="V7" s="119"/>
      <c r="W7" s="119"/>
      <c r="X7" s="119"/>
      <c r="Y7" s="119"/>
      <c r="Z7" s="119"/>
      <c r="AA7" s="119"/>
      <c r="AB7" s="119"/>
      <c r="AC7" s="119"/>
      <c r="AD7" s="86"/>
      <c r="AE7" s="86"/>
    </row>
    <row r="8" spans="2:31" ht="51.75" customHeight="1">
      <c r="B8" s="16" t="s">
        <v>0</v>
      </c>
      <c r="C8" s="17" t="s">
        <v>10</v>
      </c>
      <c r="D8" s="17" t="s">
        <v>11</v>
      </c>
      <c r="E8" s="17" t="s">
        <v>12</v>
      </c>
      <c r="F8" s="17" t="s">
        <v>13</v>
      </c>
      <c r="G8" s="17" t="s">
        <v>113</v>
      </c>
      <c r="H8" s="17" t="s">
        <v>114</v>
      </c>
      <c r="I8" s="286" t="s">
        <v>21</v>
      </c>
      <c r="J8" s="286" t="s">
        <v>115</v>
      </c>
      <c r="K8" s="17" t="s">
        <v>52</v>
      </c>
      <c r="L8" s="121" t="s">
        <v>224</v>
      </c>
      <c r="U8" s="119"/>
      <c r="V8" s="119"/>
      <c r="W8" s="119"/>
      <c r="X8" s="119"/>
      <c r="Y8" s="119"/>
      <c r="Z8" s="119"/>
      <c r="AA8" s="119"/>
      <c r="AB8" s="119"/>
      <c r="AC8" s="119"/>
      <c r="AD8" s="86"/>
      <c r="AE8" s="86"/>
    </row>
    <row r="9" spans="2:31" ht="48" customHeight="1">
      <c r="B9" s="287"/>
      <c r="C9" s="18" t="s">
        <v>8</v>
      </c>
      <c r="D9" s="19" t="s">
        <v>9</v>
      </c>
      <c r="E9" s="19" t="s">
        <v>9</v>
      </c>
      <c r="F9" s="18" t="s">
        <v>31</v>
      </c>
      <c r="G9" s="19" t="s">
        <v>9</v>
      </c>
      <c r="H9" s="19" t="s">
        <v>9</v>
      </c>
      <c r="I9" s="19" t="s">
        <v>116</v>
      </c>
      <c r="J9" s="18" t="s">
        <v>31</v>
      </c>
      <c r="K9" s="18" t="s">
        <v>31</v>
      </c>
      <c r="L9" s="124" t="s">
        <v>9</v>
      </c>
      <c r="U9" s="119"/>
      <c r="V9" s="119"/>
      <c r="W9" s="119"/>
      <c r="X9" s="119"/>
      <c r="Y9" s="119"/>
      <c r="Z9" s="381"/>
      <c r="AA9" s="381"/>
      <c r="AB9" s="119"/>
      <c r="AC9" s="119"/>
      <c r="AD9" s="86"/>
      <c r="AE9" s="86"/>
    </row>
    <row r="10" spans="2:31">
      <c r="C10" s="288" t="s">
        <v>1</v>
      </c>
      <c r="D10" s="288" t="s">
        <v>2</v>
      </c>
      <c r="E10" s="288" t="s">
        <v>3</v>
      </c>
      <c r="F10" s="288" t="s">
        <v>4</v>
      </c>
      <c r="G10" s="288" t="s">
        <v>5</v>
      </c>
      <c r="H10" s="288" t="s">
        <v>7</v>
      </c>
      <c r="I10" s="288" t="s">
        <v>22</v>
      </c>
      <c r="J10" s="288" t="s">
        <v>23</v>
      </c>
      <c r="K10" s="288" t="s">
        <v>24</v>
      </c>
      <c r="L10" s="125" t="s">
        <v>24</v>
      </c>
      <c r="U10" s="119"/>
      <c r="V10" s="119"/>
      <c r="W10" s="119"/>
      <c r="X10" s="119"/>
      <c r="Y10" s="119"/>
      <c r="Z10" s="119"/>
      <c r="AA10" s="119"/>
      <c r="AB10" s="119"/>
      <c r="AC10" s="119"/>
      <c r="AD10" s="86"/>
      <c r="AE10" s="86"/>
    </row>
    <row r="11" spans="2:31" ht="6" customHeight="1">
      <c r="L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86"/>
      <c r="AE11" s="86"/>
    </row>
    <row r="12" spans="2:31" ht="15.75">
      <c r="B12" s="43" t="str">
        <f>C52</f>
        <v>Naughton - 185 MW - SCCT Frame "F" x1 - East Side Resource (6,050')</v>
      </c>
      <c r="C12" s="86"/>
      <c r="E12" s="86"/>
      <c r="F12" s="86"/>
      <c r="G12" s="86"/>
      <c r="H12" s="86"/>
      <c r="I12" s="285"/>
      <c r="J12" s="285"/>
      <c r="K12" s="285"/>
      <c r="L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86"/>
      <c r="AE12" s="86"/>
    </row>
    <row r="13" spans="2:31" ht="18.95" customHeight="1">
      <c r="B13" s="289"/>
      <c r="C13" s="290"/>
      <c r="D13" s="291"/>
      <c r="E13" s="292"/>
      <c r="F13" s="292"/>
      <c r="G13" s="293"/>
      <c r="H13" s="293"/>
      <c r="I13" s="293"/>
      <c r="J13" s="293"/>
      <c r="K13" s="293"/>
      <c r="L13" s="128"/>
      <c r="U13" s="164"/>
      <c r="V13" s="160"/>
      <c r="W13" s="160"/>
      <c r="X13" s="160"/>
      <c r="Y13" s="119"/>
      <c r="Z13" s="160"/>
      <c r="AA13" s="160"/>
      <c r="AB13" s="119"/>
      <c r="AC13" s="119"/>
      <c r="AD13" s="86"/>
      <c r="AE13" s="86"/>
    </row>
    <row r="14" spans="2:31">
      <c r="B14" s="289">
        <v>2016</v>
      </c>
      <c r="C14" s="290"/>
      <c r="D14" s="291"/>
      <c r="E14" s="292"/>
      <c r="F14" s="292"/>
      <c r="G14" s="293"/>
      <c r="H14" s="293"/>
      <c r="I14" s="293"/>
      <c r="J14" s="293"/>
      <c r="K14" s="293"/>
      <c r="L14" s="128"/>
      <c r="U14" s="119"/>
      <c r="V14" s="119"/>
      <c r="W14" s="160"/>
      <c r="X14" s="160"/>
      <c r="Y14" s="119"/>
      <c r="Z14" s="160"/>
      <c r="AA14" s="160"/>
      <c r="AB14" s="119"/>
      <c r="AC14" s="119"/>
      <c r="AD14" s="86"/>
      <c r="AE14" s="86"/>
    </row>
    <row r="15" spans="2:31">
      <c r="B15" s="289">
        <f t="shared" ref="B15:B40" si="0">B14+1</f>
        <v>2017</v>
      </c>
      <c r="C15" s="294"/>
      <c r="D15" s="291"/>
      <c r="E15" s="291"/>
      <c r="F15" s="291"/>
      <c r="G15" s="295"/>
      <c r="H15" s="295"/>
      <c r="I15" s="293"/>
      <c r="J15" s="293"/>
      <c r="K15" s="293"/>
      <c r="L15" s="128">
        <f>(E15+F15+G15)</f>
        <v>0</v>
      </c>
      <c r="M15" s="41"/>
      <c r="U15" s="119"/>
      <c r="V15" s="119"/>
      <c r="W15" s="160"/>
      <c r="X15" s="160"/>
      <c r="Y15" s="119"/>
      <c r="Z15" s="160"/>
      <c r="AA15" s="160"/>
      <c r="AB15" s="119"/>
      <c r="AC15" s="119"/>
      <c r="AD15" s="86"/>
      <c r="AE15" s="86"/>
    </row>
    <row r="16" spans="2:31">
      <c r="B16" s="289">
        <f t="shared" si="0"/>
        <v>2018</v>
      </c>
      <c r="C16" s="290"/>
      <c r="D16" s="291"/>
      <c r="E16" s="128"/>
      <c r="F16" s="292">
        <f>$J$63</f>
        <v>7.76</v>
      </c>
      <c r="G16" s="293"/>
      <c r="H16" s="293"/>
      <c r="I16" s="293"/>
      <c r="J16" s="293"/>
      <c r="K16" s="293"/>
      <c r="L16" s="128">
        <f t="shared" ref="L16:L40" si="1">(E16+F16+G16)</f>
        <v>7.76</v>
      </c>
      <c r="M16" s="41"/>
      <c r="U16" s="164"/>
      <c r="V16" s="160"/>
      <c r="W16" s="160"/>
      <c r="X16" s="382"/>
      <c r="Y16" s="119"/>
      <c r="Z16" s="160"/>
      <c r="AA16" s="160"/>
      <c r="AB16" s="119"/>
      <c r="AC16" s="119"/>
      <c r="AD16" s="86"/>
      <c r="AE16" s="86"/>
    </row>
    <row r="17" spans="2:31">
      <c r="B17" s="289">
        <f t="shared" si="0"/>
        <v>2019</v>
      </c>
      <c r="C17" s="294"/>
      <c r="D17" s="128"/>
      <c r="E17" s="128"/>
      <c r="F17" s="128">
        <f t="shared" ref="F17:F36" si="2">ROUND(F16*(1+(IFERROR(INDEX($D$81:$D$89,MATCH($B17,$C$81:$C$89,0),1),0)+IFERROR(INDEX($G$81:$G$89,MATCH($B17,$F$81:$F$89,0),1),0)+IFERROR(INDEX($J$81:$J$89,MATCH($B17,$I$81:$I$89,0),1),0))),2)</f>
        <v>7.9</v>
      </c>
      <c r="G17" s="293"/>
      <c r="H17" s="293"/>
      <c r="I17" s="293"/>
      <c r="J17" s="293"/>
      <c r="K17" s="293"/>
      <c r="L17" s="128">
        <f t="shared" si="1"/>
        <v>7.9</v>
      </c>
      <c r="M17" s="41"/>
      <c r="U17" s="164"/>
      <c r="V17" s="119"/>
      <c r="W17" s="160"/>
      <c r="X17" s="382"/>
      <c r="Y17" s="119"/>
      <c r="Z17" s="160"/>
      <c r="AA17" s="160"/>
      <c r="AB17" s="119"/>
      <c r="AC17" s="119"/>
      <c r="AD17" s="86"/>
      <c r="AE17" s="86"/>
    </row>
    <row r="18" spans="2:31">
      <c r="B18" s="289">
        <f t="shared" si="0"/>
        <v>2020</v>
      </c>
      <c r="C18" s="294"/>
      <c r="D18" s="128"/>
      <c r="E18" s="128"/>
      <c r="F18" s="128">
        <f t="shared" si="2"/>
        <v>7.99</v>
      </c>
      <c r="G18" s="293"/>
      <c r="H18" s="293"/>
      <c r="I18" s="293"/>
      <c r="J18" s="293"/>
      <c r="K18" s="293"/>
      <c r="L18" s="128">
        <f t="shared" si="1"/>
        <v>7.99</v>
      </c>
      <c r="M18" s="41"/>
      <c r="U18" s="164"/>
      <c r="V18" s="119"/>
      <c r="W18" s="160"/>
      <c r="X18" s="382"/>
      <c r="Y18" s="119"/>
      <c r="Z18" s="160"/>
      <c r="AA18" s="160"/>
      <c r="AB18" s="119"/>
      <c r="AC18" s="119"/>
      <c r="AD18" s="86"/>
      <c r="AE18" s="86"/>
    </row>
    <row r="19" spans="2:31">
      <c r="B19" s="289">
        <f t="shared" si="0"/>
        <v>2021</v>
      </c>
      <c r="C19" s="294"/>
      <c r="D19" s="128"/>
      <c r="E19" s="128"/>
      <c r="F19" s="128">
        <f t="shared" si="2"/>
        <v>8.25</v>
      </c>
      <c r="G19" s="293"/>
      <c r="H19" s="293"/>
      <c r="I19" s="293"/>
      <c r="J19" s="293"/>
      <c r="K19" s="293"/>
      <c r="L19" s="128">
        <f t="shared" si="1"/>
        <v>8.25</v>
      </c>
      <c r="M19" s="41"/>
      <c r="U19" s="164"/>
      <c r="V19" s="160"/>
      <c r="W19" s="160"/>
      <c r="X19" s="382"/>
      <c r="Y19" s="160"/>
      <c r="Z19" s="160"/>
      <c r="AA19" s="160"/>
      <c r="AB19" s="119"/>
      <c r="AC19" s="119"/>
      <c r="AD19" s="86"/>
      <c r="AE19" s="86"/>
    </row>
    <row r="20" spans="2:31">
      <c r="B20" s="289">
        <f t="shared" si="0"/>
        <v>2022</v>
      </c>
      <c r="C20" s="294"/>
      <c r="D20" s="128"/>
      <c r="E20" s="128"/>
      <c r="F20" s="128">
        <f t="shared" si="2"/>
        <v>8.43</v>
      </c>
      <c r="G20" s="293"/>
      <c r="H20" s="293"/>
      <c r="I20" s="293"/>
      <c r="J20" s="293"/>
      <c r="K20" s="293"/>
      <c r="L20" s="128">
        <f t="shared" si="1"/>
        <v>8.43</v>
      </c>
      <c r="M20" s="41"/>
      <c r="U20" s="164"/>
      <c r="V20" s="160"/>
      <c r="W20" s="160"/>
      <c r="X20" s="382"/>
      <c r="Y20" s="160"/>
      <c r="Z20" s="160"/>
      <c r="AA20" s="160"/>
      <c r="AB20" s="119"/>
      <c r="AC20" s="119"/>
      <c r="AD20" s="86"/>
      <c r="AE20" s="86"/>
    </row>
    <row r="21" spans="2:31">
      <c r="B21" s="289">
        <f t="shared" si="0"/>
        <v>2023</v>
      </c>
      <c r="C21" s="294"/>
      <c r="D21" s="128"/>
      <c r="E21" s="128"/>
      <c r="F21" s="128">
        <f t="shared" si="2"/>
        <v>8.61</v>
      </c>
      <c r="G21" s="293"/>
      <c r="H21" s="293"/>
      <c r="I21" s="293"/>
      <c r="J21" s="293"/>
      <c r="K21" s="293"/>
      <c r="L21" s="128">
        <f t="shared" si="1"/>
        <v>8.61</v>
      </c>
      <c r="M21" s="41"/>
      <c r="U21" s="164"/>
      <c r="V21" s="160"/>
      <c r="W21" s="160"/>
      <c r="X21" s="382"/>
      <c r="Y21" s="160"/>
      <c r="Z21" s="160"/>
      <c r="AA21" s="160"/>
      <c r="AB21" s="119"/>
      <c r="AC21" s="119"/>
      <c r="AD21" s="86"/>
      <c r="AE21" s="86"/>
    </row>
    <row r="22" spans="2:31">
      <c r="B22" s="289">
        <f t="shared" si="0"/>
        <v>2024</v>
      </c>
      <c r="C22" s="294"/>
      <c r="D22" s="128"/>
      <c r="E22" s="128"/>
      <c r="F22" s="128">
        <f t="shared" si="2"/>
        <v>8.8000000000000007</v>
      </c>
      <c r="G22" s="293"/>
      <c r="H22" s="293"/>
      <c r="I22" s="293"/>
      <c r="J22" s="293"/>
      <c r="K22" s="293"/>
      <c r="L22" s="128">
        <f t="shared" si="1"/>
        <v>8.8000000000000007</v>
      </c>
      <c r="M22" s="41"/>
      <c r="U22" s="164"/>
      <c r="V22" s="160"/>
      <c r="W22" s="160"/>
      <c r="X22" s="382"/>
      <c r="Y22" s="160"/>
      <c r="Z22" s="160"/>
      <c r="AA22" s="160"/>
      <c r="AB22" s="119"/>
      <c r="AC22" s="119"/>
      <c r="AD22" s="86"/>
      <c r="AE22" s="86"/>
    </row>
    <row r="23" spans="2:31">
      <c r="B23" s="289">
        <f t="shared" si="0"/>
        <v>2025</v>
      </c>
      <c r="C23" s="294"/>
      <c r="D23" s="128"/>
      <c r="E23" s="128"/>
      <c r="F23" s="128">
        <f t="shared" si="2"/>
        <v>9</v>
      </c>
      <c r="G23" s="293"/>
      <c r="H23" s="293"/>
      <c r="I23" s="293"/>
      <c r="J23" s="293"/>
      <c r="K23" s="293"/>
      <c r="L23" s="128">
        <f t="shared" si="1"/>
        <v>9</v>
      </c>
      <c r="M23" s="41"/>
      <c r="U23" s="164"/>
      <c r="V23" s="160"/>
      <c r="W23" s="160"/>
      <c r="X23" s="382"/>
      <c r="Y23" s="160"/>
      <c r="Z23" s="160"/>
      <c r="AA23" s="160"/>
      <c r="AB23" s="119"/>
      <c r="AC23" s="119"/>
      <c r="AD23" s="86"/>
      <c r="AE23" s="86"/>
    </row>
    <row r="24" spans="2:31">
      <c r="B24" s="289">
        <f t="shared" si="0"/>
        <v>2026</v>
      </c>
      <c r="C24" s="347">
        <v>718.66414277988076</v>
      </c>
      <c r="D24" s="291">
        <f>ROUND(C24*$C$74,2)</f>
        <v>50.01</v>
      </c>
      <c r="E24" s="268">
        <v>38.05330989724176</v>
      </c>
      <c r="F24" s="128">
        <f t="shared" si="2"/>
        <v>9.2100000000000009</v>
      </c>
      <c r="G24" s="293">
        <f t="shared" ref="G24:G36" si="3">ROUND(F24*(8.76*$G$63)+E24,2)</f>
        <v>64.680000000000007</v>
      </c>
      <c r="H24" s="293">
        <f t="shared" ref="H24:H36" si="4">ROUND(D24+G24,2)</f>
        <v>114.69</v>
      </c>
      <c r="I24" s="293">
        <f>VLOOKUP(B24,'Table 4'!$B$13:$D$43,3,FALSE)</f>
        <v>3.43</v>
      </c>
      <c r="J24" s="293">
        <f t="shared" ref="J24:J36" si="5">ROUND($K$63*I24/1000,2)</f>
        <v>33.57</v>
      </c>
      <c r="K24" s="293">
        <f t="shared" ref="K24:K36" si="6">ROUND(H24*1000/8760/$G$63+J24,2)</f>
        <v>73.239999999999995</v>
      </c>
      <c r="L24" s="128">
        <f t="shared" si="1"/>
        <v>111.94330989724176</v>
      </c>
      <c r="M24" s="41"/>
      <c r="U24" s="164"/>
      <c r="V24" s="160"/>
      <c r="W24" s="160"/>
      <c r="X24" s="160"/>
      <c r="Y24" s="160"/>
      <c r="Z24" s="160"/>
      <c r="AA24" s="160"/>
      <c r="AB24" s="119"/>
      <c r="AC24" s="119"/>
      <c r="AD24" s="86"/>
      <c r="AE24" s="86"/>
    </row>
    <row r="25" spans="2:31">
      <c r="B25" s="289">
        <f t="shared" si="0"/>
        <v>2027</v>
      </c>
      <c r="C25" s="294"/>
      <c r="D25" s="128">
        <f t="shared" ref="D25:D36" si="7">ROUND(D24*(1+(IFERROR(INDEX($D$81:$D$89,MATCH($B25,$C$81:$C$89,0),1),0)+IFERROR(INDEX($G$81:$G$89,MATCH($B25,$F$81:$F$89,0),1),0)+IFERROR(INDEX($J$81:$J$89,MATCH($B25,$I$81:$I$89,0),1),0))),2)</f>
        <v>51.16</v>
      </c>
      <c r="E25" s="128">
        <f t="shared" ref="E25:E36" si="8">ROUND(E24*(1+(IFERROR(INDEX($D$81:$D$89,MATCH($B25,$C$81:$C$89,0),1),0)+IFERROR(INDEX($G$81:$G$89,MATCH($B25,$F$81:$F$89,0),1),0)+IFERROR(INDEX($J$81:$J$89,MATCH($B25,$I$81:$I$89,0),1),0))),2)</f>
        <v>38.93</v>
      </c>
      <c r="F25" s="128">
        <f t="shared" si="2"/>
        <v>9.42</v>
      </c>
      <c r="G25" s="293">
        <f t="shared" si="3"/>
        <v>66.16</v>
      </c>
      <c r="H25" s="293">
        <f t="shared" si="4"/>
        <v>117.32</v>
      </c>
      <c r="I25" s="293">
        <f>VLOOKUP(B25,'Table 4'!$B$13:$D$43,3,FALSE)</f>
        <v>3.53</v>
      </c>
      <c r="J25" s="293">
        <f t="shared" si="5"/>
        <v>34.54</v>
      </c>
      <c r="K25" s="293">
        <f t="shared" si="6"/>
        <v>75.12</v>
      </c>
      <c r="L25" s="128">
        <f t="shared" si="1"/>
        <v>114.50999999999999</v>
      </c>
      <c r="M25" s="41"/>
      <c r="P25" s="351"/>
      <c r="U25" s="383"/>
      <c r="V25" s="160"/>
      <c r="W25" s="160"/>
      <c r="X25" s="160"/>
      <c r="Y25" s="160"/>
      <c r="Z25" s="160"/>
      <c r="AA25" s="160"/>
      <c r="AB25" s="119"/>
      <c r="AC25" s="119"/>
      <c r="AD25" s="86"/>
      <c r="AE25" s="86"/>
    </row>
    <row r="26" spans="2:31">
      <c r="B26" s="289">
        <f t="shared" si="0"/>
        <v>2028</v>
      </c>
      <c r="C26" s="294"/>
      <c r="D26" s="128">
        <f t="shared" si="7"/>
        <v>52.34</v>
      </c>
      <c r="E26" s="128">
        <f t="shared" si="8"/>
        <v>39.83</v>
      </c>
      <c r="F26" s="128">
        <f t="shared" si="2"/>
        <v>9.64</v>
      </c>
      <c r="G26" s="293">
        <f t="shared" si="3"/>
        <v>67.7</v>
      </c>
      <c r="H26" s="293">
        <f t="shared" si="4"/>
        <v>120.04</v>
      </c>
      <c r="I26" s="293">
        <f>VLOOKUP(B26,'Table 4'!$B$13:$D$43,3,FALSE)</f>
        <v>3.77</v>
      </c>
      <c r="J26" s="293">
        <f t="shared" si="5"/>
        <v>36.89</v>
      </c>
      <c r="K26" s="293">
        <f t="shared" si="6"/>
        <v>78.41</v>
      </c>
      <c r="L26" s="128">
        <f t="shared" si="1"/>
        <v>117.17</v>
      </c>
      <c r="M26" s="41"/>
      <c r="U26" s="164"/>
      <c r="V26" s="160"/>
      <c r="W26" s="160"/>
      <c r="X26" s="160"/>
      <c r="Y26" s="160"/>
      <c r="Z26" s="160"/>
      <c r="AA26" s="160"/>
      <c r="AB26" s="119"/>
      <c r="AC26" s="119"/>
      <c r="AD26" s="86"/>
      <c r="AE26" s="86"/>
    </row>
    <row r="27" spans="2:31">
      <c r="B27" s="289">
        <f t="shared" si="0"/>
        <v>2029</v>
      </c>
      <c r="C27" s="294"/>
      <c r="D27" s="128">
        <f t="shared" si="7"/>
        <v>53.6</v>
      </c>
      <c r="E27" s="128">
        <f t="shared" si="8"/>
        <v>40.79</v>
      </c>
      <c r="F27" s="128">
        <f t="shared" si="2"/>
        <v>9.8699999999999992</v>
      </c>
      <c r="G27" s="293">
        <f t="shared" si="3"/>
        <v>69.319999999999993</v>
      </c>
      <c r="H27" s="293">
        <f t="shared" si="4"/>
        <v>122.92</v>
      </c>
      <c r="I27" s="293">
        <f>VLOOKUP(B27,'Table 4'!$B$13:$D$43,3,FALSE)</f>
        <v>4.13</v>
      </c>
      <c r="J27" s="293">
        <f t="shared" si="5"/>
        <v>40.42</v>
      </c>
      <c r="K27" s="293">
        <f t="shared" si="6"/>
        <v>82.94</v>
      </c>
      <c r="L27" s="128">
        <f t="shared" si="1"/>
        <v>119.97999999999999</v>
      </c>
      <c r="M27" s="41"/>
      <c r="U27" s="164"/>
      <c r="V27" s="160"/>
      <c r="W27" s="160"/>
      <c r="X27" s="160"/>
      <c r="Y27" s="160"/>
      <c r="Z27" s="160"/>
      <c r="AA27" s="160"/>
      <c r="AB27" s="119"/>
      <c r="AC27" s="119"/>
      <c r="AD27" s="86"/>
      <c r="AE27" s="86"/>
    </row>
    <row r="28" spans="2:31" s="298" customFormat="1">
      <c r="B28" s="296">
        <f t="shared" si="0"/>
        <v>2030</v>
      </c>
      <c r="C28" s="297"/>
      <c r="D28" s="128">
        <f t="shared" si="7"/>
        <v>54.83</v>
      </c>
      <c r="E28" s="128">
        <f t="shared" si="8"/>
        <v>41.73</v>
      </c>
      <c r="F28" s="128">
        <f t="shared" si="2"/>
        <v>10.1</v>
      </c>
      <c r="G28" s="293">
        <f t="shared" si="3"/>
        <v>70.930000000000007</v>
      </c>
      <c r="H28" s="293">
        <f t="shared" si="4"/>
        <v>125.76</v>
      </c>
      <c r="I28" s="293">
        <f>VLOOKUP(B28,'Table 4'!$B$13:$D$43,3,FALSE)</f>
        <v>4.29</v>
      </c>
      <c r="J28" s="293">
        <f t="shared" si="5"/>
        <v>41.98</v>
      </c>
      <c r="K28" s="293">
        <f t="shared" si="6"/>
        <v>85.48</v>
      </c>
      <c r="L28" s="128">
        <f t="shared" si="1"/>
        <v>122.76</v>
      </c>
      <c r="M28" s="50"/>
      <c r="N28" s="85"/>
      <c r="O28" s="85"/>
      <c r="U28" s="164"/>
      <c r="V28" s="160"/>
      <c r="W28" s="160"/>
      <c r="X28" s="160"/>
      <c r="Y28" s="160"/>
      <c r="Z28" s="160"/>
      <c r="AA28" s="160"/>
      <c r="AB28" s="119"/>
      <c r="AC28" s="119"/>
      <c r="AD28" s="384"/>
      <c r="AE28" s="384"/>
    </row>
    <row r="29" spans="2:31" s="298" customFormat="1">
      <c r="B29" s="296">
        <f t="shared" si="0"/>
        <v>2031</v>
      </c>
      <c r="C29" s="297"/>
      <c r="D29" s="128">
        <f t="shared" si="7"/>
        <v>56.09</v>
      </c>
      <c r="E29" s="128">
        <f t="shared" si="8"/>
        <v>42.69</v>
      </c>
      <c r="F29" s="128">
        <f t="shared" si="2"/>
        <v>10.33</v>
      </c>
      <c r="G29" s="293">
        <f t="shared" si="3"/>
        <v>72.55</v>
      </c>
      <c r="H29" s="293">
        <f t="shared" si="4"/>
        <v>128.63999999999999</v>
      </c>
      <c r="I29" s="293">
        <f>VLOOKUP(B29,'Table 4'!$B$13:$D$43,3,FALSE)</f>
        <v>4.41</v>
      </c>
      <c r="J29" s="293">
        <f t="shared" si="5"/>
        <v>43.16</v>
      </c>
      <c r="K29" s="293">
        <f t="shared" si="6"/>
        <v>87.66</v>
      </c>
      <c r="L29" s="128">
        <f t="shared" si="1"/>
        <v>125.57</v>
      </c>
      <c r="M29" s="50"/>
      <c r="N29" s="85"/>
      <c r="O29" s="85"/>
      <c r="U29" s="164"/>
      <c r="V29" s="160"/>
      <c r="W29" s="160"/>
      <c r="X29" s="160"/>
      <c r="Y29" s="160"/>
      <c r="Z29" s="160"/>
      <c r="AA29" s="160"/>
      <c r="AB29" s="119"/>
      <c r="AC29" s="119"/>
      <c r="AD29" s="384"/>
      <c r="AE29" s="384"/>
    </row>
    <row r="30" spans="2:31" s="298" customFormat="1">
      <c r="B30" s="296">
        <f t="shared" si="0"/>
        <v>2032</v>
      </c>
      <c r="C30" s="297"/>
      <c r="D30" s="128">
        <f t="shared" si="7"/>
        <v>57.38</v>
      </c>
      <c r="E30" s="128">
        <f t="shared" si="8"/>
        <v>43.67</v>
      </c>
      <c r="F30" s="128">
        <f t="shared" si="2"/>
        <v>10.57</v>
      </c>
      <c r="G30" s="293">
        <f t="shared" si="3"/>
        <v>74.23</v>
      </c>
      <c r="H30" s="293">
        <f t="shared" si="4"/>
        <v>131.61000000000001</v>
      </c>
      <c r="I30" s="293">
        <f>VLOOKUP(B30,'Table 4'!$B$13:$D$43,3,FALSE)</f>
        <v>4.49</v>
      </c>
      <c r="J30" s="293">
        <f t="shared" si="5"/>
        <v>43.94</v>
      </c>
      <c r="K30" s="293">
        <f t="shared" si="6"/>
        <v>89.47</v>
      </c>
      <c r="L30" s="128">
        <f t="shared" si="1"/>
        <v>128.47</v>
      </c>
      <c r="M30" s="50"/>
      <c r="N30" s="85"/>
      <c r="O30" s="85"/>
      <c r="U30" s="164"/>
      <c r="V30" s="160"/>
      <c r="W30" s="160"/>
      <c r="X30" s="160"/>
      <c r="Y30" s="160"/>
      <c r="Z30" s="160"/>
      <c r="AA30" s="160"/>
      <c r="AB30" s="119"/>
      <c r="AC30" s="119"/>
      <c r="AD30" s="384"/>
      <c r="AE30" s="384"/>
    </row>
    <row r="31" spans="2:31" s="298" customFormat="1">
      <c r="B31" s="296">
        <f t="shared" si="0"/>
        <v>2033</v>
      </c>
      <c r="C31" s="297"/>
      <c r="D31" s="128">
        <f t="shared" si="7"/>
        <v>58.7</v>
      </c>
      <c r="E31" s="128">
        <f t="shared" si="8"/>
        <v>44.67</v>
      </c>
      <c r="F31" s="128">
        <f t="shared" si="2"/>
        <v>10.81</v>
      </c>
      <c r="G31" s="293">
        <f t="shared" si="3"/>
        <v>75.92</v>
      </c>
      <c r="H31" s="293">
        <f t="shared" si="4"/>
        <v>134.62</v>
      </c>
      <c r="I31" s="293">
        <f>VLOOKUP(B31,'Table 4'!$B$13:$D$43,3,FALSE)</f>
        <v>4.74</v>
      </c>
      <c r="J31" s="293">
        <f t="shared" si="5"/>
        <v>46.39</v>
      </c>
      <c r="K31" s="293">
        <f t="shared" si="6"/>
        <v>92.96</v>
      </c>
      <c r="L31" s="128">
        <f t="shared" si="1"/>
        <v>131.4</v>
      </c>
      <c r="M31" s="50"/>
      <c r="N31" s="85"/>
      <c r="O31" s="85"/>
      <c r="U31" s="164"/>
      <c r="V31" s="160"/>
      <c r="W31" s="160"/>
      <c r="X31" s="160"/>
      <c r="Y31" s="160"/>
      <c r="Z31" s="160"/>
      <c r="AA31" s="160"/>
      <c r="AB31" s="119"/>
      <c r="AC31" s="119"/>
      <c r="AD31" s="384"/>
      <c r="AE31" s="384"/>
    </row>
    <row r="32" spans="2:31" s="298" customFormat="1">
      <c r="B32" s="296">
        <f t="shared" si="0"/>
        <v>2034</v>
      </c>
      <c r="C32" s="297"/>
      <c r="D32" s="128">
        <f t="shared" si="7"/>
        <v>60.05</v>
      </c>
      <c r="E32" s="128">
        <f t="shared" si="8"/>
        <v>45.7</v>
      </c>
      <c r="F32" s="128">
        <f t="shared" si="2"/>
        <v>11.06</v>
      </c>
      <c r="G32" s="293">
        <f t="shared" si="3"/>
        <v>77.67</v>
      </c>
      <c r="H32" s="293">
        <f t="shared" si="4"/>
        <v>137.72</v>
      </c>
      <c r="I32" s="293">
        <f>VLOOKUP(B32,'Table 4'!$B$13:$D$43,3,FALSE)</f>
        <v>4.8</v>
      </c>
      <c r="J32" s="293">
        <f t="shared" si="5"/>
        <v>46.97</v>
      </c>
      <c r="K32" s="293">
        <f t="shared" si="6"/>
        <v>94.61</v>
      </c>
      <c r="L32" s="128">
        <f t="shared" si="1"/>
        <v>134.43</v>
      </c>
      <c r="M32" s="50"/>
      <c r="N32" s="85"/>
      <c r="O32" s="85"/>
      <c r="U32" s="164"/>
      <c r="V32" s="160"/>
      <c r="W32" s="160"/>
      <c r="X32" s="160"/>
      <c r="Y32" s="160"/>
      <c r="Z32" s="160"/>
      <c r="AA32" s="160"/>
      <c r="AB32" s="119"/>
      <c r="AC32" s="119"/>
      <c r="AD32" s="384"/>
      <c r="AE32" s="384"/>
    </row>
    <row r="33" spans="2:31">
      <c r="B33" s="289">
        <f t="shared" si="0"/>
        <v>2035</v>
      </c>
      <c r="C33" s="294"/>
      <c r="D33" s="128">
        <f t="shared" si="7"/>
        <v>61.43</v>
      </c>
      <c r="E33" s="128">
        <f t="shared" si="8"/>
        <v>46.75</v>
      </c>
      <c r="F33" s="128">
        <f t="shared" si="2"/>
        <v>11.31</v>
      </c>
      <c r="G33" s="293">
        <f t="shared" si="3"/>
        <v>79.44</v>
      </c>
      <c r="H33" s="293">
        <f t="shared" si="4"/>
        <v>140.87</v>
      </c>
      <c r="I33" s="293">
        <f>VLOOKUP(B33,'Table 4'!$B$13:$D$43,3,FALSE)</f>
        <v>4.87</v>
      </c>
      <c r="J33" s="293">
        <f t="shared" si="5"/>
        <v>47.66</v>
      </c>
      <c r="K33" s="293">
        <f t="shared" si="6"/>
        <v>96.39</v>
      </c>
      <c r="L33" s="128">
        <f t="shared" si="1"/>
        <v>137.5</v>
      </c>
      <c r="M33" s="50"/>
      <c r="U33" s="164"/>
      <c r="V33" s="160"/>
      <c r="W33" s="160"/>
      <c r="X33" s="160"/>
      <c r="Y33" s="160"/>
      <c r="Z33" s="160"/>
      <c r="AA33" s="160"/>
      <c r="AB33" s="119"/>
      <c r="AC33" s="119"/>
      <c r="AD33" s="86"/>
      <c r="AE33" s="86"/>
    </row>
    <row r="34" spans="2:31">
      <c r="B34" s="289">
        <f t="shared" si="0"/>
        <v>2036</v>
      </c>
      <c r="C34" s="294"/>
      <c r="D34" s="128">
        <f t="shared" si="7"/>
        <v>62.84</v>
      </c>
      <c r="E34" s="128">
        <f t="shared" si="8"/>
        <v>47.83</v>
      </c>
      <c r="F34" s="128">
        <f t="shared" si="2"/>
        <v>11.57</v>
      </c>
      <c r="G34" s="293">
        <f t="shared" si="3"/>
        <v>81.28</v>
      </c>
      <c r="H34" s="293">
        <f t="shared" si="4"/>
        <v>144.12</v>
      </c>
      <c r="I34" s="293">
        <f>VLOOKUP(B34,'Table 4'!$B$13:$D$43,3,FALSE)</f>
        <v>4.9800000000000004</v>
      </c>
      <c r="J34" s="293">
        <f t="shared" si="5"/>
        <v>48.73</v>
      </c>
      <c r="K34" s="293">
        <f t="shared" si="6"/>
        <v>98.58</v>
      </c>
      <c r="L34" s="128">
        <f t="shared" si="1"/>
        <v>140.68</v>
      </c>
      <c r="M34" s="50"/>
      <c r="U34" s="86"/>
      <c r="V34" s="86"/>
      <c r="W34" s="86"/>
      <c r="X34" s="86"/>
      <c r="Y34" s="86"/>
      <c r="Z34" s="86"/>
      <c r="AA34" s="86"/>
      <c r="AB34" s="119"/>
      <c r="AC34" s="119"/>
      <c r="AD34" s="86"/>
      <c r="AE34" s="86"/>
    </row>
    <row r="35" spans="2:31">
      <c r="B35" s="289">
        <f t="shared" si="0"/>
        <v>2037</v>
      </c>
      <c r="C35" s="294"/>
      <c r="D35" s="128">
        <f t="shared" si="7"/>
        <v>64.290000000000006</v>
      </c>
      <c r="E35" s="128">
        <f t="shared" si="8"/>
        <v>48.93</v>
      </c>
      <c r="F35" s="128">
        <f t="shared" si="2"/>
        <v>11.84</v>
      </c>
      <c r="G35" s="293">
        <f t="shared" si="3"/>
        <v>83.16</v>
      </c>
      <c r="H35" s="293">
        <f t="shared" si="4"/>
        <v>147.44999999999999</v>
      </c>
      <c r="I35" s="293">
        <f>VLOOKUP(B35,'Table 4'!$B$13:$D$43,3,FALSE)</f>
        <v>5.08</v>
      </c>
      <c r="J35" s="293">
        <f t="shared" si="5"/>
        <v>49.71</v>
      </c>
      <c r="K35" s="293">
        <f t="shared" si="6"/>
        <v>100.72</v>
      </c>
      <c r="L35" s="128">
        <f t="shared" si="1"/>
        <v>143.93</v>
      </c>
      <c r="M35" s="50"/>
      <c r="U35" s="86"/>
      <c r="V35" s="86"/>
      <c r="W35" s="86"/>
      <c r="X35" s="86"/>
      <c r="Y35" s="86"/>
      <c r="Z35" s="86"/>
      <c r="AA35" s="86"/>
      <c r="AB35" s="119"/>
      <c r="AC35" s="119"/>
      <c r="AD35" s="86"/>
      <c r="AE35" s="86"/>
    </row>
    <row r="36" spans="2:31">
      <c r="B36" s="289">
        <f t="shared" si="0"/>
        <v>2038</v>
      </c>
      <c r="C36" s="294"/>
      <c r="D36" s="128">
        <f t="shared" si="7"/>
        <v>65.77</v>
      </c>
      <c r="E36" s="128">
        <f t="shared" si="8"/>
        <v>50.06</v>
      </c>
      <c r="F36" s="128">
        <f t="shared" si="2"/>
        <v>12.11</v>
      </c>
      <c r="G36" s="293">
        <f t="shared" si="3"/>
        <v>85.07</v>
      </c>
      <c r="H36" s="293">
        <f t="shared" si="4"/>
        <v>150.84</v>
      </c>
      <c r="I36" s="293">
        <f>VLOOKUP(B36,'Table 4'!$B$13:$D$43,3,FALSE)</f>
        <v>5.27</v>
      </c>
      <c r="J36" s="293">
        <f t="shared" si="5"/>
        <v>51.57</v>
      </c>
      <c r="K36" s="293">
        <f t="shared" si="6"/>
        <v>103.75</v>
      </c>
      <c r="L36" s="128">
        <f t="shared" si="1"/>
        <v>147.24</v>
      </c>
      <c r="M36" s="50"/>
      <c r="U36" s="86"/>
      <c r="V36" s="86"/>
      <c r="W36" s="86"/>
      <c r="X36" s="86"/>
      <c r="Y36" s="86"/>
      <c r="Z36" s="86"/>
      <c r="AA36" s="86"/>
      <c r="AB36" s="119"/>
      <c r="AC36" s="119"/>
      <c r="AD36" s="86"/>
      <c r="AE36" s="86"/>
    </row>
    <row r="37" spans="2:31">
      <c r="B37" s="289">
        <f t="shared" si="0"/>
        <v>2039</v>
      </c>
      <c r="C37" s="294"/>
      <c r="D37" s="128">
        <f t="shared" ref="D37:D40" si="9">ROUND(D36*(1+(IFERROR(INDEX($D$81:$D$89,MATCH($B37,$C$81:$C$89,0),1),0)+IFERROR(INDEX($G$81:$G$89,MATCH($B37,$F$81:$F$89,0),1),0)+IFERROR(INDEX($J$81:$J$89,MATCH($B37,$I$81:$I$89,0),1),0))),2)</f>
        <v>67.28</v>
      </c>
      <c r="E37" s="128">
        <f t="shared" ref="E37:E40" si="10">ROUND(E36*(1+(IFERROR(INDEX($D$81:$D$89,MATCH($B37,$C$81:$C$89,0),1),0)+IFERROR(INDEX($G$81:$G$89,MATCH($B37,$F$81:$F$89,0),1),0)+IFERROR(INDEX($J$81:$J$89,MATCH($B37,$I$81:$I$89,0),1),0))),2)</f>
        <v>51.21</v>
      </c>
      <c r="F37" s="128">
        <f t="shared" ref="F37:F40" si="11">ROUND(F36*(1+(IFERROR(INDEX($D$81:$D$89,MATCH($B37,$C$81:$C$89,0),1),0)+IFERROR(INDEX($G$81:$G$89,MATCH($B37,$F$81:$F$89,0),1),0)+IFERROR(INDEX($J$81:$J$89,MATCH($B37,$I$81:$I$89,0),1),0))),2)</f>
        <v>12.39</v>
      </c>
      <c r="G37" s="293">
        <f t="shared" ref="G37:G40" si="12">ROUND(F37*(8.76*$G$63)+E37,2)</f>
        <v>87.03</v>
      </c>
      <c r="H37" s="293">
        <f t="shared" ref="H37:H40" si="13">ROUND(D37+G37,2)</f>
        <v>154.31</v>
      </c>
      <c r="I37" s="293">
        <f>VLOOKUP(B37,'Table 4'!$B$13:$D$43,3,FALSE)</f>
        <v>5.57</v>
      </c>
      <c r="J37" s="293">
        <f t="shared" ref="J37:J40" si="14">ROUND($K$63*I37/1000,2)</f>
        <v>54.51</v>
      </c>
      <c r="K37" s="293">
        <f t="shared" ref="K37:K40" si="15">ROUND(H37*1000/8760/$G$63+J37,2)</f>
        <v>107.89</v>
      </c>
      <c r="L37" s="128">
        <f t="shared" si="1"/>
        <v>150.63</v>
      </c>
      <c r="U37" s="86"/>
      <c r="V37" s="86"/>
      <c r="W37" s="86"/>
      <c r="X37" s="86"/>
      <c r="Y37" s="86"/>
      <c r="Z37" s="86"/>
      <c r="AA37" s="86"/>
      <c r="AB37" s="119"/>
      <c r="AC37" s="119"/>
      <c r="AD37" s="86"/>
      <c r="AE37" s="86"/>
    </row>
    <row r="38" spans="2:31">
      <c r="B38" s="289">
        <f t="shared" si="0"/>
        <v>2040</v>
      </c>
      <c r="C38" s="294"/>
      <c r="D38" s="128">
        <f t="shared" si="9"/>
        <v>68.83</v>
      </c>
      <c r="E38" s="128">
        <f t="shared" si="10"/>
        <v>52.39</v>
      </c>
      <c r="F38" s="128">
        <f t="shared" si="11"/>
        <v>12.67</v>
      </c>
      <c r="G38" s="293">
        <f t="shared" si="12"/>
        <v>89.02</v>
      </c>
      <c r="H38" s="293">
        <f t="shared" si="13"/>
        <v>157.85</v>
      </c>
      <c r="I38" s="293">
        <f>VLOOKUP(B38,'Table 4'!$B$13:$D$43,3,FALSE)</f>
        <v>5.91</v>
      </c>
      <c r="J38" s="293">
        <f t="shared" si="14"/>
        <v>57.84</v>
      </c>
      <c r="K38" s="293">
        <f t="shared" si="15"/>
        <v>112.44</v>
      </c>
      <c r="L38" s="128">
        <f t="shared" si="1"/>
        <v>154.07999999999998</v>
      </c>
      <c r="U38" s="86"/>
      <c r="V38" s="86"/>
      <c r="W38" s="86"/>
      <c r="X38" s="86"/>
      <c r="Y38" s="86"/>
      <c r="Z38" s="86"/>
      <c r="AA38" s="86"/>
      <c r="AB38" s="119"/>
      <c r="AC38" s="119"/>
      <c r="AD38" s="86"/>
      <c r="AE38" s="86"/>
    </row>
    <row r="39" spans="2:31">
      <c r="B39" s="289">
        <f t="shared" si="0"/>
        <v>2041</v>
      </c>
      <c r="C39" s="294"/>
      <c r="D39" s="128">
        <f t="shared" si="9"/>
        <v>70.34</v>
      </c>
      <c r="E39" s="128">
        <f t="shared" si="10"/>
        <v>53.54</v>
      </c>
      <c r="F39" s="128">
        <f t="shared" si="11"/>
        <v>12.95</v>
      </c>
      <c r="G39" s="293">
        <f t="shared" si="12"/>
        <v>90.98</v>
      </c>
      <c r="H39" s="293">
        <f t="shared" si="13"/>
        <v>161.32</v>
      </c>
      <c r="I39" s="128">
        <f t="shared" ref="I39:I40" si="16">ROUND(I38*(1+(IFERROR(INDEX($D$81:$D$89,MATCH($B39,$C$81:$C$89,0),1),0)+IFERROR(INDEX($G$81:$G$89,MATCH($B39,$F$81:$F$89,0),1),0)+IFERROR(INDEX($J$81:$J$89,MATCH($B39,$I$81:$I$89,0),1),0))),2)</f>
        <v>6.04</v>
      </c>
      <c r="J39" s="293">
        <f t="shared" si="14"/>
        <v>59.11</v>
      </c>
      <c r="K39" s="293">
        <f t="shared" si="15"/>
        <v>114.91</v>
      </c>
      <c r="L39" s="128">
        <f t="shared" si="1"/>
        <v>157.47</v>
      </c>
      <c r="U39" s="86"/>
      <c r="V39" s="86"/>
      <c r="W39" s="86"/>
      <c r="X39" s="86"/>
      <c r="Y39" s="86"/>
      <c r="Z39" s="86"/>
      <c r="AA39" s="86"/>
      <c r="AB39" s="119"/>
      <c r="AC39" s="119"/>
      <c r="AD39" s="86"/>
      <c r="AE39" s="86"/>
    </row>
    <row r="40" spans="2:31">
      <c r="B40" s="289">
        <f t="shared" si="0"/>
        <v>2042</v>
      </c>
      <c r="C40" s="294"/>
      <c r="D40" s="128">
        <f t="shared" si="9"/>
        <v>71.89</v>
      </c>
      <c r="E40" s="128">
        <f t="shared" si="10"/>
        <v>54.72</v>
      </c>
      <c r="F40" s="128">
        <f t="shared" si="11"/>
        <v>13.23</v>
      </c>
      <c r="G40" s="293">
        <f t="shared" si="12"/>
        <v>92.97</v>
      </c>
      <c r="H40" s="293">
        <f t="shared" si="13"/>
        <v>164.86</v>
      </c>
      <c r="I40" s="128">
        <f t="shared" si="16"/>
        <v>6.17</v>
      </c>
      <c r="J40" s="293">
        <f t="shared" si="14"/>
        <v>60.38</v>
      </c>
      <c r="K40" s="293">
        <f t="shared" si="15"/>
        <v>117.41</v>
      </c>
      <c r="L40" s="128">
        <f t="shared" si="1"/>
        <v>160.92000000000002</v>
      </c>
      <c r="U40" s="86"/>
      <c r="V40" s="86"/>
      <c r="W40" s="86"/>
      <c r="X40" s="86"/>
      <c r="Y40" s="86"/>
      <c r="Z40" s="86"/>
      <c r="AA40" s="86"/>
      <c r="AB40" s="119"/>
      <c r="AC40" s="119"/>
      <c r="AD40" s="86"/>
      <c r="AE40" s="86"/>
    </row>
    <row r="41" spans="2:31">
      <c r="M41" s="289"/>
      <c r="O41" s="299"/>
      <c r="U41" s="86"/>
      <c r="V41" s="86"/>
      <c r="W41" s="86"/>
      <c r="X41" s="86"/>
      <c r="Y41" s="86"/>
      <c r="Z41" s="86"/>
      <c r="AA41" s="86"/>
      <c r="AB41" s="119"/>
      <c r="AC41" s="119"/>
      <c r="AD41" s="86"/>
      <c r="AE41" s="86"/>
    </row>
    <row r="42" spans="2:31" ht="14.25">
      <c r="B42" s="4" t="s">
        <v>25</v>
      </c>
      <c r="C42" s="20"/>
      <c r="D42" s="20"/>
      <c r="E42" s="20"/>
      <c r="F42" s="20"/>
      <c r="G42" s="20"/>
      <c r="H42" s="20"/>
      <c r="I42" s="20"/>
      <c r="J42" s="20"/>
      <c r="K42" s="20"/>
      <c r="M42" s="289"/>
      <c r="N42" s="299"/>
      <c r="O42" s="299"/>
      <c r="U42" s="86"/>
      <c r="V42" s="86"/>
      <c r="W42" s="86"/>
      <c r="X42" s="86"/>
      <c r="Y42" s="86"/>
      <c r="Z42" s="86"/>
      <c r="AA42" s="86"/>
      <c r="AB42" s="119"/>
      <c r="AC42" s="119"/>
      <c r="AD42" s="86"/>
      <c r="AE42" s="86"/>
    </row>
    <row r="43" spans="2:31">
      <c r="U43" s="86"/>
      <c r="V43" s="86"/>
      <c r="W43" s="86"/>
      <c r="X43" s="86"/>
      <c r="Y43" s="86"/>
      <c r="Z43" s="86"/>
      <c r="AA43" s="86"/>
      <c r="AB43" s="119"/>
      <c r="AC43" s="119"/>
      <c r="AD43" s="86"/>
      <c r="AE43" s="86"/>
    </row>
    <row r="44" spans="2:31">
      <c r="B44" s="85" t="s">
        <v>117</v>
      </c>
      <c r="D44" s="300" t="s">
        <v>139</v>
      </c>
      <c r="U44" s="86"/>
      <c r="V44" s="86"/>
      <c r="W44" s="86"/>
      <c r="X44" s="86"/>
      <c r="Y44" s="86"/>
      <c r="Z44" s="86"/>
      <c r="AA44" s="86"/>
      <c r="AB44" s="119"/>
      <c r="AC44" s="119"/>
      <c r="AD44" s="86"/>
      <c r="AE44" s="86"/>
    </row>
    <row r="45" spans="2:31">
      <c r="C45" s="301" t="str">
        <f>D10</f>
        <v>(b)</v>
      </c>
      <c r="D45" s="293" t="str">
        <f>"= "&amp;C10&amp;" x "&amp;C74</f>
        <v>= (a) x 0.0695884915153164</v>
      </c>
      <c r="U45" s="86"/>
      <c r="V45" s="86"/>
      <c r="W45" s="86"/>
      <c r="X45" s="86"/>
      <c r="Y45" s="86"/>
      <c r="Z45" s="86"/>
      <c r="AA45" s="86"/>
      <c r="AB45" s="119"/>
      <c r="AC45" s="119"/>
      <c r="AD45" s="86"/>
      <c r="AE45" s="86"/>
    </row>
    <row r="46" spans="2:31">
      <c r="C46" s="301" t="str">
        <f>G10</f>
        <v>(e)</v>
      </c>
      <c r="D46" s="293" t="str">
        <f>"= "&amp;$F$10&amp;" x  (8.76 x "&amp;TEXT(G63,"0.0%")&amp;") + "&amp;$E$10</f>
        <v>= (d) x  (8.76 x 33.0%) + (c)</v>
      </c>
      <c r="U46" s="86"/>
      <c r="V46" s="86"/>
      <c r="W46" s="86"/>
      <c r="X46" s="86"/>
      <c r="Y46" s="86"/>
      <c r="Z46" s="86"/>
      <c r="AA46" s="86"/>
      <c r="AB46" s="119"/>
      <c r="AC46" s="119"/>
      <c r="AD46" s="86"/>
      <c r="AE46" s="86"/>
    </row>
    <row r="47" spans="2:31">
      <c r="C47" s="301" t="str">
        <f>H10</f>
        <v>(f)</v>
      </c>
      <c r="D47" s="293" t="str">
        <f>"= "&amp;D10&amp;" + "&amp;G10</f>
        <v>= (b) + (e)</v>
      </c>
      <c r="U47" s="86"/>
      <c r="V47" s="86"/>
      <c r="W47" s="86"/>
      <c r="X47" s="86"/>
      <c r="Y47" s="86"/>
      <c r="Z47" s="86"/>
      <c r="AA47" s="86"/>
      <c r="AB47" s="119"/>
      <c r="AC47" s="119"/>
      <c r="AD47" s="86"/>
      <c r="AE47" s="86"/>
    </row>
    <row r="48" spans="2:31">
      <c r="C48" s="301" t="str">
        <f>I10</f>
        <v>(g)</v>
      </c>
      <c r="D48" s="302" t="str">
        <f>'Table 4'!B3&amp;" - "&amp;'Table 4'!B4</f>
        <v>Table 4 - Burnertip Natural Gas Price Forecast</v>
      </c>
      <c r="U48" s="86"/>
      <c r="V48" s="86"/>
      <c r="W48" s="86"/>
      <c r="X48" s="86"/>
      <c r="Y48" s="86"/>
      <c r="Z48" s="86"/>
      <c r="AA48" s="86"/>
      <c r="AB48" s="119"/>
      <c r="AC48" s="119"/>
      <c r="AD48" s="86"/>
      <c r="AE48" s="86"/>
    </row>
    <row r="49" spans="3:31">
      <c r="C49" s="301" t="str">
        <f>J10</f>
        <v>(h)</v>
      </c>
      <c r="D49" s="293" t="str">
        <f>"= "&amp;TEXT(K63,"?,0")&amp;" MMBtu/MWH x "&amp;I9</f>
        <v>= 9,786 MMBtu/MWH x $/MMBtu</v>
      </c>
      <c r="U49" s="86"/>
      <c r="V49" s="86"/>
      <c r="W49" s="86"/>
      <c r="X49" s="86"/>
      <c r="Y49" s="86"/>
      <c r="Z49" s="86"/>
      <c r="AA49" s="86"/>
      <c r="AB49" s="119"/>
      <c r="AC49" s="119"/>
      <c r="AD49" s="86"/>
      <c r="AE49" s="86"/>
    </row>
    <row r="50" spans="3:31">
      <c r="C50" s="301" t="str">
        <f>K10</f>
        <v>(i)</v>
      </c>
      <c r="D50" s="293" t="str">
        <f>"= "&amp;H10&amp;" / (8.76 x 'Capacity Factor' ) + "&amp;J10</f>
        <v>= (f) / (8.76 x 'Capacity Factor' ) + (h)</v>
      </c>
      <c r="U50" s="86"/>
      <c r="V50" s="86"/>
      <c r="W50" s="86"/>
      <c r="X50" s="86"/>
      <c r="Y50" s="86"/>
      <c r="Z50" s="86"/>
      <c r="AA50" s="86"/>
      <c r="AB50" s="119"/>
      <c r="AC50" s="119"/>
      <c r="AD50" s="86"/>
      <c r="AE50" s="86"/>
    </row>
    <row r="51" spans="3:31" ht="13.5" thickBot="1">
      <c r="U51" s="86"/>
      <c r="V51" s="86"/>
      <c r="W51" s="86"/>
      <c r="X51" s="86"/>
      <c r="Y51" s="86"/>
      <c r="Z51" s="86"/>
      <c r="AA51" s="86"/>
      <c r="AB51" s="119"/>
      <c r="AC51" s="119"/>
      <c r="AD51" s="86"/>
      <c r="AE51" s="86"/>
    </row>
    <row r="52" spans="3:31" ht="13.5" thickBot="1">
      <c r="C52" s="42" t="s">
        <v>143</v>
      </c>
      <c r="D52" s="303"/>
      <c r="E52" s="303"/>
      <c r="F52" s="303"/>
      <c r="G52" s="303"/>
      <c r="H52" s="303"/>
      <c r="I52" s="303"/>
      <c r="J52" s="304"/>
      <c r="K52" s="305"/>
    </row>
    <row r="53" spans="3:31" ht="5.25" customHeight="1"/>
    <row r="54" spans="3:31" ht="5.25" customHeight="1"/>
    <row r="55" spans="3:31">
      <c r="C55" s="306" t="s">
        <v>118</v>
      </c>
      <c r="D55" s="307"/>
      <c r="E55" s="306"/>
      <c r="F55" s="308" t="s">
        <v>32</v>
      </c>
      <c r="G55" s="308" t="s">
        <v>119</v>
      </c>
      <c r="H55" s="308" t="s">
        <v>120</v>
      </c>
      <c r="I55" s="308" t="s">
        <v>33</v>
      </c>
    </row>
    <row r="56" spans="3:31">
      <c r="C56" s="298" t="s">
        <v>121</v>
      </c>
      <c r="F56" s="309">
        <f>C67</f>
        <v>185</v>
      </c>
      <c r="G56" s="41">
        <f>F56/F58</f>
        <v>1</v>
      </c>
      <c r="H56" s="310">
        <f>C68</f>
        <v>745.12812495389073</v>
      </c>
      <c r="I56" s="311">
        <f>C71</f>
        <v>31.908814304665992</v>
      </c>
      <c r="P56" s="117"/>
      <c r="Q56" s="117" t="s">
        <v>103</v>
      </c>
      <c r="R56" s="274">
        <v>2026</v>
      </c>
      <c r="S56" s="117"/>
      <c r="T56" s="117"/>
      <c r="U56" s="117"/>
    </row>
    <row r="57" spans="3:31">
      <c r="C57" s="298"/>
      <c r="F57" s="312">
        <f>D67</f>
        <v>0</v>
      </c>
      <c r="G57" s="313">
        <f>1-G56</f>
        <v>0</v>
      </c>
      <c r="H57" s="314">
        <f>D68</f>
        <v>0</v>
      </c>
      <c r="I57" s="315">
        <f>D71</f>
        <v>0</v>
      </c>
      <c r="P57" s="350">
        <v>184.90000000000006</v>
      </c>
      <c r="Q57" s="117" t="s">
        <v>32</v>
      </c>
      <c r="R57" s="274" t="s">
        <v>151</v>
      </c>
      <c r="S57" s="274"/>
      <c r="T57" s="117"/>
      <c r="U57" s="274" t="str">
        <f>$R$57&amp;"Proposed Station Capital Costs"</f>
        <v>I_NTN_SC_FRMProposed Station Capital Costs</v>
      </c>
    </row>
    <row r="58" spans="3:31">
      <c r="C58" s="298" t="s">
        <v>122</v>
      </c>
      <c r="F58" s="309">
        <f>F56+F57</f>
        <v>185</v>
      </c>
      <c r="G58" s="41">
        <f>G56+G57</f>
        <v>1</v>
      </c>
      <c r="H58" s="310">
        <f>ROUND(((F56*H56)+(F57*H57))/F58,0)</f>
        <v>745</v>
      </c>
      <c r="I58" s="311">
        <f>ROUND(((F56*I56)+(F57*I57))/F58,2)</f>
        <v>31.91</v>
      </c>
      <c r="P58" s="350"/>
      <c r="Q58" s="117" t="s">
        <v>32</v>
      </c>
      <c r="R58" s="274"/>
      <c r="S58" s="119"/>
      <c r="T58" s="117"/>
      <c r="U58" s="274" t="str">
        <f>$R$57&amp;"Proposed Station Fixed Costs"</f>
        <v>I_NTN_SC_FRMProposed Station Fixed Costs</v>
      </c>
    </row>
    <row r="59" spans="3:31">
      <c r="C59" s="298"/>
      <c r="F59" s="309"/>
      <c r="G59" s="41"/>
      <c r="H59" s="316"/>
      <c r="I59" s="317"/>
      <c r="P59" s="117"/>
      <c r="Q59" s="117"/>
      <c r="R59" s="346" t="str">
        <f>R57&amp;R56</f>
        <v>I_NTN_SC_FRM2026</v>
      </c>
      <c r="S59" s="117"/>
      <c r="T59" s="117"/>
      <c r="U59" s="274" t="str">
        <f>$R$57&amp;"Proposed Station Variable O&amp;M Costs"</f>
        <v>I_NTN_SC_FRMProposed Station Variable O&amp;M Costs</v>
      </c>
    </row>
    <row r="60" spans="3:31">
      <c r="C60" s="318" t="s">
        <v>118</v>
      </c>
      <c r="D60" s="307"/>
      <c r="E60" s="306"/>
      <c r="F60" s="308" t="s">
        <v>32</v>
      </c>
      <c r="G60" s="308" t="s">
        <v>34</v>
      </c>
      <c r="H60" s="308" t="s">
        <v>123</v>
      </c>
      <c r="I60" s="308" t="s">
        <v>119</v>
      </c>
      <c r="J60" s="308" t="s">
        <v>124</v>
      </c>
      <c r="K60" s="308" t="s">
        <v>125</v>
      </c>
    </row>
    <row r="61" spans="3:31">
      <c r="C61" s="319" t="str">
        <f>C56</f>
        <v>SCCT Dry "F" - Turbine</v>
      </c>
      <c r="D61" s="320"/>
      <c r="E61" s="320"/>
      <c r="F61" s="85">
        <f>C67</f>
        <v>185</v>
      </c>
      <c r="G61" s="41">
        <f>C75</f>
        <v>0.33</v>
      </c>
      <c r="H61" s="321">
        <f>G61*F61</f>
        <v>61.050000000000004</v>
      </c>
      <c r="I61" s="41">
        <f>H61/H63</f>
        <v>1</v>
      </c>
      <c r="J61" s="317">
        <f>C72</f>
        <v>7.7612665227267676</v>
      </c>
      <c r="K61" s="322">
        <f>C73</f>
        <v>9786.4587359536672</v>
      </c>
    </row>
    <row r="62" spans="3:31">
      <c r="C62" s="319">
        <f>C57</f>
        <v>0</v>
      </c>
      <c r="D62" s="320"/>
      <c r="E62" s="320"/>
      <c r="F62" s="323">
        <f>D67</f>
        <v>0</v>
      </c>
      <c r="G62" s="313">
        <f>D75</f>
        <v>0</v>
      </c>
      <c r="H62" s="324">
        <f>G62*F62</f>
        <v>0</v>
      </c>
      <c r="I62" s="313">
        <f>1-I61</f>
        <v>0</v>
      </c>
      <c r="J62" s="325">
        <f>D72</f>
        <v>0</v>
      </c>
      <c r="K62" s="326">
        <f>D73</f>
        <v>0</v>
      </c>
    </row>
    <row r="63" spans="3:31">
      <c r="C63" s="298" t="s">
        <v>126</v>
      </c>
      <c r="F63" s="85">
        <f>F61+F62</f>
        <v>185</v>
      </c>
      <c r="G63" s="327">
        <f>ROUND(H63/F63,3)</f>
        <v>0.33</v>
      </c>
      <c r="H63" s="321">
        <f>SUM(H61:H62)</f>
        <v>61.050000000000004</v>
      </c>
      <c r="I63" s="41">
        <f>I61+I62</f>
        <v>1</v>
      </c>
      <c r="J63" s="317">
        <f>ROUND(($I61*J61)+($I62*J62),2)</f>
        <v>7.76</v>
      </c>
      <c r="K63" s="328">
        <f>ROUND(($I61*K61)+($I62*K62),0)</f>
        <v>9786</v>
      </c>
    </row>
    <row r="64" spans="3:31">
      <c r="G64" s="327"/>
      <c r="I64" s="41"/>
      <c r="J64" s="317"/>
      <c r="K64" s="329" t="s">
        <v>127</v>
      </c>
    </row>
    <row r="66" spans="2:29">
      <c r="C66" s="308" t="s">
        <v>128</v>
      </c>
      <c r="D66" s="308" t="s">
        <v>129</v>
      </c>
      <c r="E66" s="330" t="str">
        <f>D44</f>
        <v xml:space="preserve">Plant Costs  - 2019 IRP - Table 6.1 &amp; 6.2 </v>
      </c>
      <c r="F66" s="331"/>
      <c r="G66" s="331"/>
      <c r="H66" s="331"/>
      <c r="I66" s="331"/>
      <c r="J66" s="331"/>
      <c r="K66" s="332"/>
    </row>
    <row r="67" spans="2:29">
      <c r="C67" s="340">
        <v>185</v>
      </c>
      <c r="E67" s="85" t="s">
        <v>130</v>
      </c>
      <c r="H67" s="333"/>
    </row>
    <row r="68" spans="2:29">
      <c r="B68" s="85" t="s">
        <v>101</v>
      </c>
      <c r="C68" s="339">
        <v>745.12812495389073</v>
      </c>
      <c r="D68" s="316"/>
      <c r="E68" s="85" t="s">
        <v>131</v>
      </c>
      <c r="M68" s="338"/>
    </row>
    <row r="69" spans="2:29">
      <c r="B69" s="85" t="s">
        <v>101</v>
      </c>
      <c r="C69" s="342">
        <v>17.005460468665991</v>
      </c>
      <c r="D69" s="317"/>
      <c r="E69" s="85" t="s">
        <v>132</v>
      </c>
    </row>
    <row r="70" spans="2:29">
      <c r="B70" s="85" t="s">
        <v>101</v>
      </c>
      <c r="C70" s="343">
        <v>14.903353836000001</v>
      </c>
      <c r="D70" s="334"/>
      <c r="E70" s="85" t="s">
        <v>133</v>
      </c>
    </row>
    <row r="71" spans="2:29">
      <c r="B71" s="85" t="s">
        <v>101</v>
      </c>
      <c r="C71" s="317">
        <f>C69+C70</f>
        <v>31.908814304665992</v>
      </c>
      <c r="D71" s="317"/>
      <c r="E71" s="85" t="s">
        <v>134</v>
      </c>
    </row>
    <row r="72" spans="2:29">
      <c r="B72" s="85" t="s">
        <v>101</v>
      </c>
      <c r="C72" s="342">
        <v>7.7612665227267676</v>
      </c>
      <c r="D72" s="317"/>
      <c r="E72" s="85" t="s">
        <v>135</v>
      </c>
    </row>
    <row r="73" spans="2:29">
      <c r="C73" s="345">
        <v>9786.4587359536672</v>
      </c>
      <c r="D73" s="328"/>
      <c r="E73" s="85" t="s">
        <v>136</v>
      </c>
    </row>
    <row r="74" spans="2:29">
      <c r="C74" s="341">
        <v>6.9588491515316389E-2</v>
      </c>
      <c r="D74" s="335"/>
      <c r="E74" s="85" t="s">
        <v>36</v>
      </c>
      <c r="AB74" s="119"/>
      <c r="AC74" s="119"/>
    </row>
    <row r="75" spans="2:29">
      <c r="C75" s="344">
        <v>0.33</v>
      </c>
      <c r="D75" s="336"/>
      <c r="E75" s="85" t="s">
        <v>37</v>
      </c>
      <c r="AB75" s="119"/>
      <c r="AC75" s="119"/>
    </row>
    <row r="76" spans="2:29">
      <c r="D76" s="41">
        <f>ROUND(H63/F63,3)</f>
        <v>0.33</v>
      </c>
      <c r="E76" s="85" t="s">
        <v>137</v>
      </c>
      <c r="AB76" s="119"/>
      <c r="AC76" s="119"/>
    </row>
    <row r="77" spans="2:29">
      <c r="D77" s="327"/>
      <c r="E77" s="50"/>
      <c r="AB77" s="119"/>
      <c r="AC77" s="119"/>
    </row>
    <row r="78" spans="2:29">
      <c r="B78"/>
      <c r="C78"/>
      <c r="D78"/>
      <c r="E78"/>
      <c r="F78"/>
      <c r="AB78" s="119"/>
      <c r="AC78" s="119"/>
    </row>
    <row r="79" spans="2:29" ht="13.5" thickBot="1"/>
    <row r="80" spans="2:29" ht="13.5" thickBot="1">
      <c r="C80" s="40" t="str">
        <f>"Company Official Inflation Forecast Dated "&amp;TEXT('Table 4'!$H$5,"mmmm dd, yyyy")</f>
        <v>Company Official Inflation Forecast Dated June 30, 2021</v>
      </c>
      <c r="D80" s="142"/>
      <c r="E80" s="142"/>
      <c r="F80" s="142"/>
      <c r="G80" s="142"/>
      <c r="H80" s="142"/>
      <c r="I80" s="142"/>
      <c r="J80" s="142"/>
      <c r="K80" s="142"/>
      <c r="L80" s="144"/>
    </row>
    <row r="81" spans="3:29">
      <c r="C81" s="87">
        <v>2017</v>
      </c>
      <c r="D81" s="41">
        <v>0.02</v>
      </c>
      <c r="F81" s="87">
        <f>C89+1</f>
        <v>2026</v>
      </c>
      <c r="G81" s="41">
        <v>2.3E-2</v>
      </c>
      <c r="H81" s="41"/>
      <c r="I81" s="87">
        <f>F89+1</f>
        <v>2035</v>
      </c>
      <c r="J81" s="41">
        <v>2.3E-2</v>
      </c>
      <c r="K81" s="117"/>
      <c r="L81" s="117"/>
    </row>
    <row r="82" spans="3:29">
      <c r="C82" s="87">
        <f t="shared" ref="C82:C89" si="17">C81+1</f>
        <v>2018</v>
      </c>
      <c r="D82" s="41">
        <v>2.4E-2</v>
      </c>
      <c r="F82" s="87">
        <f t="shared" ref="F82:F89" si="18">F81+1</f>
        <v>2027</v>
      </c>
      <c r="G82" s="41">
        <v>2.3E-2</v>
      </c>
      <c r="H82" s="41"/>
      <c r="I82" s="87">
        <f>I81+1</f>
        <v>2036</v>
      </c>
      <c r="J82" s="41">
        <v>2.3E-2</v>
      </c>
      <c r="K82" s="117"/>
      <c r="L82" s="117"/>
    </row>
    <row r="83" spans="3:29">
      <c r="C83" s="87">
        <f t="shared" si="17"/>
        <v>2019</v>
      </c>
      <c r="D83" s="41">
        <v>1.7999999999999999E-2</v>
      </c>
      <c r="F83" s="87">
        <f t="shared" si="18"/>
        <v>2028</v>
      </c>
      <c r="G83" s="41">
        <v>2.3E-2</v>
      </c>
      <c r="H83" s="41"/>
      <c r="I83" s="87">
        <f t="shared" ref="I83:I89" si="19">I82+1</f>
        <v>2037</v>
      </c>
      <c r="J83" s="41">
        <v>2.3E-2</v>
      </c>
      <c r="K83" s="117"/>
      <c r="L83" s="117"/>
    </row>
    <row r="84" spans="3:29">
      <c r="C84" s="87">
        <f t="shared" si="17"/>
        <v>2020</v>
      </c>
      <c r="D84" s="41">
        <v>1.2E-2</v>
      </c>
      <c r="F84" s="87">
        <f t="shared" si="18"/>
        <v>2029</v>
      </c>
      <c r="G84" s="41">
        <v>2.4E-2</v>
      </c>
      <c r="H84" s="41"/>
      <c r="I84" s="87">
        <f t="shared" si="19"/>
        <v>2038</v>
      </c>
      <c r="J84" s="41">
        <v>2.3E-2</v>
      </c>
      <c r="K84" s="117"/>
      <c r="L84" s="117"/>
    </row>
    <row r="85" spans="3:29">
      <c r="C85" s="87">
        <f t="shared" si="17"/>
        <v>2021</v>
      </c>
      <c r="D85" s="41">
        <v>3.2000000000000001E-2</v>
      </c>
      <c r="F85" s="87">
        <f t="shared" si="18"/>
        <v>2030</v>
      </c>
      <c r="G85" s="41">
        <v>2.3E-2</v>
      </c>
      <c r="H85" s="41"/>
      <c r="I85" s="87">
        <f t="shared" si="19"/>
        <v>2039</v>
      </c>
      <c r="J85" s="41">
        <v>2.3E-2</v>
      </c>
      <c r="K85" s="117"/>
      <c r="L85" s="117"/>
    </row>
    <row r="86" spans="3:29">
      <c r="C86" s="87">
        <f t="shared" si="17"/>
        <v>2022</v>
      </c>
      <c r="D86" s="41">
        <v>2.1999999999999999E-2</v>
      </c>
      <c r="F86" s="87">
        <f t="shared" si="18"/>
        <v>2031</v>
      </c>
      <c r="G86" s="41">
        <v>2.3E-2</v>
      </c>
      <c r="H86" s="41"/>
      <c r="I86" s="87">
        <f t="shared" si="19"/>
        <v>2040</v>
      </c>
      <c r="J86" s="41">
        <v>2.3E-2</v>
      </c>
      <c r="K86" s="117"/>
      <c r="L86" s="117"/>
    </row>
    <row r="87" spans="3:29" s="86" customFormat="1">
      <c r="C87" s="87">
        <f t="shared" si="17"/>
        <v>2023</v>
      </c>
      <c r="D87" s="41">
        <v>2.1000000000000001E-2</v>
      </c>
      <c r="F87" s="87">
        <f t="shared" si="18"/>
        <v>2032</v>
      </c>
      <c r="G87" s="41">
        <v>2.3E-2</v>
      </c>
      <c r="H87" s="41"/>
      <c r="I87" s="87">
        <f t="shared" si="19"/>
        <v>2041</v>
      </c>
      <c r="J87" s="41">
        <v>2.1999999999999999E-2</v>
      </c>
      <c r="K87" s="119"/>
      <c r="L87" s="119"/>
      <c r="N87" s="85"/>
      <c r="O87" s="85"/>
      <c r="AB87" s="117"/>
      <c r="AC87" s="117"/>
    </row>
    <row r="88" spans="3:29" s="86" customFormat="1">
      <c r="C88" s="87">
        <f t="shared" si="17"/>
        <v>2024</v>
      </c>
      <c r="D88" s="41">
        <v>2.1999999999999999E-2</v>
      </c>
      <c r="F88" s="87">
        <f t="shared" si="18"/>
        <v>2033</v>
      </c>
      <c r="G88" s="41">
        <v>2.3E-2</v>
      </c>
      <c r="H88" s="41"/>
      <c r="I88" s="87">
        <f t="shared" si="19"/>
        <v>2042</v>
      </c>
      <c r="J88" s="41">
        <v>2.1999999999999999E-2</v>
      </c>
      <c r="K88" s="119"/>
      <c r="L88" s="119"/>
      <c r="N88" s="85"/>
      <c r="O88" s="85"/>
      <c r="AB88" s="117"/>
      <c r="AC88" s="117"/>
    </row>
    <row r="89" spans="3:29" s="86" customFormat="1">
      <c r="C89" s="87">
        <f t="shared" si="17"/>
        <v>2025</v>
      </c>
      <c r="D89" s="41">
        <v>2.3E-2</v>
      </c>
      <c r="F89" s="87">
        <f t="shared" si="18"/>
        <v>2034</v>
      </c>
      <c r="G89" s="41">
        <v>2.3E-2</v>
      </c>
      <c r="H89" s="41"/>
      <c r="I89" s="87">
        <f t="shared" si="19"/>
        <v>2043</v>
      </c>
      <c r="J89" s="41">
        <v>2.3E-2</v>
      </c>
      <c r="K89" s="119"/>
      <c r="L89" s="119"/>
      <c r="N89" s="85"/>
      <c r="O89" s="85"/>
      <c r="AB89" s="117"/>
      <c r="AC89" s="117"/>
    </row>
    <row r="90" spans="3:29" s="86" customFormat="1">
      <c r="N90" s="85"/>
      <c r="O90" s="85"/>
      <c r="AB90" s="117"/>
      <c r="AC90" s="117"/>
    </row>
    <row r="91" spans="3:29" s="86" customFormat="1">
      <c r="N91" s="85"/>
      <c r="O91" s="85"/>
      <c r="AB91" s="117"/>
      <c r="AC91" s="117"/>
    </row>
    <row r="92" spans="3:29">
      <c r="D92" s="337"/>
    </row>
    <row r="93" spans="3:29">
      <c r="D93" s="337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50" max="10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zoomScale="80" zoomScaleNormal="80" workbookViewId="0">
      <selection activeCell="J23" sqref="J23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1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/>
    <col min="16" max="16" width="10" style="117" customWidth="1"/>
    <col min="17" max="17" width="25.1640625" style="117" customWidth="1"/>
    <col min="18" max="18" width="18.1640625" style="117" customWidth="1"/>
    <col min="19" max="19" width="9.33203125" style="117"/>
    <col min="20" max="20" width="16.6640625" style="117" customWidth="1"/>
    <col min="21" max="21" width="11.83203125" style="117" customWidth="1"/>
    <col min="22" max="22" width="9.6640625" style="117" bestFit="1" customWidth="1"/>
    <col min="23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156</v>
      </c>
      <c r="C2" s="116"/>
      <c r="D2" s="116"/>
      <c r="E2" s="116"/>
      <c r="F2" s="116"/>
      <c r="G2" s="116"/>
      <c r="H2" s="116"/>
      <c r="I2" s="116"/>
      <c r="J2" s="116"/>
    </row>
    <row r="3" spans="2:27" ht="15.75">
      <c r="B3" s="115" t="str">
        <f>TEXT($C$63,"0%")&amp;" Capacity Factor"</f>
        <v>37%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81"/>
      <c r="Z5" s="119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2019 IRP Yakima Wind with Storage Resource - 37%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>
      <c r="B12" s="135">
        <f t="shared" si="0"/>
        <v>2018</v>
      </c>
      <c r="C12" s="136"/>
      <c r="D12" s="128"/>
      <c r="E12" s="148"/>
      <c r="F12" s="148"/>
      <c r="G12" s="130"/>
      <c r="H12" s="148">
        <f>$C$58</f>
        <v>10</v>
      </c>
      <c r="I12" s="130"/>
      <c r="J12" s="130"/>
      <c r="K12" s="128">
        <f>(D12+E12+F12)</f>
        <v>0</v>
      </c>
      <c r="L12" s="119"/>
      <c r="N12" s="117"/>
      <c r="R12" s="387"/>
      <c r="S12" s="119"/>
      <c r="T12" s="164"/>
      <c r="U12" s="160"/>
      <c r="V12" s="160"/>
      <c r="W12" s="160"/>
      <c r="X12" s="160"/>
      <c r="Y12" s="160"/>
      <c r="Z12" s="119"/>
      <c r="AA12" s="119"/>
    </row>
    <row r="13" spans="2:27">
      <c r="B13" s="135">
        <f t="shared" si="0"/>
        <v>2019</v>
      </c>
      <c r="C13" s="136"/>
      <c r="D13" s="128"/>
      <c r="E13" s="148"/>
      <c r="F13" s="148"/>
      <c r="G13" s="130"/>
      <c r="H13" s="128">
        <f>ROUND(H12*(1+(IFERROR(INDEX($D$66:$D$74,MATCH($B13,$C$66:$C$74,0),1),0)+IFERROR(INDEX($G$66:$G$74,MATCH($B13,$F$66:$F$74,0),1),0)+IFERROR(INDEX(#REF!,MATCH($B13,$I$66:$I$74,0),1),0))),2)</f>
        <v>10.18</v>
      </c>
      <c r="I13" s="130"/>
      <c r="J13" s="130"/>
      <c r="K13" s="128">
        <f t="shared" ref="K13:K37" si="1">(D13+E13+F13)</f>
        <v>0</v>
      </c>
      <c r="L13" s="119"/>
      <c r="N13" s="117"/>
      <c r="R13" s="119"/>
      <c r="S13" s="119"/>
      <c r="T13" s="119"/>
      <c r="U13" s="119"/>
      <c r="V13" s="160"/>
      <c r="W13" s="160"/>
      <c r="X13" s="160"/>
      <c r="Y13" s="160"/>
      <c r="Z13" s="119"/>
      <c r="AA13" s="119"/>
    </row>
    <row r="14" spans="2:27">
      <c r="B14" s="135">
        <f t="shared" si="0"/>
        <v>2020</v>
      </c>
      <c r="C14" s="136"/>
      <c r="D14" s="128"/>
      <c r="E14" s="128"/>
      <c r="F14" s="128"/>
      <c r="G14" s="130"/>
      <c r="H14" s="128">
        <f>ROUND(H13*(1+(IFERROR(INDEX($D$66:$D$74,MATCH($B14,$C$66:$C$74,0),1),0)+IFERROR(INDEX($G$66:$G$74,MATCH($B14,$F$66:$F$74,0),1),0)+IFERROR(INDEX(#REF!,MATCH($B14,$I$66:$I$74,0),1),0))),2)</f>
        <v>10.3</v>
      </c>
      <c r="I14" s="130"/>
      <c r="J14" s="130"/>
      <c r="K14" s="128">
        <f t="shared" si="1"/>
        <v>0</v>
      </c>
      <c r="L14" s="119"/>
      <c r="N14" s="117"/>
      <c r="O14" s="132"/>
      <c r="P14" s="133"/>
      <c r="Q14" s="134"/>
      <c r="R14" s="119"/>
      <c r="S14" s="119"/>
      <c r="T14" s="119"/>
      <c r="U14" s="119"/>
      <c r="V14" s="160"/>
      <c r="W14" s="160"/>
      <c r="X14" s="160"/>
      <c r="Y14" s="160"/>
      <c r="Z14" s="119"/>
      <c r="AA14" s="119"/>
    </row>
    <row r="15" spans="2:27">
      <c r="B15" s="135">
        <f t="shared" si="0"/>
        <v>2021</v>
      </c>
      <c r="C15" s="136"/>
      <c r="D15" s="128"/>
      <c r="E15" s="128"/>
      <c r="F15" s="128"/>
      <c r="G15" s="130"/>
      <c r="H15" s="128">
        <f>ROUND(H14*(1+(IFERROR(INDEX($D$66:$D$74,MATCH($B15,$C$66:$C$74,0),1),0)+IFERROR(INDEX($G$66:$G$74,MATCH($B15,$F$66:$F$74,0),1),0)+IFERROR(INDEX(#REF!,MATCH($B15,$I$66:$I$74,0),1),0))),2)</f>
        <v>10.63</v>
      </c>
      <c r="I15" s="130"/>
      <c r="J15" s="130"/>
      <c r="K15" s="128">
        <f t="shared" si="1"/>
        <v>0</v>
      </c>
      <c r="L15" s="119"/>
      <c r="N15" s="117"/>
      <c r="O15" s="271"/>
      <c r="P15" s="133"/>
      <c r="Q15" s="134"/>
      <c r="R15" s="119"/>
      <c r="S15" s="119"/>
      <c r="T15" s="119"/>
      <c r="U15" s="119"/>
      <c r="V15" s="160"/>
      <c r="W15" s="160"/>
      <c r="X15" s="160"/>
      <c r="Y15" s="160"/>
      <c r="Z15" s="119"/>
      <c r="AA15" s="119"/>
    </row>
    <row r="16" spans="2:27">
      <c r="B16" s="135">
        <f t="shared" si="0"/>
        <v>2022</v>
      </c>
      <c r="C16" s="136"/>
      <c r="D16" s="128"/>
      <c r="E16" s="128"/>
      <c r="F16" s="128"/>
      <c r="G16" s="130"/>
      <c r="H16" s="128">
        <f>ROUND(H15*(1+(IFERROR(INDEX($D$66:$D$74,MATCH($B16,$C$66:$C$74,0),1),0)+IFERROR(INDEX($G$66:$G$74,MATCH($B16,$F$66:$F$74,0),1),0)+IFERROR(INDEX(#REF!,MATCH($B16,$I$66:$I$74,0),1),0))),2)</f>
        <v>10.86</v>
      </c>
      <c r="I16" s="130"/>
      <c r="J16" s="130"/>
      <c r="K16" s="128">
        <f t="shared" si="1"/>
        <v>0</v>
      </c>
      <c r="L16" s="119"/>
      <c r="N16" s="117"/>
      <c r="R16" s="119"/>
      <c r="S16" s="119"/>
      <c r="T16" s="119"/>
      <c r="U16" s="119"/>
      <c r="V16" s="160"/>
      <c r="W16" s="160"/>
      <c r="X16" s="160"/>
      <c r="Y16" s="160"/>
      <c r="Z16" s="119"/>
      <c r="AA16" s="119"/>
    </row>
    <row r="17" spans="2:27">
      <c r="B17" s="135">
        <f t="shared" si="0"/>
        <v>2023</v>
      </c>
      <c r="C17" s="136"/>
      <c r="D17" s="128"/>
      <c r="E17" s="128"/>
      <c r="F17" s="128"/>
      <c r="G17" s="130"/>
      <c r="H17" s="128">
        <f>ROUND(H16*(1+(IFERROR(INDEX($D$66:$D$74,MATCH($B17,$C$66:$C$74,0),1),0)+IFERROR(INDEX($G$66:$G$74,MATCH($B17,$F$66:$F$74,0),1),0)+IFERROR(INDEX(#REF!,MATCH($B17,$I$66:$I$74,0),1),0))),2)</f>
        <v>11.09</v>
      </c>
      <c r="I17" s="130"/>
      <c r="J17" s="130"/>
      <c r="K17" s="128">
        <f t="shared" si="1"/>
        <v>0</v>
      </c>
      <c r="L17" s="119"/>
      <c r="N17" s="117"/>
      <c r="O17" s="132"/>
      <c r="R17" s="119"/>
      <c r="S17" s="119"/>
      <c r="T17" s="119"/>
      <c r="U17" s="119"/>
      <c r="V17" s="160"/>
      <c r="W17" s="160"/>
      <c r="X17" s="160"/>
      <c r="Y17" s="160"/>
      <c r="Z17" s="119"/>
      <c r="AA17" s="119"/>
    </row>
    <row r="18" spans="2:27">
      <c r="B18" s="135">
        <f t="shared" si="0"/>
        <v>2024</v>
      </c>
      <c r="C18" s="136"/>
      <c r="D18" s="128"/>
      <c r="E18" s="148"/>
      <c r="F18" s="148"/>
      <c r="G18" s="130"/>
      <c r="H18" s="128">
        <f>ROUND(H17*(1+(IFERROR(INDEX($D$66:$D$74,MATCH($B18,$C$66:$C$74,0),1),0)+IFERROR(INDEX($G$66:$G$74,MATCH($B18,$F$66:$F$74,0),1),0)+IFERROR(INDEX(#REF!,MATCH($B18,$I$66:$I$74,0),1),0))),2)</f>
        <v>11.33</v>
      </c>
      <c r="I18" s="130"/>
      <c r="J18" s="130"/>
      <c r="K18" s="128">
        <f t="shared" si="1"/>
        <v>0</v>
      </c>
      <c r="L18" s="119"/>
      <c r="N18" s="117"/>
      <c r="R18" s="119"/>
      <c r="S18" s="119"/>
      <c r="T18" s="164"/>
      <c r="U18" s="160"/>
      <c r="V18" s="160"/>
      <c r="W18" s="160"/>
      <c r="X18" s="160"/>
      <c r="Y18" s="160"/>
      <c r="Z18" s="119"/>
      <c r="AA18" s="119"/>
    </row>
    <row r="19" spans="2:27">
      <c r="B19" s="135">
        <f t="shared" si="0"/>
        <v>2025</v>
      </c>
      <c r="C19" s="136"/>
      <c r="D19" s="128"/>
      <c r="E19" s="148"/>
      <c r="F19" s="148"/>
      <c r="G19" s="130"/>
      <c r="H19" s="128">
        <f>ROUND(H18*(1+(IFERROR(INDEX($D$66:$D$74,MATCH($B19,$C$66:$C$74,0),1),0)+IFERROR(INDEX($G$66:$G$74,MATCH($B19,$F$66:$F$74,0),1),0)+IFERROR(INDEX(#REF!,MATCH($B19,$I$66:$I$74,0),1),0))),2)</f>
        <v>11.59</v>
      </c>
      <c r="I19" s="130"/>
      <c r="J19" s="130"/>
      <c r="K19" s="128">
        <f t="shared" si="1"/>
        <v>0</v>
      </c>
      <c r="L19" s="119"/>
      <c r="N19" s="117"/>
      <c r="R19" s="119"/>
      <c r="S19" s="119"/>
      <c r="T19" s="164"/>
      <c r="U19" s="160"/>
      <c r="V19" s="160"/>
      <c r="W19" s="160"/>
      <c r="X19" s="160"/>
      <c r="Y19" s="160"/>
      <c r="Z19" s="119"/>
      <c r="AA19" s="119"/>
    </row>
    <row r="20" spans="2:27">
      <c r="B20" s="135">
        <f t="shared" si="0"/>
        <v>2026</v>
      </c>
      <c r="C20" s="136"/>
      <c r="D20" s="128"/>
      <c r="E20" s="148"/>
      <c r="F20" s="148"/>
      <c r="G20" s="130"/>
      <c r="H20" s="128">
        <f>ROUND(H19*(1+(IFERROR(INDEX($D$66:$D$74,MATCH($B20,$C$66:$C$74,0),1),0)+IFERROR(INDEX($G$66:$G$74,MATCH($B20,$F$66:$F$74,0),1),0)+IFERROR(INDEX(#REF!,MATCH($B20,$I$66:$I$74,0),1),0))),2)</f>
        <v>11.86</v>
      </c>
      <c r="I20" s="130"/>
      <c r="J20" s="130"/>
      <c r="K20" s="128">
        <f t="shared" si="1"/>
        <v>0</v>
      </c>
      <c r="L20" s="119"/>
      <c r="N20" s="117"/>
      <c r="R20" s="160"/>
      <c r="S20" s="119"/>
      <c r="T20" s="164"/>
      <c r="U20" s="160"/>
      <c r="V20" s="160"/>
      <c r="W20" s="160"/>
      <c r="X20" s="160"/>
      <c r="Y20" s="160"/>
      <c r="Z20" s="119"/>
      <c r="AA20" s="119"/>
    </row>
    <row r="21" spans="2:27">
      <c r="B21" s="135">
        <f t="shared" si="0"/>
        <v>2027</v>
      </c>
      <c r="C21" s="136"/>
      <c r="D21" s="128"/>
      <c r="E21" s="148"/>
      <c r="F21" s="148"/>
      <c r="G21" s="130"/>
      <c r="H21" s="128">
        <f>ROUND(H20*(1+(IFERROR(INDEX($D$66:$D$74,MATCH($B21,$C$66:$C$74,0),1),0)+IFERROR(INDEX($G$66:$G$74,MATCH($B21,$F$66:$F$74,0),1),0)+IFERROR(INDEX(#REF!,MATCH($B21,$I$66:$I$74,0),1),0))),2)</f>
        <v>12.13</v>
      </c>
      <c r="I21" s="130"/>
      <c r="J21" s="130"/>
      <c r="K21" s="128">
        <f t="shared" si="1"/>
        <v>0</v>
      </c>
      <c r="L21" s="119"/>
      <c r="N21" s="117"/>
      <c r="R21" s="160"/>
      <c r="S21" s="119"/>
      <c r="T21" s="164"/>
      <c r="U21" s="160"/>
      <c r="V21" s="160"/>
      <c r="W21" s="160"/>
      <c r="X21" s="160"/>
      <c r="Y21" s="160"/>
      <c r="Z21" s="119"/>
      <c r="AA21" s="119"/>
    </row>
    <row r="22" spans="2:27">
      <c r="B22" s="135">
        <f t="shared" si="0"/>
        <v>2028</v>
      </c>
      <c r="C22" s="136"/>
      <c r="D22" s="128"/>
      <c r="E22" s="148"/>
      <c r="F22" s="148"/>
      <c r="G22" s="130"/>
      <c r="H22" s="128">
        <f>ROUND(H21*(1+(IFERROR(INDEX($D$66:$D$74,MATCH($B22,$C$66:$C$74,0),1),0)+IFERROR(INDEX($G$66:$G$74,MATCH($B22,$F$66:$F$74,0),1),0)+IFERROR(INDEX(#REF!,MATCH($B22,$I$66:$I$74,0),1),0))),2)</f>
        <v>12.41</v>
      </c>
      <c r="I22" s="130"/>
      <c r="J22" s="130"/>
      <c r="K22" s="128">
        <f t="shared" si="1"/>
        <v>0</v>
      </c>
      <c r="L22" s="119"/>
      <c r="N22" s="117"/>
      <c r="R22" s="160"/>
      <c r="S22" s="119"/>
      <c r="T22" s="164"/>
      <c r="U22" s="160"/>
      <c r="V22" s="160"/>
      <c r="W22" s="160"/>
      <c r="X22" s="160"/>
      <c r="Y22" s="160"/>
      <c r="Z22" s="119"/>
      <c r="AA22" s="119"/>
    </row>
    <row r="23" spans="2:27">
      <c r="B23" s="135">
        <f t="shared" si="0"/>
        <v>2029</v>
      </c>
      <c r="C23" s="347">
        <v>1709.591836734694</v>
      </c>
      <c r="D23" s="128">
        <f>C23*$C$62</f>
        <v>117.94474081632653</v>
      </c>
      <c r="E23" s="268">
        <v>25</v>
      </c>
      <c r="F23" s="128">
        <f>INDEX('Table 3 PV wS YK_2024'!$F$10:$F$38,MATCH(B23,'Table 3 PV wS YK_2024'!$B$10:$B$38,0),1)</f>
        <v>0.44</v>
      </c>
      <c r="G23" s="130">
        <f>(D23+E23+F23)/(8.76*$C$63)</f>
        <v>44.118924791790221</v>
      </c>
      <c r="H23" s="128">
        <f>ROUND(H22*(1+(IFERROR(INDEX($D$66:$D$74,MATCH($B23,$C$66:$C$74,0),1),0)+IFERROR(INDEX($G$66:$G$74,MATCH($B23,$F$66:$F$74,0),1),0)+IFERROR(INDEX(#REF!,MATCH($B23,$I$66:$I$74,0),1),0))),2)</f>
        <v>12.71</v>
      </c>
      <c r="I23" s="130">
        <f>(G23+H23)</f>
        <v>56.828924791790222</v>
      </c>
      <c r="J23" s="130">
        <f t="shared" ref="J23" si="2">ROUND(I23*$C$63*8.76,2)</f>
        <v>184.69</v>
      </c>
      <c r="K23" s="128">
        <f t="shared" si="1"/>
        <v>143.38474081632654</v>
      </c>
      <c r="L23" s="119"/>
      <c r="N23" s="117"/>
      <c r="P23" s="197"/>
      <c r="R23" s="160"/>
      <c r="S23" s="119"/>
      <c r="T23" s="164"/>
      <c r="U23" s="160"/>
      <c r="V23" s="160"/>
      <c r="W23" s="160"/>
      <c r="X23" s="160"/>
      <c r="Y23" s="160"/>
      <c r="Z23" s="119"/>
      <c r="AA23" s="119"/>
    </row>
    <row r="24" spans="2:27">
      <c r="B24" s="135">
        <f t="shared" si="0"/>
        <v>2030</v>
      </c>
      <c r="C24" s="136"/>
      <c r="D24" s="128">
        <f t="shared" ref="D24:E37" si="3">ROUND(D23*(1+(IFERROR(INDEX($D$66:$D$74,MATCH($B24,$C$66:$C$74,0),1),0)+IFERROR(INDEX($G$66:$G$74,MATCH($B24,$F$66:$F$74,0),1),0)+IFERROR(INDEX($J$66:$J$74,MATCH($B24,$I$66:$I$74,0),1),0))),2)</f>
        <v>120.66</v>
      </c>
      <c r="E24" s="268">
        <v>25.510204081632654</v>
      </c>
      <c r="F24" s="128">
        <f>INDEX('Table 3 PV wS YK_2024'!$F$10:$F$38,MATCH(B24,'Table 3 PV wS YK_2024'!$B$10:$B$38,0),1)</f>
        <v>0.45</v>
      </c>
      <c r="G24" s="130">
        <f t="shared" ref="G24:G37" si="4">(D24+E24+F24)/(8.76*$C$63)</f>
        <v>45.114464203138702</v>
      </c>
      <c r="H24" s="128">
        <f>ROUND(H23*(1+(IFERROR(INDEX($D$66:$D$74,MATCH($B24,$C$66:$C$74,0),1),0)+IFERROR(INDEX($G$66:$G$74,MATCH($B24,$F$66:$F$74,0),1),0)+IFERROR(INDEX(#REF!,MATCH($B24,$I$66:$I$74,0),1),0))),2)</f>
        <v>13</v>
      </c>
      <c r="I24" s="130">
        <f t="shared" ref="I24:I37" si="5">(G24+H24)</f>
        <v>58.114464203138702</v>
      </c>
      <c r="J24" s="130">
        <f t="shared" ref="J24:J32" si="6">ROUND(I24*$C$63*8.76,2)</f>
        <v>188.87</v>
      </c>
      <c r="K24" s="128">
        <f t="shared" si="1"/>
        <v>146.62020408163264</v>
      </c>
      <c r="L24" s="119"/>
      <c r="N24" s="117"/>
      <c r="R24" s="160"/>
      <c r="S24" s="119"/>
      <c r="T24" s="164"/>
      <c r="U24" s="160"/>
      <c r="V24" s="160"/>
      <c r="W24" s="160"/>
      <c r="X24" s="160"/>
      <c r="Y24" s="160"/>
      <c r="Z24" s="119"/>
      <c r="AA24" s="119"/>
    </row>
    <row r="25" spans="2:27">
      <c r="B25" s="135">
        <f t="shared" si="0"/>
        <v>2031</v>
      </c>
      <c r="C25" s="136"/>
      <c r="D25" s="128">
        <f t="shared" si="3"/>
        <v>123.44</v>
      </c>
      <c r="E25" s="268">
        <v>26.122448979591837</v>
      </c>
      <c r="F25" s="128">
        <f>INDEX('Table 3 PV wS YK_2024'!$F$10:$F$38,MATCH(B25,'Table 3 PV wS YK_2024'!$B$10:$B$38,0),1)</f>
        <v>0.46</v>
      </c>
      <c r="G25" s="130">
        <f t="shared" si="4"/>
        <v>46.161321671525762</v>
      </c>
      <c r="H25" s="128">
        <f>ROUND(H24*(1+(IFERROR(INDEX($D$66:$D$74,MATCH($B25,$C$66:$C$74,0),1),0)+IFERROR(INDEX($G$66:$G$74,MATCH($B25,$F$66:$F$74,0),1),0)+IFERROR(INDEX(#REF!,MATCH($B25,$I$66:$I$74,0),1),0))),2)</f>
        <v>13.3</v>
      </c>
      <c r="I25" s="130">
        <f t="shared" si="5"/>
        <v>59.461321671525766</v>
      </c>
      <c r="J25" s="130">
        <f t="shared" si="6"/>
        <v>193.25</v>
      </c>
      <c r="K25" s="128">
        <f t="shared" si="1"/>
        <v>150.02244897959184</v>
      </c>
      <c r="L25" s="119"/>
      <c r="N25" s="117"/>
      <c r="R25" s="160"/>
      <c r="S25" s="119"/>
      <c r="T25" s="164"/>
      <c r="U25" s="160"/>
      <c r="V25" s="160"/>
      <c r="W25" s="160"/>
      <c r="X25" s="160"/>
      <c r="Y25" s="160"/>
      <c r="Z25" s="119"/>
      <c r="AA25" s="119"/>
    </row>
    <row r="26" spans="2:27">
      <c r="B26" s="135">
        <f t="shared" si="0"/>
        <v>2032</v>
      </c>
      <c r="C26" s="136"/>
      <c r="D26" s="128">
        <f t="shared" si="3"/>
        <v>126.28</v>
      </c>
      <c r="E26" s="268">
        <v>26.73469387755102</v>
      </c>
      <c r="F26" s="128">
        <f>INDEX('Table 3 PV wS YK_2024'!$F$10:$F$38,MATCH(B26,'Table 3 PV wS YK_2024'!$B$10:$B$38,0),1)</f>
        <v>0.47</v>
      </c>
      <c r="G26" s="130">
        <f t="shared" si="4"/>
        <v>47.226640905596078</v>
      </c>
      <c r="H26" s="128">
        <f>ROUND(H25*(1+(IFERROR(INDEX($D$66:$D$74,MATCH($B26,$C$66:$C$74,0),1),0)+IFERROR(INDEX($G$66:$G$74,MATCH($B26,$F$66:$F$74,0),1),0)+IFERROR(INDEX(#REF!,MATCH($B26,$I$66:$I$74,0),1),0))),2)</f>
        <v>13.61</v>
      </c>
      <c r="I26" s="130">
        <f t="shared" si="5"/>
        <v>60.836640905596077</v>
      </c>
      <c r="J26" s="130">
        <f t="shared" si="6"/>
        <v>197.72</v>
      </c>
      <c r="K26" s="128">
        <f t="shared" si="1"/>
        <v>153.48469387755102</v>
      </c>
      <c r="L26" s="119"/>
      <c r="N26" s="117"/>
      <c r="R26" s="160"/>
      <c r="S26" s="119"/>
      <c r="T26" s="164"/>
      <c r="U26" s="160"/>
      <c r="V26" s="160"/>
      <c r="W26" s="160"/>
      <c r="X26" s="160"/>
      <c r="Y26" s="160"/>
      <c r="Z26" s="119"/>
      <c r="AA26" s="119"/>
    </row>
    <row r="27" spans="2:27">
      <c r="B27" s="135">
        <f t="shared" si="0"/>
        <v>2033</v>
      </c>
      <c r="C27" s="136"/>
      <c r="D27" s="128">
        <f t="shared" si="3"/>
        <v>129.18</v>
      </c>
      <c r="E27" s="268">
        <v>27.346938775510203</v>
      </c>
      <c r="F27" s="128">
        <f>INDEX('Table 3 PV wS YK_2024'!$F$10:$F$38,MATCH(B27,'Table 3 PV wS YK_2024'!$B$10:$B$38,0),1)</f>
        <v>0.48</v>
      </c>
      <c r="G27" s="130">
        <f t="shared" si="4"/>
        <v>48.310421905349671</v>
      </c>
      <c r="H27" s="128">
        <f>ROUND(H26*(1+(IFERROR(INDEX($D$66:$D$74,MATCH($B27,$C$66:$C$74,0),1),0)+IFERROR(INDEX($G$66:$G$74,MATCH($B27,$F$66:$F$74,0),1),0)+IFERROR(INDEX(#REF!,MATCH($B27,$I$66:$I$74,0),1),0))),2)</f>
        <v>13.92</v>
      </c>
      <c r="I27" s="130">
        <f t="shared" si="5"/>
        <v>62.230421905349672</v>
      </c>
      <c r="J27" s="130">
        <f t="shared" si="6"/>
        <v>202.25</v>
      </c>
      <c r="K27" s="128">
        <f t="shared" si="1"/>
        <v>157.00693877551021</v>
      </c>
      <c r="L27" s="119"/>
      <c r="N27" s="117"/>
      <c r="R27" s="160"/>
      <c r="S27" s="119"/>
      <c r="T27" s="164"/>
      <c r="U27" s="160"/>
      <c r="V27" s="160"/>
      <c r="W27" s="160"/>
      <c r="X27" s="160"/>
      <c r="Y27" s="160"/>
      <c r="Z27" s="119"/>
      <c r="AA27" s="119"/>
    </row>
    <row r="28" spans="2:27">
      <c r="B28" s="135">
        <f t="shared" si="0"/>
        <v>2034</v>
      </c>
      <c r="C28" s="136"/>
      <c r="D28" s="128">
        <f t="shared" si="3"/>
        <v>132.15</v>
      </c>
      <c r="E28" s="268">
        <v>27.959183673469386</v>
      </c>
      <c r="F28" s="128">
        <f>INDEX('Table 3 PV wS YK_2024'!$F$10:$F$38,MATCH(B28,'Table 3 PV wS YK_2024'!$B$10:$B$38,0),1)</f>
        <v>0.49</v>
      </c>
      <c r="G28" s="130">
        <f t="shared" si="4"/>
        <v>49.415741631733752</v>
      </c>
      <c r="H28" s="128">
        <f>ROUND(H27*(1+(IFERROR(INDEX($D$66:$D$74,MATCH($B28,$C$66:$C$74,0),1),0)+IFERROR(INDEX($G$66:$G$74,MATCH($B28,$F$66:$F$74,0),1),0)+IFERROR(INDEX(#REF!,MATCH($B28,$I$66:$I$74,0),1),0))),2)</f>
        <v>14.24</v>
      </c>
      <c r="I28" s="130">
        <f t="shared" si="5"/>
        <v>63.655741631733754</v>
      </c>
      <c r="J28" s="130">
        <f t="shared" si="6"/>
        <v>206.88</v>
      </c>
      <c r="K28" s="128">
        <f t="shared" si="1"/>
        <v>160.59918367346941</v>
      </c>
      <c r="L28" s="119"/>
      <c r="N28" s="117"/>
      <c r="R28" s="160"/>
      <c r="S28" s="119"/>
      <c r="T28" s="164"/>
      <c r="U28" s="160"/>
      <c r="V28" s="160"/>
      <c r="W28" s="160"/>
      <c r="X28" s="160"/>
      <c r="Y28" s="160"/>
      <c r="Z28" s="119"/>
      <c r="AA28" s="119"/>
    </row>
    <row r="29" spans="2:27">
      <c r="B29" s="135">
        <f t="shared" si="0"/>
        <v>2035</v>
      </c>
      <c r="C29" s="136"/>
      <c r="D29" s="128">
        <f t="shared" si="3"/>
        <v>135.19</v>
      </c>
      <c r="E29" s="268">
        <v>28.571428571428573</v>
      </c>
      <c r="F29" s="128">
        <f>INDEX('Table 3 PV wS YK_2024'!$F$10:$F$38,MATCH(B29,'Table 3 PV wS YK_2024'!$B$10:$B$38,0),1)</f>
        <v>0.5</v>
      </c>
      <c r="G29" s="130">
        <f t="shared" si="4"/>
        <v>50.542600084748301</v>
      </c>
      <c r="H29" s="128">
        <f>ROUND(H28*(1+(IFERROR(INDEX($D$66:$D$74,MATCH($B29,$C$66:$C$74,0),1),0)+IFERROR(INDEX($G$66:$G$74,MATCH($B29,$F$66:$F$74,0),1),0)+IFERROR(INDEX(#REF!,MATCH($B29,$I$66:$I$74,0),1),0))),2)</f>
        <v>14.24</v>
      </c>
      <c r="I29" s="130">
        <f t="shared" si="5"/>
        <v>64.782600084748296</v>
      </c>
      <c r="J29" s="130">
        <f t="shared" si="6"/>
        <v>210.54</v>
      </c>
      <c r="K29" s="128">
        <f t="shared" si="1"/>
        <v>164.26142857142858</v>
      </c>
      <c r="L29" s="119"/>
      <c r="N29" s="117"/>
      <c r="R29" s="160"/>
      <c r="S29" s="119"/>
      <c r="T29" s="164"/>
      <c r="U29" s="160"/>
      <c r="V29" s="160"/>
      <c r="W29" s="160"/>
      <c r="X29" s="160"/>
      <c r="Y29" s="160"/>
      <c r="Z29" s="119"/>
      <c r="AA29" s="119"/>
    </row>
    <row r="30" spans="2:27">
      <c r="B30" s="135">
        <f t="shared" si="0"/>
        <v>2036</v>
      </c>
      <c r="C30" s="136"/>
      <c r="D30" s="128">
        <f t="shared" si="3"/>
        <v>138.30000000000001</v>
      </c>
      <c r="E30" s="268">
        <v>29.183673469387756</v>
      </c>
      <c r="F30" s="128">
        <f>INDEX('Table 3 PV wS YK_2024'!$F$10:$F$38,MATCH(B30,'Table 3 PV wS YK_2024'!$B$10:$B$38,0),1)</f>
        <v>0.51</v>
      </c>
      <c r="G30" s="130">
        <f t="shared" si="4"/>
        <v>51.690997264393339</v>
      </c>
      <c r="H30" s="128">
        <f>ROUND(H29*(1+(IFERROR(INDEX($D$66:$D$74,MATCH($B30,$C$66:$C$74,0),1),0)+IFERROR(INDEX($G$66:$G$74,MATCH($B30,$F$66:$F$74,0),1),0)+IFERROR(INDEX(#REF!,MATCH($B30,$I$66:$I$74,0),1),0))),2)</f>
        <v>14.24</v>
      </c>
      <c r="I30" s="130">
        <f t="shared" si="5"/>
        <v>65.930997264393341</v>
      </c>
      <c r="J30" s="130">
        <f t="shared" si="6"/>
        <v>214.27</v>
      </c>
      <c r="K30" s="128">
        <f t="shared" si="1"/>
        <v>167.99367346938777</v>
      </c>
      <c r="L30" s="119"/>
      <c r="N30" s="117"/>
      <c r="R30" s="160"/>
      <c r="S30" s="119"/>
      <c r="T30" s="164"/>
      <c r="U30" s="160"/>
      <c r="V30" s="160"/>
      <c r="W30" s="160"/>
      <c r="X30" s="160"/>
      <c r="Y30" s="160"/>
      <c r="Z30" s="119"/>
      <c r="AA30" s="119"/>
    </row>
    <row r="31" spans="2:27">
      <c r="B31" s="135">
        <f t="shared" si="0"/>
        <v>2037</v>
      </c>
      <c r="C31" s="136"/>
      <c r="D31" s="128">
        <f t="shared" si="3"/>
        <v>141.47999999999999</v>
      </c>
      <c r="E31" s="268">
        <v>29.897959183673468</v>
      </c>
      <c r="F31" s="128">
        <f>INDEX('Table 3 PV wS YK_2024'!$F$10:$F$38,MATCH(B31,'Table 3 PV wS YK_2024'!$B$10:$B$38,0),1)</f>
        <v>0.52</v>
      </c>
      <c r="G31" s="130">
        <f t="shared" si="4"/>
        <v>52.89233073135469</v>
      </c>
      <c r="H31" s="128">
        <f>ROUND(H30*(1+(IFERROR(INDEX($D$66:$D$74,MATCH($B31,$C$66:$C$74,0),1),0)+IFERROR(INDEX($G$66:$G$74,MATCH($B31,$F$66:$F$74,0),1),0)+IFERROR(INDEX(#REF!,MATCH($B31,$I$66:$I$74,0),1),0))),2)</f>
        <v>14.24</v>
      </c>
      <c r="I31" s="130">
        <f t="shared" si="5"/>
        <v>67.132330731354685</v>
      </c>
      <c r="J31" s="130">
        <f t="shared" si="6"/>
        <v>218.18</v>
      </c>
      <c r="K31" s="128">
        <f t="shared" si="1"/>
        <v>171.89795918367346</v>
      </c>
      <c r="L31" s="119"/>
      <c r="N31" s="117"/>
      <c r="R31" s="160"/>
      <c r="S31" s="119"/>
      <c r="T31" s="164"/>
      <c r="U31" s="160"/>
      <c r="V31" s="160"/>
      <c r="W31" s="160"/>
      <c r="X31" s="160"/>
      <c r="Y31" s="160"/>
      <c r="Z31" s="119"/>
      <c r="AA31" s="119"/>
    </row>
    <row r="32" spans="2:27">
      <c r="B32" s="135">
        <f t="shared" si="0"/>
        <v>2038</v>
      </c>
      <c r="C32" s="136"/>
      <c r="D32" s="128">
        <f t="shared" si="3"/>
        <v>144.72999999999999</v>
      </c>
      <c r="E32" s="268">
        <v>30.612244897959183</v>
      </c>
      <c r="F32" s="128">
        <f>INDEX('Table 3 PV wS YK_2024'!$F$10:$F$38,MATCH(B32,'Table 3 PV wS YK_2024'!$B$10:$B$38,0),1)</f>
        <v>0.53</v>
      </c>
      <c r="G32" s="130">
        <f t="shared" si="4"/>
        <v>54.115202924946523</v>
      </c>
      <c r="H32" s="128">
        <f>ROUND(H31*(1+(IFERROR(INDEX($D$66:$D$74,MATCH($B32,$C$66:$C$74,0),1),0)+IFERROR(INDEX($G$66:$G$74,MATCH($B32,$F$66:$F$74,0),1),0)+IFERROR(INDEX(#REF!,MATCH($B32,$I$66:$I$74,0),1),0))),2)</f>
        <v>14.24</v>
      </c>
      <c r="I32" s="130">
        <f t="shared" si="5"/>
        <v>68.355202924946525</v>
      </c>
      <c r="J32" s="130">
        <f t="shared" si="6"/>
        <v>222.15</v>
      </c>
      <c r="K32" s="128">
        <f t="shared" si="1"/>
        <v>175.87224489795918</v>
      </c>
      <c r="L32" s="119"/>
      <c r="N32" s="117"/>
      <c r="R32" s="160"/>
      <c r="S32" s="119"/>
      <c r="T32" s="164"/>
      <c r="U32" s="160"/>
      <c r="V32" s="160"/>
      <c r="W32" s="160"/>
      <c r="X32" s="160"/>
      <c r="Y32" s="160"/>
      <c r="Z32" s="119"/>
      <c r="AA32" s="119"/>
    </row>
    <row r="33" spans="2:27">
      <c r="B33" s="135">
        <f t="shared" si="0"/>
        <v>2039</v>
      </c>
      <c r="C33" s="136"/>
      <c r="D33" s="128">
        <f t="shared" si="3"/>
        <v>148.06</v>
      </c>
      <c r="E33" s="128">
        <f t="shared" si="3"/>
        <v>31.32</v>
      </c>
      <c r="F33" s="128">
        <f>INDEX('Table 3 PV wS YK_2024'!$F$10:$F$38,MATCH(B33,'Table 3 PV wS YK_2024'!$B$10:$B$38,0),1)</f>
        <v>0.54</v>
      </c>
      <c r="G33" s="130">
        <f t="shared" si="4"/>
        <v>55.36068136223215</v>
      </c>
      <c r="H33" s="128">
        <f>ROUND(H32*(1+(IFERROR(INDEX($D$66:$D$74,MATCH($B33,$C$66:$C$74,0),1),0)+IFERROR(INDEX($G$66:$G$74,MATCH($B33,$F$66:$F$74,0),1),0)+IFERROR(INDEX(#REF!,MATCH($B33,$I$66:$I$74,0),1),0))),2)</f>
        <v>14.24</v>
      </c>
      <c r="I33" s="130">
        <f t="shared" si="5"/>
        <v>69.600681362232152</v>
      </c>
      <c r="J33" s="130">
        <f t="shared" ref="J33:J37" si="7">ROUND(I33*$C$63*8.76,2)</f>
        <v>226.2</v>
      </c>
      <c r="K33" s="128">
        <f t="shared" si="1"/>
        <v>179.92</v>
      </c>
      <c r="L33" s="119"/>
      <c r="N33" s="117"/>
      <c r="AA33" s="277"/>
    </row>
    <row r="34" spans="2:27">
      <c r="B34" s="135">
        <f t="shared" si="0"/>
        <v>2040</v>
      </c>
      <c r="C34" s="136"/>
      <c r="D34" s="128">
        <f t="shared" si="3"/>
        <v>151.47</v>
      </c>
      <c r="E34" s="128">
        <f t="shared" ref="E34" si="8">ROUND(E33*(1+(IFERROR(INDEX($D$66:$D$74,MATCH($B34,$C$66:$C$74,0),1),0)+IFERROR(INDEX($G$66:$G$74,MATCH($B34,$F$66:$F$74,0),1),0)+IFERROR(INDEX($J$66:$J$74,MATCH($B34,$I$66:$I$74,0),1),0))),2)</f>
        <v>32.04</v>
      </c>
      <c r="F34" s="128">
        <f>INDEX('Table 3 PV wS YK_2024'!$F$10:$F$38,MATCH(B34,'Table 3 PV wS YK_2024'!$B$10:$B$38,0),1)</f>
        <v>0.55000000000000004</v>
      </c>
      <c r="G34" s="130">
        <f t="shared" si="4"/>
        <v>56.634543194377784</v>
      </c>
      <c r="H34" s="128">
        <f>ROUND(H33*(1+(IFERROR(INDEX($D$66:$D$74,MATCH($B34,$C$66:$C$74,0),1),0)+IFERROR(INDEX($G$66:$G$74,MATCH($B34,$F$66:$F$74,0),1),0)+IFERROR(INDEX(#REF!,MATCH($B34,$I$66:$I$74,0),1),0))),2)</f>
        <v>14.24</v>
      </c>
      <c r="I34" s="130">
        <f t="shared" si="5"/>
        <v>70.874543194377779</v>
      </c>
      <c r="J34" s="130">
        <f t="shared" si="7"/>
        <v>230.34</v>
      </c>
      <c r="K34" s="128">
        <f t="shared" si="1"/>
        <v>184.06</v>
      </c>
      <c r="L34" s="119"/>
      <c r="N34" s="117"/>
      <c r="AA34" s="277"/>
    </row>
    <row r="35" spans="2:27">
      <c r="B35" s="135">
        <f t="shared" si="0"/>
        <v>2041</v>
      </c>
      <c r="C35" s="136"/>
      <c r="D35" s="128">
        <f t="shared" si="3"/>
        <v>154.80000000000001</v>
      </c>
      <c r="E35" s="128">
        <f t="shared" ref="E35" si="9">ROUND(E34*(1+(IFERROR(INDEX($D$66:$D$74,MATCH($B35,$C$66:$C$74,0),1),0)+IFERROR(INDEX($G$66:$G$74,MATCH($B35,$F$66:$F$74,0),1),0)+IFERROR(INDEX($J$66:$J$74,MATCH($B35,$I$66:$I$74,0),1),0))),2)</f>
        <v>32.74</v>
      </c>
      <c r="F35" s="128">
        <f>INDEX('Table 3 PV wS YK_2024'!$F$10:$F$38,MATCH(B35,'Table 3 PV wS YK_2024'!$B$10:$B$38,0),1)</f>
        <v>0.56000000000000005</v>
      </c>
      <c r="G35" s="130">
        <f t="shared" si="4"/>
        <v>57.877635417051302</v>
      </c>
      <c r="H35" s="128">
        <f>ROUND(H34*(1+(IFERROR(INDEX($D$66:$D$74,MATCH($B35,$C$66:$C$74,0),1),0)+IFERROR(INDEX($G$66:$G$74,MATCH($B35,$F$66:$F$74,0),1),0)+IFERROR(INDEX(#REF!,MATCH($B35,$I$66:$I$74,0),1),0))),2)</f>
        <v>14.24</v>
      </c>
      <c r="I35" s="130">
        <f t="shared" si="5"/>
        <v>72.117635417051304</v>
      </c>
      <c r="J35" s="130">
        <f t="shared" si="7"/>
        <v>234.38</v>
      </c>
      <c r="K35" s="128">
        <f t="shared" si="1"/>
        <v>188.10000000000002</v>
      </c>
      <c r="L35" s="119"/>
      <c r="N35" s="117"/>
      <c r="AA35" s="277"/>
    </row>
    <row r="36" spans="2:27">
      <c r="B36" s="135">
        <f t="shared" si="0"/>
        <v>2042</v>
      </c>
      <c r="C36" s="136"/>
      <c r="D36" s="128">
        <f t="shared" si="3"/>
        <v>158.21</v>
      </c>
      <c r="E36" s="128">
        <f t="shared" ref="E36" si="10">ROUND(E35*(1+(IFERROR(INDEX($D$66:$D$74,MATCH($B36,$C$66:$C$74,0),1),0)+IFERROR(INDEX($G$66:$G$74,MATCH($B36,$F$66:$F$74,0),1),0)+IFERROR(INDEX($J$66:$J$74,MATCH($B36,$I$66:$I$74,0),1),0))),2)</f>
        <v>33.46</v>
      </c>
      <c r="F36" s="128">
        <f>INDEX('Table 3 PV wS YK_2024'!$F$10:$F$38,MATCH(B36,'Table 3 PV wS YK_2024'!$B$10:$B$38,0),1)</f>
        <v>0.56999999999999995</v>
      </c>
      <c r="G36" s="130">
        <f t="shared" si="4"/>
        <v>59.151497249196922</v>
      </c>
      <c r="H36" s="128">
        <f>ROUND(H35*(1+(IFERROR(INDEX($D$66:$D$74,MATCH($B36,$C$66:$C$74,0),1),0)+IFERROR(INDEX($G$66:$G$74,MATCH($B36,$F$66:$F$74,0),1),0)+IFERROR(INDEX(#REF!,MATCH($B36,$I$66:$I$74,0),1),0))),2)</f>
        <v>14.24</v>
      </c>
      <c r="I36" s="130">
        <f t="shared" si="5"/>
        <v>73.391497249196917</v>
      </c>
      <c r="J36" s="130">
        <f t="shared" si="7"/>
        <v>238.52</v>
      </c>
      <c r="K36" s="128">
        <f t="shared" si="1"/>
        <v>192.24</v>
      </c>
      <c r="L36" s="119"/>
      <c r="N36" s="117"/>
      <c r="AA36" s="277"/>
    </row>
    <row r="37" spans="2:27">
      <c r="B37" s="135">
        <f t="shared" si="0"/>
        <v>2043</v>
      </c>
      <c r="C37" s="136"/>
      <c r="D37" s="128">
        <f t="shared" si="3"/>
        <v>161.85</v>
      </c>
      <c r="E37" s="128">
        <f t="shared" ref="E37" si="11">ROUND(E36*(1+(IFERROR(INDEX($D$66:$D$74,MATCH($B37,$C$66:$C$74,0),1),0)+IFERROR(INDEX($G$66:$G$74,MATCH($B37,$F$66:$F$74,0),1),0)+IFERROR(INDEX($J$66:$J$74,MATCH($B37,$I$66:$I$74,0),1),0))),2)</f>
        <v>34.229999999999997</v>
      </c>
      <c r="F37" s="128">
        <f>INDEX('Table 3 PV wS YK_2024'!$F$10:$F$38,MATCH(B37,'Table 3 PV wS YK_2024'!$B$10:$B$38,0),1)</f>
        <v>0.57999999999999996</v>
      </c>
      <c r="G37" s="130">
        <f t="shared" si="4"/>
        <v>60.511513987864468</v>
      </c>
      <c r="H37" s="128">
        <f>ROUND(H36*(1+(IFERROR(INDEX($D$66:$D$74,MATCH($B37,$C$66:$C$74,0),1),0)+IFERROR(INDEX($G$66:$G$74,MATCH($B37,$F$66:$F$74,0),1),0)+IFERROR(INDEX(#REF!,MATCH($B37,$I$66:$I$74,0),1),0))),2)</f>
        <v>14.24</v>
      </c>
      <c r="I37" s="130">
        <f t="shared" si="5"/>
        <v>74.75151398786447</v>
      </c>
      <c r="J37" s="130">
        <f t="shared" si="7"/>
        <v>242.94</v>
      </c>
      <c r="K37" s="128">
        <f t="shared" si="1"/>
        <v>196.66</v>
      </c>
      <c r="L37" s="119"/>
      <c r="N37" s="117"/>
      <c r="AA37" s="277"/>
    </row>
    <row r="38" spans="2:27">
      <c r="B38" s="135"/>
      <c r="C38" s="136"/>
      <c r="D38" s="128"/>
      <c r="E38" s="128"/>
      <c r="F38" s="128"/>
      <c r="G38" s="130"/>
      <c r="H38" s="128"/>
      <c r="I38" s="130"/>
      <c r="J38" s="130"/>
      <c r="K38" s="128"/>
      <c r="L38" s="119"/>
      <c r="N38" s="117"/>
      <c r="AA38" s="277"/>
    </row>
    <row r="39" spans="2:27">
      <c r="B39" s="135"/>
      <c r="C39" s="136"/>
      <c r="D39" s="128"/>
      <c r="E39" s="128"/>
      <c r="F39" s="128"/>
      <c r="G39" s="130"/>
      <c r="H39" s="128"/>
      <c r="I39" s="130"/>
      <c r="J39" s="130"/>
      <c r="K39" s="128"/>
      <c r="L39" s="119"/>
      <c r="N39" s="117"/>
      <c r="AA39" s="277"/>
    </row>
    <row r="40" spans="2:27">
      <c r="B40" s="135"/>
      <c r="C40" s="136"/>
      <c r="D40" s="128"/>
      <c r="E40" s="128"/>
      <c r="F40" s="128"/>
      <c r="G40" s="130"/>
      <c r="H40" s="128"/>
      <c r="I40" s="130"/>
      <c r="J40" s="130"/>
      <c r="K40" s="128"/>
      <c r="L40" s="119"/>
      <c r="N40" s="117"/>
      <c r="AA40" s="277"/>
    </row>
    <row r="41" spans="2:27">
      <c r="B41" s="135"/>
      <c r="C41" s="136"/>
      <c r="D41" s="128"/>
      <c r="E41" s="128"/>
      <c r="F41" s="128"/>
      <c r="G41" s="130"/>
      <c r="H41" s="128"/>
      <c r="I41" s="130"/>
      <c r="J41" s="130"/>
      <c r="K41" s="128"/>
      <c r="L41" s="119"/>
      <c r="N41" s="117"/>
      <c r="AA41" s="277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AA42" s="277"/>
    </row>
    <row r="43" spans="2:27">
      <c r="AA43" s="277"/>
    </row>
    <row r="44" spans="2:27">
      <c r="B44" s="117" t="s">
        <v>63</v>
      </c>
      <c r="C44" s="140" t="s">
        <v>64</v>
      </c>
      <c r="D44" s="141" t="s">
        <v>102</v>
      </c>
      <c r="AA44" s="277"/>
    </row>
    <row r="45" spans="2:27">
      <c r="C45" s="140" t="str">
        <f>C7</f>
        <v>(a)</v>
      </c>
      <c r="D45" s="117" t="s">
        <v>65</v>
      </c>
      <c r="AA45" s="277"/>
    </row>
    <row r="46" spans="2:27">
      <c r="C46" s="140" t="str">
        <f>D7</f>
        <v>(b)</v>
      </c>
      <c r="D46" s="130" t="str">
        <f>"= "&amp;C7&amp;" x "&amp;C62</f>
        <v>= (a) x 0.06899</v>
      </c>
      <c r="AA46" s="277"/>
    </row>
    <row r="47" spans="2:27">
      <c r="C47" s="140" t="str">
        <f>G7</f>
        <v>(e)</v>
      </c>
      <c r="D47" s="130" t="str">
        <f>"= ("&amp;$D$7&amp;" + "&amp;$E$7&amp;") /  (8.76 x "&amp;TEXT(C63,"0.0%")&amp;")"</f>
        <v>= ((b) + (c)) /  (8.76 x 37.1%)</v>
      </c>
      <c r="AA47" s="277"/>
    </row>
    <row r="48" spans="2:27">
      <c r="C48" s="140" t="str">
        <f>I7</f>
        <v>(g)</v>
      </c>
      <c r="D48" s="130" t="str">
        <f>"= "&amp;$G$7&amp;" + "&amp;$H$7</f>
        <v>= (e) + (f)</v>
      </c>
      <c r="AA48" s="277"/>
    </row>
    <row r="49" spans="2:27">
      <c r="C49" s="140" t="str">
        <f>K7</f>
        <v>(i)</v>
      </c>
      <c r="D49" s="85" t="str">
        <f>D44</f>
        <v>Plant Costs  - 2019 IRP Update - Table 6.1 &amp; 6.2</v>
      </c>
      <c r="AA49" s="277"/>
    </row>
    <row r="50" spans="2:27">
      <c r="C50" s="140"/>
      <c r="D50" s="130"/>
      <c r="AA50" s="277"/>
    </row>
    <row r="51" spans="2:27" ht="13.5" thickBot="1">
      <c r="AA51" s="277"/>
    </row>
    <row r="52" spans="2:27" ht="13.5" thickBot="1">
      <c r="C52" s="42" t="str">
        <f>B2&amp;" - "&amp;B3</f>
        <v>2019 IRP Yakima Wind with Storage Resource - 37% Capacity Factor</v>
      </c>
      <c r="D52" s="142"/>
      <c r="E52" s="142"/>
      <c r="F52" s="142"/>
      <c r="G52" s="142"/>
      <c r="H52" s="142"/>
      <c r="I52" s="143"/>
      <c r="J52" s="143"/>
      <c r="K52" s="144"/>
      <c r="AA52" s="277"/>
    </row>
    <row r="53" spans="2:27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  <c r="AA53" s="277"/>
    </row>
    <row r="54" spans="2:27">
      <c r="P54" s="117" t="s">
        <v>103</v>
      </c>
      <c r="Q54" s="117">
        <v>2029</v>
      </c>
    </row>
    <row r="55" spans="2:27">
      <c r="B55" s="85" t="s">
        <v>101</v>
      </c>
      <c r="C55" s="170">
        <v>1923.6831909029345</v>
      </c>
      <c r="D55" s="117" t="s">
        <v>65</v>
      </c>
      <c r="T55" s="117" t="str">
        <f>$Q$56&amp;"Proposed Station Capital Costs"</f>
        <v>H_.YK1_WDSProposed Station Capital Costs</v>
      </c>
    </row>
    <row r="56" spans="2:27">
      <c r="B56" s="85" t="s">
        <v>101</v>
      </c>
      <c r="C56" s="268">
        <v>30.743277943329019</v>
      </c>
      <c r="D56" s="117" t="s">
        <v>68</v>
      </c>
      <c r="O56" s="117">
        <v>9.8000000000000007</v>
      </c>
      <c r="P56" s="117" t="s">
        <v>32</v>
      </c>
      <c r="Q56" s="117" t="s">
        <v>157</v>
      </c>
      <c r="T56" s="117" t="str">
        <f>Q56&amp;"Proposed Station Fixed Costs"</f>
        <v>H_.YK1_WDSProposed Station Fixed Costs</v>
      </c>
      <c r="Z56" s="117" t="s">
        <v>110</v>
      </c>
      <c r="AA56" s="278">
        <f>PMT(0.0692,30,NPV(0.0692,AA23:AA52))</f>
        <v>0</v>
      </c>
    </row>
    <row r="57" spans="2:27" ht="24" customHeight="1">
      <c r="B57" s="85"/>
      <c r="C57" s="270"/>
      <c r="D57" s="117" t="s">
        <v>105</v>
      </c>
    </row>
    <row r="58" spans="2:27">
      <c r="B58" s="85" t="s">
        <v>101</v>
      </c>
      <c r="C58" s="268">
        <v>10</v>
      </c>
      <c r="D58" s="117" t="s">
        <v>69</v>
      </c>
      <c r="K58" s="119"/>
      <c r="L58" s="149"/>
      <c r="M58" s="52"/>
      <c r="N58" s="163"/>
      <c r="O58" s="52"/>
      <c r="P58" s="52"/>
      <c r="Q58" s="119"/>
      <c r="R58" s="119"/>
      <c r="T58" s="117" t="str">
        <f>$Q$56&amp;"Proposed Station Variable O&amp;M Costs"</f>
        <v>H_.YK1_WDSProposed Station Variable O&amp;M Costs</v>
      </c>
      <c r="U58" s="119"/>
      <c r="V58" s="119"/>
      <c r="W58" s="119"/>
      <c r="X58" s="119"/>
      <c r="Y58" s="119"/>
    </row>
    <row r="59" spans="2:27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213" t="str">
        <f>Q56&amp;Q54</f>
        <v>H_.YK1_WDS2029</v>
      </c>
      <c r="R59" s="119"/>
      <c r="T59" s="117" t="str">
        <f>$Q$57&amp;"Proposed Station Variable O&amp;M Costs"</f>
        <v>Proposed Station Variable O&amp;M Costs</v>
      </c>
      <c r="U59" s="119"/>
      <c r="V59" s="119"/>
      <c r="W59" s="119"/>
      <c r="X59" s="119"/>
      <c r="Y59" s="119"/>
    </row>
    <row r="60" spans="2:27">
      <c r="B60" s="369" t="str">
        <f>LEFT(RIGHT(INDEX('Table 3 TransCost'!$39:$39,1,MATCH(F60,'Table 3 TransCost'!$4:$4,0)),6),5)</f>
        <v>2024$</v>
      </c>
      <c r="C60" s="270">
        <f>INDEX('Table 3 TransCost'!$39:$39,1,MATCH(F60,'Table 3 TransCost'!$4:$4,0)+2)</f>
        <v>0.39132049215213044</v>
      </c>
      <c r="D60" s="117" t="s">
        <v>218</v>
      </c>
      <c r="F60" s="274" t="s">
        <v>183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7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7">
      <c r="C62" s="269">
        <v>6.8989999999999996E-2</v>
      </c>
      <c r="D62" s="117" t="s">
        <v>36</v>
      </c>
      <c r="K62" s="155"/>
      <c r="L62" s="156"/>
      <c r="M62" s="156"/>
      <c r="O62" s="157"/>
    </row>
    <row r="63" spans="2:27">
      <c r="C63" s="207">
        <v>0.371</v>
      </c>
      <c r="D63" s="117" t="s">
        <v>37</v>
      </c>
    </row>
    <row r="64" spans="2:27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12">C66+1</f>
        <v>2018</v>
      </c>
      <c r="D67" s="41">
        <v>2.4E-2</v>
      </c>
      <c r="E67" s="85"/>
      <c r="F67" s="87">
        <f t="shared" ref="F67:F74" si="13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12"/>
        <v>2019</v>
      </c>
      <c r="D68" s="41">
        <v>1.7999999999999999E-2</v>
      </c>
      <c r="E68" s="85"/>
      <c r="F68" s="87">
        <f t="shared" si="13"/>
        <v>2028</v>
      </c>
      <c r="G68" s="41">
        <v>2.3E-2</v>
      </c>
      <c r="H68" s="41"/>
      <c r="I68" s="87">
        <f t="shared" ref="I68:I74" si="14">I67+1</f>
        <v>2037</v>
      </c>
      <c r="J68" s="41">
        <v>2.3E-2</v>
      </c>
    </row>
    <row r="69" spans="3:14">
      <c r="C69" s="87">
        <f t="shared" si="12"/>
        <v>2020</v>
      </c>
      <c r="D69" s="41">
        <v>1.2E-2</v>
      </c>
      <c r="E69" s="85"/>
      <c r="F69" s="87">
        <f t="shared" si="13"/>
        <v>2029</v>
      </c>
      <c r="G69" s="41">
        <v>2.4E-2</v>
      </c>
      <c r="H69" s="41"/>
      <c r="I69" s="87">
        <f t="shared" si="14"/>
        <v>2038</v>
      </c>
      <c r="J69" s="41">
        <v>2.3E-2</v>
      </c>
    </row>
    <row r="70" spans="3:14">
      <c r="C70" s="87">
        <f t="shared" si="12"/>
        <v>2021</v>
      </c>
      <c r="D70" s="41">
        <v>3.2000000000000001E-2</v>
      </c>
      <c r="E70" s="85"/>
      <c r="F70" s="87">
        <f t="shared" si="13"/>
        <v>2030</v>
      </c>
      <c r="G70" s="41">
        <v>2.3E-2</v>
      </c>
      <c r="H70" s="41"/>
      <c r="I70" s="87">
        <f t="shared" si="14"/>
        <v>2039</v>
      </c>
      <c r="J70" s="41">
        <v>2.3E-2</v>
      </c>
    </row>
    <row r="71" spans="3:14">
      <c r="C71" s="87">
        <f t="shared" si="12"/>
        <v>2022</v>
      </c>
      <c r="D71" s="41">
        <v>2.1999999999999999E-2</v>
      </c>
      <c r="E71" s="85"/>
      <c r="F71" s="87">
        <f t="shared" si="13"/>
        <v>2031</v>
      </c>
      <c r="G71" s="41">
        <v>2.3E-2</v>
      </c>
      <c r="H71" s="41"/>
      <c r="I71" s="87">
        <f t="shared" si="14"/>
        <v>2040</v>
      </c>
      <c r="J71" s="41">
        <v>2.3E-2</v>
      </c>
    </row>
    <row r="72" spans="3:14" s="119" customFormat="1">
      <c r="C72" s="87">
        <f t="shared" si="12"/>
        <v>2023</v>
      </c>
      <c r="D72" s="41">
        <v>2.1000000000000001E-2</v>
      </c>
      <c r="E72" s="86"/>
      <c r="F72" s="87">
        <f t="shared" si="13"/>
        <v>2032</v>
      </c>
      <c r="G72" s="41">
        <v>2.3E-2</v>
      </c>
      <c r="H72" s="41"/>
      <c r="I72" s="87">
        <f t="shared" si="14"/>
        <v>2041</v>
      </c>
      <c r="J72" s="41">
        <v>2.1999999999999999E-2</v>
      </c>
      <c r="N72" s="164"/>
    </row>
    <row r="73" spans="3:14" s="119" customFormat="1">
      <c r="C73" s="87">
        <f t="shared" si="12"/>
        <v>2024</v>
      </c>
      <c r="D73" s="41">
        <v>2.1999999999999999E-2</v>
      </c>
      <c r="E73" s="86"/>
      <c r="F73" s="87">
        <f t="shared" si="13"/>
        <v>2033</v>
      </c>
      <c r="G73" s="41">
        <v>2.3E-2</v>
      </c>
      <c r="H73" s="41"/>
      <c r="I73" s="87">
        <f t="shared" si="14"/>
        <v>2042</v>
      </c>
      <c r="J73" s="41">
        <v>2.1999999999999999E-2</v>
      </c>
      <c r="N73" s="164"/>
    </row>
    <row r="74" spans="3:14" s="119" customFormat="1">
      <c r="C74" s="87">
        <f t="shared" si="12"/>
        <v>2025</v>
      </c>
      <c r="D74" s="41">
        <v>2.3E-2</v>
      </c>
      <c r="E74" s="86"/>
      <c r="F74" s="87">
        <f t="shared" si="13"/>
        <v>2034</v>
      </c>
      <c r="G74" s="41">
        <v>2.3E-2</v>
      </c>
      <c r="H74" s="41"/>
      <c r="I74" s="87">
        <f t="shared" si="14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zoomScale="80" zoomScaleNormal="80" workbookViewId="0">
      <selection activeCell="A5" sqref="A5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1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/>
    <col min="16" max="16" width="10" style="117" customWidth="1"/>
    <col min="17" max="17" width="25.1640625" style="117" customWidth="1"/>
    <col min="18" max="18" width="18.1640625" style="117" customWidth="1"/>
    <col min="19" max="19" width="9.33203125" style="117"/>
    <col min="20" max="20" width="16.6640625" style="117" customWidth="1"/>
    <col min="21" max="21" width="11.83203125" style="117" customWidth="1"/>
    <col min="22" max="22" width="9.6640625" style="117" bestFit="1" customWidth="1"/>
    <col min="23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156</v>
      </c>
      <c r="C2" s="116"/>
      <c r="D2" s="116"/>
      <c r="E2" s="116"/>
      <c r="F2" s="116"/>
      <c r="G2" s="116"/>
      <c r="H2" s="116"/>
      <c r="I2" s="116"/>
      <c r="J2" s="116"/>
      <c r="R2" s="119"/>
      <c r="S2" s="119"/>
      <c r="T2" s="119"/>
      <c r="U2" s="119"/>
      <c r="V2" s="119"/>
      <c r="W2" s="119"/>
      <c r="X2" s="119"/>
      <c r="Y2" s="119"/>
      <c r="Z2" s="119"/>
      <c r="AA2" s="119"/>
    </row>
    <row r="3" spans="2:27" ht="15.75">
      <c r="B3" s="115" t="str">
        <f>TEXT($C$63,"0%")&amp;" Capacity Factor"</f>
        <v>37%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81"/>
      <c r="Z5" s="119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2019 IRP Yakima Wind with Storage Resource - 37%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>
      <c r="B12" s="135">
        <f t="shared" si="0"/>
        <v>2018</v>
      </c>
      <c r="C12" s="136"/>
      <c r="D12" s="128"/>
      <c r="E12" s="148"/>
      <c r="F12" s="148"/>
      <c r="G12" s="130"/>
      <c r="H12" s="148">
        <f>$C$58</f>
        <v>0</v>
      </c>
      <c r="I12" s="130"/>
      <c r="J12" s="130"/>
      <c r="K12" s="128">
        <f>(D12+E12+F12)</f>
        <v>0</v>
      </c>
      <c r="L12" s="119"/>
      <c r="N12" s="117"/>
      <c r="R12" s="387"/>
      <c r="S12" s="119"/>
      <c r="T12" s="164"/>
      <c r="U12" s="160"/>
      <c r="V12" s="160"/>
      <c r="W12" s="160"/>
      <c r="X12" s="160"/>
      <c r="Y12" s="160"/>
      <c r="Z12" s="119"/>
      <c r="AA12" s="119"/>
    </row>
    <row r="13" spans="2:27">
      <c r="B13" s="135">
        <f t="shared" si="0"/>
        <v>2019</v>
      </c>
      <c r="C13" s="136"/>
      <c r="D13" s="128"/>
      <c r="E13" s="148"/>
      <c r="F13" s="148"/>
      <c r="G13" s="130"/>
      <c r="H13" s="128">
        <f>ROUND(H12*(1+(IFERROR(INDEX($D$66:$D$74,MATCH($B13,$C$66:$C$74,0),1),0)+IFERROR(INDEX($G$66:$G$74,MATCH($B13,$F$66:$F$74,0),1),0)+IFERROR(INDEX(#REF!,MATCH($B13,$I$66:$I$74,0),1),0))),2)</f>
        <v>0</v>
      </c>
      <c r="I13" s="130"/>
      <c r="J13" s="130"/>
      <c r="K13" s="128">
        <f t="shared" ref="K13:K37" si="1">(D13+E13+F13)</f>
        <v>0</v>
      </c>
      <c r="L13" s="119"/>
      <c r="N13" s="117"/>
      <c r="R13" s="119"/>
      <c r="S13" s="119"/>
      <c r="T13" s="119"/>
      <c r="U13" s="119"/>
      <c r="V13" s="160"/>
      <c r="W13" s="160"/>
      <c r="X13" s="160"/>
      <c r="Y13" s="160"/>
      <c r="Z13" s="119"/>
      <c r="AA13" s="119"/>
    </row>
    <row r="14" spans="2:27">
      <c r="B14" s="135">
        <f t="shared" si="0"/>
        <v>2020</v>
      </c>
      <c r="C14" s="136"/>
      <c r="D14" s="128"/>
      <c r="E14" s="128"/>
      <c r="F14" s="128"/>
      <c r="G14" s="130"/>
      <c r="H14" s="128">
        <f>ROUND(H13*(1+(IFERROR(INDEX($D$66:$D$74,MATCH($B14,$C$66:$C$74,0),1),0)+IFERROR(INDEX($G$66:$G$74,MATCH($B14,$F$66:$F$74,0),1),0)+IFERROR(INDEX(#REF!,MATCH($B14,$I$66:$I$74,0),1),0))),2)</f>
        <v>0</v>
      </c>
      <c r="I14" s="130"/>
      <c r="J14" s="130"/>
      <c r="K14" s="128">
        <f t="shared" si="1"/>
        <v>0</v>
      </c>
      <c r="L14" s="119"/>
      <c r="N14" s="117"/>
      <c r="O14" s="132"/>
      <c r="P14" s="133"/>
      <c r="Q14" s="134"/>
      <c r="R14" s="119"/>
      <c r="S14" s="119"/>
      <c r="T14" s="119"/>
      <c r="U14" s="119"/>
      <c r="V14" s="160"/>
      <c r="W14" s="160"/>
      <c r="X14" s="160"/>
      <c r="Y14" s="160"/>
      <c r="Z14" s="119"/>
      <c r="AA14" s="119"/>
    </row>
    <row r="15" spans="2:27">
      <c r="B15" s="135">
        <f t="shared" si="0"/>
        <v>2021</v>
      </c>
      <c r="C15" s="136"/>
      <c r="D15" s="128"/>
      <c r="E15" s="128"/>
      <c r="F15" s="128"/>
      <c r="G15" s="130"/>
      <c r="H15" s="128">
        <f>ROUND(H14*(1+(IFERROR(INDEX($D$66:$D$74,MATCH($B15,$C$66:$C$74,0),1),0)+IFERROR(INDEX($G$66:$G$74,MATCH($B15,$F$66:$F$74,0),1),0)+IFERROR(INDEX(#REF!,MATCH($B15,$I$66:$I$74,0),1),0))),2)</f>
        <v>0</v>
      </c>
      <c r="I15" s="130"/>
      <c r="J15" s="130"/>
      <c r="K15" s="128">
        <f t="shared" si="1"/>
        <v>0</v>
      </c>
      <c r="L15" s="119"/>
      <c r="N15" s="117"/>
      <c r="O15" s="271"/>
      <c r="P15" s="133"/>
      <c r="Q15" s="134"/>
      <c r="R15" s="119"/>
      <c r="S15" s="119"/>
      <c r="T15" s="119"/>
      <c r="U15" s="119"/>
      <c r="V15" s="160"/>
      <c r="W15" s="160"/>
      <c r="X15" s="160"/>
      <c r="Y15" s="160"/>
      <c r="Z15" s="119"/>
      <c r="AA15" s="119"/>
    </row>
    <row r="16" spans="2:27">
      <c r="B16" s="135">
        <f t="shared" si="0"/>
        <v>2022</v>
      </c>
      <c r="C16" s="136"/>
      <c r="D16" s="128"/>
      <c r="E16" s="128"/>
      <c r="F16" s="128"/>
      <c r="G16" s="130"/>
      <c r="H16" s="128">
        <f>ROUND(H15*(1+(IFERROR(INDEX($D$66:$D$74,MATCH($B16,$C$66:$C$74,0),1),0)+IFERROR(INDEX($G$66:$G$74,MATCH($B16,$F$66:$F$74,0),1),0)+IFERROR(INDEX(#REF!,MATCH($B16,$I$66:$I$74,0),1),0))),2)</f>
        <v>0</v>
      </c>
      <c r="I16" s="130"/>
      <c r="J16" s="130"/>
      <c r="K16" s="128">
        <f t="shared" si="1"/>
        <v>0</v>
      </c>
      <c r="L16" s="119"/>
      <c r="N16" s="117"/>
      <c r="R16" s="119"/>
      <c r="S16" s="119"/>
      <c r="T16" s="119"/>
      <c r="U16" s="119"/>
      <c r="V16" s="160"/>
      <c r="W16" s="160"/>
      <c r="X16" s="160"/>
      <c r="Y16" s="160"/>
      <c r="Z16" s="119"/>
      <c r="AA16" s="119"/>
    </row>
    <row r="17" spans="2:27">
      <c r="B17" s="135">
        <f t="shared" si="0"/>
        <v>2023</v>
      </c>
      <c r="C17" s="136"/>
      <c r="D17" s="128"/>
      <c r="E17" s="128"/>
      <c r="F17" s="128"/>
      <c r="G17" s="130"/>
      <c r="H17" s="128">
        <f>ROUND(H16*(1+(IFERROR(INDEX($D$66:$D$74,MATCH($B17,$C$66:$C$74,0),1),0)+IFERROR(INDEX($G$66:$G$74,MATCH($B17,$F$66:$F$74,0),1),0)+IFERROR(INDEX(#REF!,MATCH($B17,$I$66:$I$74,0),1),0))),2)</f>
        <v>0</v>
      </c>
      <c r="I17" s="130"/>
      <c r="J17" s="130"/>
      <c r="K17" s="128">
        <f t="shared" si="1"/>
        <v>0</v>
      </c>
      <c r="L17" s="119"/>
      <c r="N17" s="117"/>
      <c r="O17" s="132"/>
      <c r="R17" s="119"/>
      <c r="S17" s="119"/>
      <c r="T17" s="119"/>
      <c r="U17" s="119"/>
      <c r="V17" s="160"/>
      <c r="W17" s="160"/>
      <c r="X17" s="160"/>
      <c r="Y17" s="160"/>
      <c r="Z17" s="119"/>
      <c r="AA17" s="119"/>
    </row>
    <row r="18" spans="2:27">
      <c r="B18" s="135">
        <f t="shared" si="0"/>
        <v>2024</v>
      </c>
      <c r="C18" s="136"/>
      <c r="D18" s="128"/>
      <c r="E18" s="148"/>
      <c r="F18" s="148"/>
      <c r="G18" s="130"/>
      <c r="H18" s="128">
        <f>ROUND(H17*(1+(IFERROR(INDEX($D$66:$D$74,MATCH($B18,$C$66:$C$74,0),1),0)+IFERROR(INDEX($G$66:$G$74,MATCH($B18,$F$66:$F$74,0),1),0)+IFERROR(INDEX(#REF!,MATCH($B18,$I$66:$I$74,0),1),0))),2)</f>
        <v>0</v>
      </c>
      <c r="I18" s="130"/>
      <c r="J18" s="130"/>
      <c r="K18" s="128">
        <f t="shared" si="1"/>
        <v>0</v>
      </c>
      <c r="L18" s="119"/>
      <c r="N18" s="117"/>
      <c r="R18" s="119"/>
      <c r="S18" s="119"/>
      <c r="T18" s="164"/>
      <c r="U18" s="160"/>
      <c r="V18" s="160"/>
      <c r="W18" s="160"/>
      <c r="X18" s="160"/>
      <c r="Y18" s="160"/>
      <c r="Z18" s="119"/>
      <c r="AA18" s="119"/>
    </row>
    <row r="19" spans="2:27">
      <c r="B19" s="135">
        <f t="shared" si="0"/>
        <v>2025</v>
      </c>
      <c r="C19" s="136"/>
      <c r="D19" s="128"/>
      <c r="E19" s="148"/>
      <c r="F19" s="148"/>
      <c r="G19" s="130"/>
      <c r="H19" s="128">
        <f>ROUND(H18*(1+(IFERROR(INDEX($D$66:$D$74,MATCH($B19,$C$66:$C$74,0),1),0)+IFERROR(INDEX($G$66:$G$74,MATCH($B19,$F$66:$F$74,0),1),0)+IFERROR(INDEX(#REF!,MATCH($B19,$I$66:$I$74,0),1),0))),2)</f>
        <v>0</v>
      </c>
      <c r="I19" s="130"/>
      <c r="J19" s="130"/>
      <c r="K19" s="128">
        <f t="shared" si="1"/>
        <v>0</v>
      </c>
      <c r="L19" s="119"/>
      <c r="N19" s="117"/>
      <c r="R19" s="119"/>
      <c r="S19" s="119"/>
      <c r="T19" s="164"/>
      <c r="U19" s="160"/>
      <c r="V19" s="160"/>
      <c r="W19" s="160"/>
      <c r="X19" s="160"/>
      <c r="Y19" s="160"/>
      <c r="Z19" s="119"/>
      <c r="AA19" s="119"/>
    </row>
    <row r="20" spans="2:27">
      <c r="B20" s="135">
        <f t="shared" si="0"/>
        <v>2026</v>
      </c>
      <c r="C20" s="136"/>
      <c r="D20" s="128"/>
      <c r="E20" s="148"/>
      <c r="F20" s="148"/>
      <c r="G20" s="130"/>
      <c r="H20" s="128">
        <f>ROUND(H19*(1+(IFERROR(INDEX($D$66:$D$74,MATCH($B20,$C$66:$C$74,0),1),0)+IFERROR(INDEX($G$66:$G$74,MATCH($B20,$F$66:$F$74,0),1),0)+IFERROR(INDEX(#REF!,MATCH($B20,$I$66:$I$74,0),1),0))),2)</f>
        <v>0</v>
      </c>
      <c r="I20" s="130"/>
      <c r="J20" s="130"/>
      <c r="K20" s="128">
        <f t="shared" si="1"/>
        <v>0</v>
      </c>
      <c r="L20" s="119"/>
      <c r="N20" s="117"/>
      <c r="R20" s="160"/>
      <c r="S20" s="119"/>
      <c r="T20" s="164"/>
      <c r="U20" s="160"/>
      <c r="V20" s="160"/>
      <c r="W20" s="160"/>
      <c r="X20" s="160"/>
      <c r="Y20" s="160"/>
      <c r="Z20" s="119"/>
      <c r="AA20" s="119"/>
    </row>
    <row r="21" spans="2:27">
      <c r="B21" s="135">
        <f t="shared" si="0"/>
        <v>2027</v>
      </c>
      <c r="C21" s="136"/>
      <c r="D21" s="128"/>
      <c r="E21" s="148"/>
      <c r="F21" s="148"/>
      <c r="G21" s="130"/>
      <c r="H21" s="128">
        <f>ROUND(H20*(1+(IFERROR(INDEX($D$66:$D$74,MATCH($B21,$C$66:$C$74,0),1),0)+IFERROR(INDEX($G$66:$G$74,MATCH($B21,$F$66:$F$74,0),1),0)+IFERROR(INDEX(#REF!,MATCH($B21,$I$66:$I$74,0),1),0))),2)</f>
        <v>0</v>
      </c>
      <c r="I21" s="130"/>
      <c r="J21" s="130"/>
      <c r="K21" s="128">
        <f t="shared" si="1"/>
        <v>0</v>
      </c>
      <c r="L21" s="119"/>
      <c r="N21" s="117"/>
      <c r="R21" s="160"/>
      <c r="S21" s="119"/>
      <c r="T21" s="164"/>
      <c r="U21" s="160"/>
      <c r="V21" s="160"/>
      <c r="W21" s="160"/>
      <c r="X21" s="160"/>
      <c r="Y21" s="160"/>
      <c r="Z21" s="119"/>
      <c r="AA21" s="119"/>
    </row>
    <row r="22" spans="2:27">
      <c r="B22" s="135">
        <f t="shared" si="0"/>
        <v>2028</v>
      </c>
      <c r="C22" s="136"/>
      <c r="D22" s="128"/>
      <c r="E22" s="148"/>
      <c r="F22" s="148"/>
      <c r="G22" s="130"/>
      <c r="H22" s="128">
        <f>ROUND(H21*(1+(IFERROR(INDEX($D$66:$D$74,MATCH($B22,$C$66:$C$74,0),1),0)+IFERROR(INDEX($G$66:$G$74,MATCH($B22,$F$66:$F$74,0),1),0)+IFERROR(INDEX(#REF!,MATCH($B22,$I$66:$I$74,0),1),0))),2)</f>
        <v>0</v>
      </c>
      <c r="I22" s="130"/>
      <c r="J22" s="130"/>
      <c r="K22" s="128">
        <f t="shared" si="1"/>
        <v>0</v>
      </c>
      <c r="L22" s="119"/>
      <c r="N22" s="117"/>
      <c r="R22" s="160"/>
      <c r="S22" s="119"/>
      <c r="T22" s="164"/>
      <c r="U22" s="160"/>
      <c r="V22" s="160"/>
      <c r="W22" s="160"/>
      <c r="X22" s="160"/>
      <c r="Y22" s="160"/>
      <c r="Z22" s="119"/>
      <c r="AA22" s="119"/>
    </row>
    <row r="23" spans="2:27">
      <c r="B23" s="135">
        <f t="shared" si="0"/>
        <v>2029</v>
      </c>
      <c r="C23" s="136"/>
      <c r="D23" s="128"/>
      <c r="E23" s="148"/>
      <c r="F23" s="148"/>
      <c r="G23" s="130"/>
      <c r="H23" s="128">
        <f>ROUND(H22*(1+(IFERROR(INDEX($D$66:$D$74,MATCH($B23,$C$66:$C$74,0),1),0)+IFERROR(INDEX($G$66:$G$74,MATCH($B23,$F$66:$F$74,0),1),0)+IFERROR(INDEX(#REF!,MATCH($B23,$I$66:$I$74,0),1),0))),2)</f>
        <v>0</v>
      </c>
      <c r="I23" s="130"/>
      <c r="J23" s="130"/>
      <c r="K23" s="128">
        <f t="shared" si="1"/>
        <v>0</v>
      </c>
      <c r="L23" s="119"/>
      <c r="N23" s="117"/>
      <c r="R23" s="160"/>
      <c r="S23" s="119"/>
      <c r="T23" s="164"/>
      <c r="U23" s="160"/>
      <c r="V23" s="160"/>
      <c r="W23" s="160"/>
      <c r="X23" s="160"/>
      <c r="Y23" s="160"/>
      <c r="Z23" s="119"/>
      <c r="AA23" s="119"/>
    </row>
    <row r="24" spans="2:27">
      <c r="B24" s="135">
        <f t="shared" si="0"/>
        <v>2030</v>
      </c>
      <c r="C24" s="136"/>
      <c r="D24" s="128"/>
      <c r="E24" s="148"/>
      <c r="F24" s="148"/>
      <c r="G24" s="130"/>
      <c r="H24" s="128">
        <f>ROUND(H23*(1+(IFERROR(INDEX($D$66:$D$74,MATCH($B24,$C$66:$C$74,0),1),0)+IFERROR(INDEX($G$66:$G$74,MATCH($B24,$F$66:$F$74,0),1),0)+IFERROR(INDEX(#REF!,MATCH($B24,$I$66:$I$74,0),1),0))),2)</f>
        <v>0</v>
      </c>
      <c r="I24" s="130"/>
      <c r="J24" s="130"/>
      <c r="K24" s="128">
        <f t="shared" si="1"/>
        <v>0</v>
      </c>
      <c r="L24" s="119"/>
      <c r="N24" s="117"/>
      <c r="R24" s="160"/>
      <c r="S24" s="119"/>
      <c r="T24" s="164"/>
      <c r="U24" s="160"/>
      <c r="V24" s="160"/>
      <c r="W24" s="160"/>
      <c r="X24" s="160"/>
      <c r="Y24" s="160"/>
      <c r="Z24" s="119"/>
      <c r="AA24" s="119"/>
    </row>
    <row r="25" spans="2:27">
      <c r="B25" s="135">
        <f t="shared" si="0"/>
        <v>2031</v>
      </c>
      <c r="C25" s="136"/>
      <c r="D25" s="128"/>
      <c r="E25" s="148"/>
      <c r="F25" s="148"/>
      <c r="G25" s="130"/>
      <c r="H25" s="128">
        <f>ROUND(H24*(1+(IFERROR(INDEX($D$66:$D$74,MATCH($B25,$C$66:$C$74,0),1),0)+IFERROR(INDEX($G$66:$G$74,MATCH($B25,$F$66:$F$74,0),1),0)+IFERROR(INDEX(#REF!,MATCH($B25,$I$66:$I$74,0),1),0))),2)</f>
        <v>0</v>
      </c>
      <c r="I25" s="130"/>
      <c r="J25" s="130"/>
      <c r="K25" s="128">
        <f t="shared" si="1"/>
        <v>0</v>
      </c>
      <c r="L25" s="119"/>
      <c r="N25" s="117"/>
      <c r="R25" s="160"/>
      <c r="S25" s="119"/>
      <c r="T25" s="164"/>
      <c r="U25" s="160"/>
      <c r="V25" s="160"/>
      <c r="W25" s="160"/>
      <c r="X25" s="160"/>
      <c r="Y25" s="160"/>
      <c r="Z25" s="119"/>
      <c r="AA25" s="119"/>
    </row>
    <row r="26" spans="2:27">
      <c r="B26" s="135">
        <f t="shared" si="0"/>
        <v>2032</v>
      </c>
      <c r="C26" s="347">
        <v>1672.135761589404</v>
      </c>
      <c r="D26" s="128">
        <f>C26*$C$62</f>
        <v>115.36064619205297</v>
      </c>
      <c r="E26" s="268">
        <v>26.705298013245034</v>
      </c>
      <c r="F26" s="128">
        <f>INDEX('Table 3 ID Wind_2030'!$F$10:$F$38,MATCH(B26,'Table 3 ID Wind_2030'!$B$10:$B$38,0),1)</f>
        <v>12.66</v>
      </c>
      <c r="G26" s="130">
        <f>(D26+E26+F26)/(8.76*$C$63)</f>
        <v>47.608568784015191</v>
      </c>
      <c r="H26" s="128">
        <f>ROUND(H25*(1+(IFERROR(INDEX($D$66:$D$74,MATCH($B26,$C$66:$C$74,0),1),0)+IFERROR(INDEX($G$66:$G$74,MATCH($B26,$F$66:$F$74,0),1),0)+IFERROR(INDEX(#REF!,MATCH($B26,$I$66:$I$74,0),1),0))),2)</f>
        <v>0</v>
      </c>
      <c r="I26" s="130">
        <f>(G26+H26)</f>
        <v>47.608568784015191</v>
      </c>
      <c r="J26" s="130">
        <f t="shared" ref="J26:J32" si="2">ROUND(I26*$C$63*8.76,2)</f>
        <v>154.72999999999999</v>
      </c>
      <c r="K26" s="128">
        <f t="shared" si="1"/>
        <v>154.72594420529799</v>
      </c>
      <c r="L26" s="119"/>
      <c r="N26" s="117"/>
      <c r="R26" s="160"/>
      <c r="S26" s="119"/>
      <c r="T26" s="164"/>
      <c r="U26" s="160"/>
      <c r="V26" s="160"/>
      <c r="W26" s="160"/>
      <c r="X26" s="160"/>
      <c r="Y26" s="160"/>
      <c r="Z26" s="119"/>
      <c r="AA26" s="119"/>
    </row>
    <row r="27" spans="2:27">
      <c r="B27" s="135">
        <f t="shared" si="0"/>
        <v>2033</v>
      </c>
      <c r="C27" s="136"/>
      <c r="D27" s="128">
        <f t="shared" ref="D27:E37" si="3">ROUND(D26*(1+(IFERROR(INDEX($D$66:$D$74,MATCH($B27,$C$66:$C$74,0),1),0)+IFERROR(INDEX($G$66:$G$74,MATCH($B27,$F$66:$F$74,0),1),0)+IFERROR(INDEX($J$66:$J$74,MATCH($B27,$I$66:$I$74,0),1),0))),2)</f>
        <v>118.01</v>
      </c>
      <c r="E27" s="268">
        <v>27.317880794701988</v>
      </c>
      <c r="F27" s="128">
        <f>INDEX('Table 3 ID Wind_2030'!$F$10:$F$38,MATCH(B27,'Table 3 ID Wind_2030'!$B$10:$B$38,0),1)</f>
        <v>12.95</v>
      </c>
      <c r="G27" s="130">
        <f t="shared" ref="G27:G37" si="4">(D27+E27+F27)/(8.76*$C$63)</f>
        <v>48.701485801272014</v>
      </c>
      <c r="H27" s="128">
        <f>ROUND(H26*(1+(IFERROR(INDEX($D$66:$D$74,MATCH($B27,$C$66:$C$74,0),1),0)+IFERROR(INDEX($G$66:$G$74,MATCH($B27,$F$66:$F$74,0),1),0)+IFERROR(INDEX(#REF!,MATCH($B27,$I$66:$I$74,0),1),0))),2)</f>
        <v>0</v>
      </c>
      <c r="I27" s="130">
        <f t="shared" ref="I27:I37" si="5">(G27+H27)</f>
        <v>48.701485801272014</v>
      </c>
      <c r="J27" s="130">
        <f t="shared" si="2"/>
        <v>158.28</v>
      </c>
      <c r="K27" s="128">
        <f t="shared" si="1"/>
        <v>158.27788079470199</v>
      </c>
      <c r="L27" s="119"/>
      <c r="N27" s="117"/>
      <c r="R27" s="160"/>
      <c r="S27" s="119"/>
      <c r="T27" s="164"/>
      <c r="U27" s="160"/>
      <c r="V27" s="160"/>
      <c r="W27" s="160"/>
      <c r="X27" s="160"/>
      <c r="Y27" s="160"/>
      <c r="Z27" s="119"/>
      <c r="AA27" s="119"/>
    </row>
    <row r="28" spans="2:27">
      <c r="B28" s="135">
        <f t="shared" si="0"/>
        <v>2034</v>
      </c>
      <c r="C28" s="136"/>
      <c r="D28" s="128">
        <f t="shared" si="3"/>
        <v>120.72</v>
      </c>
      <c r="E28" s="268">
        <v>27.94701986754967</v>
      </c>
      <c r="F28" s="128">
        <f>INDEX('Table 3 ID Wind_2030'!$F$10:$F$38,MATCH(B28,'Table 3 ID Wind_2030'!$B$10:$B$38,0),1)</f>
        <v>13.25</v>
      </c>
      <c r="G28" s="130">
        <f t="shared" si="4"/>
        <v>49.821234682134452</v>
      </c>
      <c r="H28" s="128">
        <f>ROUND(H27*(1+(IFERROR(INDEX($D$66:$D$74,MATCH($B28,$C$66:$C$74,0),1),0)+IFERROR(INDEX($G$66:$G$74,MATCH($B28,$F$66:$F$74,0),1),0)+IFERROR(INDEX(#REF!,MATCH($B28,$I$66:$I$74,0),1),0))),2)</f>
        <v>0</v>
      </c>
      <c r="I28" s="130">
        <f t="shared" si="5"/>
        <v>49.821234682134452</v>
      </c>
      <c r="J28" s="130">
        <f t="shared" si="2"/>
        <v>161.91999999999999</v>
      </c>
      <c r="K28" s="128">
        <f t="shared" si="1"/>
        <v>161.91701986754967</v>
      </c>
      <c r="L28" s="119"/>
      <c r="N28" s="117"/>
      <c r="R28" s="160"/>
      <c r="S28" s="119"/>
      <c r="T28" s="164"/>
      <c r="U28" s="160"/>
      <c r="V28" s="160"/>
      <c r="W28" s="160"/>
      <c r="X28" s="160"/>
      <c r="Y28" s="160"/>
      <c r="Z28" s="119"/>
      <c r="AA28" s="119"/>
    </row>
    <row r="29" spans="2:27">
      <c r="B29" s="135">
        <f t="shared" si="0"/>
        <v>2035</v>
      </c>
      <c r="C29" s="136"/>
      <c r="D29" s="128">
        <f t="shared" si="3"/>
        <v>123.5</v>
      </c>
      <c r="E29" s="268">
        <v>28.576158940397352</v>
      </c>
      <c r="F29" s="128">
        <f>INDEX('Table 3 ID Wind_2030'!$F$10:$F$38,MATCH(B29,'Table 3 ID Wind_2030'!$B$10:$B$38,0),1)</f>
        <v>13.55</v>
      </c>
      <c r="G29" s="130">
        <f t="shared" si="4"/>
        <v>50.96252228962738</v>
      </c>
      <c r="H29" s="128">
        <f>ROUND(H28*(1+(IFERROR(INDEX($D$66:$D$74,MATCH($B29,$C$66:$C$74,0),1),0)+IFERROR(INDEX($G$66:$G$74,MATCH($B29,$F$66:$F$74,0),1),0)+IFERROR(INDEX(#REF!,MATCH($B29,$I$66:$I$74,0),1),0))),2)</f>
        <v>0</v>
      </c>
      <c r="I29" s="130">
        <f t="shared" si="5"/>
        <v>50.96252228962738</v>
      </c>
      <c r="J29" s="130">
        <f t="shared" si="2"/>
        <v>165.63</v>
      </c>
      <c r="K29" s="128">
        <f t="shared" si="1"/>
        <v>165.62615894039737</v>
      </c>
      <c r="L29" s="119"/>
      <c r="N29" s="117"/>
      <c r="R29" s="160"/>
      <c r="S29" s="119"/>
      <c r="T29" s="164"/>
      <c r="U29" s="160"/>
      <c r="V29" s="160"/>
      <c r="W29" s="160"/>
      <c r="X29" s="160"/>
      <c r="Y29" s="160"/>
      <c r="Z29" s="119"/>
      <c r="AA29" s="119"/>
    </row>
    <row r="30" spans="2:27">
      <c r="B30" s="135">
        <f t="shared" si="0"/>
        <v>2036</v>
      </c>
      <c r="C30" s="136"/>
      <c r="D30" s="128">
        <f t="shared" si="3"/>
        <v>126.34</v>
      </c>
      <c r="E30" s="268">
        <v>29.221854304635762</v>
      </c>
      <c r="F30" s="128">
        <f>INDEX('Table 3 ID Wind_2030'!$F$10:$F$38,MATCH(B30,'Table 3 ID Wind_2030'!$B$10:$B$38,0),1)</f>
        <v>13.86</v>
      </c>
      <c r="G30" s="130">
        <f t="shared" si="4"/>
        <v>52.130442929954761</v>
      </c>
      <c r="H30" s="128">
        <f>ROUND(H29*(1+(IFERROR(INDEX($D$66:$D$74,MATCH($B30,$C$66:$C$74,0),1),0)+IFERROR(INDEX($G$66:$G$74,MATCH($B30,$F$66:$F$74,0),1),0)+IFERROR(INDEX(#REF!,MATCH($B30,$I$66:$I$74,0),1),0))),2)</f>
        <v>0</v>
      </c>
      <c r="I30" s="130">
        <f t="shared" si="5"/>
        <v>52.130442929954761</v>
      </c>
      <c r="J30" s="130">
        <f t="shared" si="2"/>
        <v>169.42</v>
      </c>
      <c r="K30" s="128">
        <f t="shared" si="1"/>
        <v>169.42185430463576</v>
      </c>
      <c r="L30" s="119"/>
      <c r="N30" s="117"/>
      <c r="R30" s="160"/>
      <c r="S30" s="119"/>
      <c r="T30" s="164"/>
      <c r="U30" s="160"/>
      <c r="V30" s="160"/>
      <c r="W30" s="160"/>
      <c r="X30" s="160"/>
      <c r="Y30" s="160"/>
      <c r="Z30" s="119"/>
      <c r="AA30" s="119"/>
    </row>
    <row r="31" spans="2:27">
      <c r="B31" s="135">
        <f t="shared" si="0"/>
        <v>2037</v>
      </c>
      <c r="C31" s="136"/>
      <c r="D31" s="128">
        <f t="shared" si="3"/>
        <v>129.25</v>
      </c>
      <c r="E31" s="268">
        <v>29.900662251655628</v>
      </c>
      <c r="F31" s="128">
        <f>INDEX('Table 3 ID Wind_2030'!$F$10:$F$38,MATCH(B31,'Table 3 ID Wind_2030'!$B$10:$B$38,0),1)</f>
        <v>14.18</v>
      </c>
      <c r="G31" s="130">
        <f t="shared" si="4"/>
        <v>53.333167870267836</v>
      </c>
      <c r="H31" s="128">
        <f>ROUND(H30*(1+(IFERROR(INDEX($D$66:$D$74,MATCH($B31,$C$66:$C$74,0),1),0)+IFERROR(INDEX($G$66:$G$74,MATCH($B31,$F$66:$F$74,0),1),0)+IFERROR(INDEX(#REF!,MATCH($B31,$I$66:$I$74,0),1),0))),2)</f>
        <v>0</v>
      </c>
      <c r="I31" s="130">
        <f t="shared" si="5"/>
        <v>53.333167870267836</v>
      </c>
      <c r="J31" s="130">
        <f t="shared" si="2"/>
        <v>173.33</v>
      </c>
      <c r="K31" s="128">
        <f t="shared" si="1"/>
        <v>173.33066225165564</v>
      </c>
      <c r="L31" s="119"/>
      <c r="N31" s="117"/>
      <c r="R31" s="160"/>
      <c r="S31" s="119"/>
      <c r="T31" s="164"/>
      <c r="U31" s="160"/>
      <c r="V31" s="160"/>
      <c r="W31" s="160"/>
      <c r="X31" s="160"/>
      <c r="Y31" s="160"/>
      <c r="Z31" s="119"/>
      <c r="AA31" s="119"/>
    </row>
    <row r="32" spans="2:27">
      <c r="B32" s="135">
        <f t="shared" si="0"/>
        <v>2038</v>
      </c>
      <c r="C32" s="136"/>
      <c r="D32" s="128">
        <f t="shared" si="3"/>
        <v>132.22</v>
      </c>
      <c r="E32" s="268">
        <v>30.579470198675498</v>
      </c>
      <c r="F32" s="128">
        <f>INDEX('Table 3 ID Wind_2030'!$F$10:$F$38,MATCH(B32,'Table 3 ID Wind_2030'!$B$10:$B$38,0),1)</f>
        <v>14.51</v>
      </c>
      <c r="G32" s="130">
        <f t="shared" si="4"/>
        <v>54.557431537211379</v>
      </c>
      <c r="H32" s="128">
        <f>ROUND(H31*(1+(IFERROR(INDEX($D$66:$D$74,MATCH($B32,$C$66:$C$74,0),1),0)+IFERROR(INDEX($G$66:$G$74,MATCH($B32,$F$66:$F$74,0),1),0)+IFERROR(INDEX(#REF!,MATCH($B32,$I$66:$I$74,0),1),0))),2)</f>
        <v>0</v>
      </c>
      <c r="I32" s="130">
        <f t="shared" si="5"/>
        <v>54.557431537211379</v>
      </c>
      <c r="J32" s="130">
        <f t="shared" si="2"/>
        <v>177.31</v>
      </c>
      <c r="K32" s="128">
        <f t="shared" si="1"/>
        <v>177.30947019867548</v>
      </c>
      <c r="L32" s="119"/>
      <c r="N32" s="117"/>
      <c r="R32" s="160"/>
      <c r="S32" s="119"/>
      <c r="T32" s="164"/>
      <c r="U32" s="160"/>
      <c r="V32" s="160"/>
      <c r="W32" s="160"/>
      <c r="X32" s="160"/>
      <c r="Y32" s="160"/>
      <c r="Z32" s="119"/>
      <c r="AA32" s="119"/>
    </row>
    <row r="33" spans="2:27">
      <c r="B33" s="135">
        <f t="shared" si="0"/>
        <v>2039</v>
      </c>
      <c r="C33" s="136"/>
      <c r="D33" s="128">
        <f t="shared" si="3"/>
        <v>135.26</v>
      </c>
      <c r="E33" s="128">
        <f t="shared" si="3"/>
        <v>31.28</v>
      </c>
      <c r="F33" s="128">
        <f>INDEX('Table 3 ID Wind_2030'!$F$10:$F$38,MATCH(B33,'Table 3 ID Wind_2030'!$B$10:$B$38,0),1)</f>
        <v>14.84</v>
      </c>
      <c r="G33" s="130">
        <f t="shared" si="4"/>
        <v>55.809917660525059</v>
      </c>
      <c r="H33" s="128">
        <f>ROUND(H32*(1+(IFERROR(INDEX($D$66:$D$74,MATCH($B33,$C$66:$C$74,0),1),0)+IFERROR(INDEX($G$66:$G$74,MATCH($B33,$F$66:$F$74,0),1),0)+IFERROR(INDEX(#REF!,MATCH($B33,$I$66:$I$74,0),1),0))),2)</f>
        <v>0</v>
      </c>
      <c r="I33" s="130">
        <f t="shared" si="5"/>
        <v>55.809917660525059</v>
      </c>
      <c r="J33" s="130">
        <f t="shared" ref="J33:J37" si="6">ROUND(I33*$C$63*8.76,2)</f>
        <v>181.38</v>
      </c>
      <c r="K33" s="128">
        <f t="shared" si="1"/>
        <v>181.38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</row>
    <row r="34" spans="2:27">
      <c r="B34" s="135">
        <f t="shared" si="0"/>
        <v>2040</v>
      </c>
      <c r="C34" s="136"/>
      <c r="D34" s="128">
        <f t="shared" si="3"/>
        <v>138.37</v>
      </c>
      <c r="E34" s="128">
        <f t="shared" ref="E34" si="7">ROUND(E33*(1+(IFERROR(INDEX($D$66:$D$74,MATCH($B34,$C$66:$C$74,0),1),0)+IFERROR(INDEX($G$66:$G$74,MATCH($B34,$F$66:$F$74,0),1),0)+IFERROR(INDEX($J$66:$J$74,MATCH($B34,$I$66:$I$74,0),1),0))),2)</f>
        <v>32</v>
      </c>
      <c r="F34" s="128">
        <f>INDEX('Table 3 ID Wind_2030'!$F$10:$F$38,MATCH(B34,'Table 3 ID Wind_2030'!$B$10:$B$38,0),1)</f>
        <v>15.18</v>
      </c>
      <c r="G34" s="130">
        <f t="shared" si="4"/>
        <v>57.093010375512321</v>
      </c>
      <c r="H34" s="128">
        <f>ROUND(H33*(1+(IFERROR(INDEX($D$66:$D$74,MATCH($B34,$C$66:$C$74,0),1),0)+IFERROR(INDEX($G$66:$G$74,MATCH($B34,$F$66:$F$74,0),1),0)+IFERROR(INDEX(#REF!,MATCH($B34,$I$66:$I$74,0),1),0))),2)</f>
        <v>0</v>
      </c>
      <c r="I34" s="130">
        <f t="shared" si="5"/>
        <v>57.093010375512321</v>
      </c>
      <c r="J34" s="130">
        <f t="shared" si="6"/>
        <v>185.55</v>
      </c>
      <c r="K34" s="128">
        <f t="shared" si="1"/>
        <v>185.55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</row>
    <row r="35" spans="2:27">
      <c r="B35" s="135">
        <f t="shared" si="0"/>
        <v>2041</v>
      </c>
      <c r="C35" s="136"/>
      <c r="D35" s="128">
        <f t="shared" si="3"/>
        <v>141.41</v>
      </c>
      <c r="E35" s="128">
        <f t="shared" ref="E35" si="8">ROUND(E34*(1+(IFERROR(INDEX($D$66:$D$74,MATCH($B35,$C$66:$C$74,0),1),0)+IFERROR(INDEX($G$66:$G$74,MATCH($B35,$F$66:$F$74,0),1),0)+IFERROR(INDEX($J$66:$J$74,MATCH($B35,$I$66:$I$74,0),1),0))),2)</f>
        <v>32.700000000000003</v>
      </c>
      <c r="F35" s="128">
        <f>INDEX('Table 3 ID Wind_2030'!$F$10:$F$38,MATCH(B35,'Table 3 ID Wind_2030'!$B$10:$B$38,0),1)</f>
        <v>15.51</v>
      </c>
      <c r="G35" s="130">
        <f t="shared" si="4"/>
        <v>58.345333481027467</v>
      </c>
      <c r="H35" s="128">
        <f>ROUND(H34*(1+(IFERROR(INDEX($D$66:$D$74,MATCH($B35,$C$66:$C$74,0),1),0)+IFERROR(INDEX($G$66:$G$74,MATCH($B35,$F$66:$F$74,0),1),0)+IFERROR(INDEX(#REF!,MATCH($B35,$I$66:$I$74,0),1),0))),2)</f>
        <v>0</v>
      </c>
      <c r="I35" s="130">
        <f t="shared" si="5"/>
        <v>58.345333481027467</v>
      </c>
      <c r="J35" s="130">
        <f t="shared" si="6"/>
        <v>189.62</v>
      </c>
      <c r="K35" s="128">
        <f t="shared" si="1"/>
        <v>189.62</v>
      </c>
      <c r="L35" s="119"/>
      <c r="N35" s="117"/>
      <c r="R35" s="119"/>
      <c r="S35" s="119"/>
      <c r="T35" s="119"/>
      <c r="U35" s="119"/>
      <c r="V35" s="119"/>
      <c r="W35" s="119"/>
      <c r="X35" s="119"/>
      <c r="Y35" s="119"/>
      <c r="Z35" s="119"/>
      <c r="AA35" s="119"/>
    </row>
    <row r="36" spans="2:27">
      <c r="B36" s="135">
        <f t="shared" si="0"/>
        <v>2042</v>
      </c>
      <c r="C36" s="136"/>
      <c r="D36" s="128">
        <f t="shared" si="3"/>
        <v>144.52000000000001</v>
      </c>
      <c r="E36" s="128">
        <f t="shared" ref="E36" si="9">ROUND(E35*(1+(IFERROR(INDEX($D$66:$D$74,MATCH($B36,$C$66:$C$74,0),1),0)+IFERROR(INDEX($G$66:$G$74,MATCH($B36,$F$66:$F$74,0),1),0)+IFERROR(INDEX($J$66:$J$74,MATCH($B36,$I$66:$I$74,0),1),0))),2)</f>
        <v>33.42</v>
      </c>
      <c r="F36" s="128">
        <f>INDEX('Table 3 ID Wind_2030'!$F$10:$F$38,MATCH(B36,'Table 3 ID Wind_2030'!$B$10:$B$38,0),1)</f>
        <v>15.85</v>
      </c>
      <c r="G36" s="130">
        <f t="shared" si="4"/>
        <v>59.628426196014722</v>
      </c>
      <c r="H36" s="128">
        <f>ROUND(H35*(1+(IFERROR(INDEX($D$66:$D$74,MATCH($B36,$C$66:$C$74,0),1),0)+IFERROR(INDEX($G$66:$G$74,MATCH($B36,$F$66:$F$74,0),1),0)+IFERROR(INDEX(#REF!,MATCH($B36,$I$66:$I$74,0),1),0))),2)</f>
        <v>0</v>
      </c>
      <c r="I36" s="130">
        <f t="shared" si="5"/>
        <v>59.628426196014722</v>
      </c>
      <c r="J36" s="130">
        <f t="shared" si="6"/>
        <v>193.79</v>
      </c>
      <c r="K36" s="128">
        <f t="shared" si="1"/>
        <v>193.79</v>
      </c>
      <c r="L36" s="119"/>
      <c r="N36" s="117"/>
      <c r="R36" s="119"/>
      <c r="S36" s="119"/>
      <c r="T36" s="119"/>
      <c r="U36" s="119"/>
      <c r="V36" s="119"/>
      <c r="W36" s="119"/>
      <c r="X36" s="119"/>
      <c r="Y36" s="119"/>
      <c r="Z36" s="119"/>
      <c r="AA36" s="119"/>
    </row>
    <row r="37" spans="2:27">
      <c r="B37" s="135">
        <f t="shared" si="0"/>
        <v>2043</v>
      </c>
      <c r="C37" s="136"/>
      <c r="D37" s="128">
        <f t="shared" si="3"/>
        <v>147.84</v>
      </c>
      <c r="E37" s="128">
        <f t="shared" ref="E37" si="10">ROUND(E36*(1+(IFERROR(INDEX($D$66:$D$74,MATCH($B37,$C$66:$C$74,0),1),0)+IFERROR(INDEX($G$66:$G$74,MATCH($B37,$F$66:$F$74,0),1),0)+IFERROR(INDEX($J$66:$J$74,MATCH($B37,$I$66:$I$74,0),1),0))),2)</f>
        <v>34.19</v>
      </c>
      <c r="F37" s="128">
        <f>INDEX('Table 3 ID Wind_2030'!$F$10:$F$38,MATCH(B37,'Table 3 ID Wind_2030'!$B$10:$B$38,0),1)</f>
        <v>16.21</v>
      </c>
      <c r="G37" s="130">
        <f t="shared" si="4"/>
        <v>60.997673817523918</v>
      </c>
      <c r="H37" s="128">
        <f>ROUND(H36*(1+(IFERROR(INDEX($D$66:$D$74,MATCH($B37,$C$66:$C$74,0),1),0)+IFERROR(INDEX($G$66:$G$74,MATCH($B37,$F$66:$F$74,0),1),0)+IFERROR(INDEX(#REF!,MATCH($B37,$I$66:$I$74,0),1),0))),2)</f>
        <v>0</v>
      </c>
      <c r="I37" s="130">
        <f t="shared" si="5"/>
        <v>60.997673817523918</v>
      </c>
      <c r="J37" s="130">
        <f t="shared" si="6"/>
        <v>198.24</v>
      </c>
      <c r="K37" s="128">
        <f t="shared" si="1"/>
        <v>198.24</v>
      </c>
      <c r="L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</row>
    <row r="38" spans="2:27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</row>
    <row r="39" spans="2:27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</row>
    <row r="40" spans="2:27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  <c r="S40" s="119"/>
      <c r="T40" s="119"/>
      <c r="U40" s="119"/>
      <c r="V40" s="119"/>
      <c r="W40" s="119"/>
      <c r="X40" s="119"/>
      <c r="Y40" s="119"/>
      <c r="Z40" s="119"/>
      <c r="AA40" s="119"/>
    </row>
    <row r="41" spans="2:27">
      <c r="R41" s="119"/>
      <c r="S41" s="119"/>
      <c r="T41" s="119"/>
      <c r="U41" s="119"/>
      <c r="V41" s="119"/>
      <c r="W41" s="119"/>
      <c r="X41" s="119"/>
      <c r="Y41" s="119"/>
      <c r="Z41" s="119"/>
      <c r="AA41" s="119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</row>
    <row r="43" spans="2:27">
      <c r="R43" s="119"/>
      <c r="S43" s="119"/>
      <c r="T43" s="119"/>
      <c r="U43" s="119"/>
      <c r="V43" s="119"/>
      <c r="W43" s="119"/>
      <c r="X43" s="119"/>
      <c r="Y43" s="119"/>
      <c r="Z43" s="119"/>
      <c r="AA43" s="119"/>
    </row>
    <row r="44" spans="2:27">
      <c r="B44" s="117" t="s">
        <v>63</v>
      </c>
      <c r="C44" s="140" t="s">
        <v>64</v>
      </c>
      <c r="D44" s="141" t="s">
        <v>102</v>
      </c>
      <c r="R44" s="119"/>
      <c r="S44" s="119"/>
      <c r="T44" s="119"/>
      <c r="U44" s="119"/>
      <c r="V44" s="119"/>
      <c r="W44" s="119"/>
      <c r="X44" s="119"/>
      <c r="Y44" s="119"/>
      <c r="Z44" s="119"/>
      <c r="AA44" s="119"/>
    </row>
    <row r="45" spans="2:27">
      <c r="C45" s="140" t="str">
        <f>C7</f>
        <v>(a)</v>
      </c>
      <c r="D45" s="117" t="s">
        <v>65</v>
      </c>
      <c r="R45" s="119"/>
      <c r="S45" s="119"/>
      <c r="T45" s="119"/>
      <c r="U45" s="119"/>
      <c r="V45" s="119"/>
      <c r="W45" s="119"/>
      <c r="X45" s="119"/>
      <c r="Y45" s="119"/>
      <c r="Z45" s="119"/>
      <c r="AA45" s="119"/>
    </row>
    <row r="46" spans="2:27">
      <c r="C46" s="140" t="str">
        <f>D7</f>
        <v>(b)</v>
      </c>
      <c r="D46" s="130" t="str">
        <f>"= "&amp;C7&amp;" x "&amp;C62</f>
        <v>= (a) x 0.06899</v>
      </c>
      <c r="R46" s="119"/>
      <c r="S46" s="119"/>
      <c r="T46" s="119"/>
      <c r="U46" s="119"/>
      <c r="V46" s="119"/>
      <c r="W46" s="119"/>
      <c r="X46" s="119"/>
      <c r="Y46" s="119"/>
      <c r="Z46" s="119"/>
      <c r="AA46" s="119"/>
    </row>
    <row r="47" spans="2:27">
      <c r="C47" s="140" t="str">
        <f>G7</f>
        <v>(e)</v>
      </c>
      <c r="D47" s="130" t="str">
        <f>"= ("&amp;$D$7&amp;" + "&amp;$E$7&amp;") /  (8.76 x "&amp;TEXT(C63,"0.0%")&amp;")"</f>
        <v>= ((b) + (c)) /  (8.76 x 37.1%)</v>
      </c>
      <c r="R47" s="119"/>
      <c r="S47" s="119"/>
      <c r="T47" s="119"/>
      <c r="U47" s="119"/>
      <c r="V47" s="119"/>
      <c r="W47" s="119"/>
      <c r="X47" s="119"/>
      <c r="Y47" s="119"/>
      <c r="Z47" s="119"/>
      <c r="AA47" s="119"/>
    </row>
    <row r="48" spans="2:27">
      <c r="C48" s="140" t="str">
        <f>I7</f>
        <v>(g)</v>
      </c>
      <c r="D48" s="130" t="str">
        <f>"= "&amp;$G$7&amp;" + "&amp;$H$7</f>
        <v>= (e) + (f)</v>
      </c>
      <c r="R48" s="119"/>
      <c r="S48" s="119"/>
      <c r="T48" s="119"/>
      <c r="U48" s="119"/>
      <c r="V48" s="119"/>
      <c r="W48" s="119"/>
      <c r="X48" s="119"/>
      <c r="Y48" s="119"/>
      <c r="Z48" s="119"/>
      <c r="AA48" s="119"/>
    </row>
    <row r="49" spans="2:27">
      <c r="C49" s="140" t="str">
        <f>K7</f>
        <v>(i)</v>
      </c>
      <c r="D49" s="85" t="str">
        <f>D44</f>
        <v>Plant Costs  - 2019 IRP Update - Table 6.1 &amp; 6.2</v>
      </c>
      <c r="R49" s="119"/>
      <c r="S49" s="119"/>
      <c r="T49" s="119"/>
      <c r="U49" s="119"/>
      <c r="V49" s="119"/>
      <c r="W49" s="119"/>
      <c r="X49" s="119"/>
      <c r="Y49" s="119"/>
      <c r="Z49" s="119"/>
      <c r="AA49" s="119"/>
    </row>
    <row r="50" spans="2:27">
      <c r="C50" s="140"/>
      <c r="D50" s="130"/>
      <c r="R50" s="119"/>
      <c r="S50" s="119"/>
      <c r="T50" s="119"/>
      <c r="U50" s="119"/>
      <c r="V50" s="119"/>
      <c r="W50" s="119"/>
      <c r="X50" s="119"/>
      <c r="Y50" s="119"/>
      <c r="Z50" s="119"/>
      <c r="AA50" s="119"/>
    </row>
    <row r="51" spans="2:27" ht="13.5" thickBot="1">
      <c r="R51" s="119"/>
      <c r="S51" s="119"/>
      <c r="T51" s="119"/>
      <c r="U51" s="119"/>
      <c r="V51" s="119"/>
      <c r="W51" s="119"/>
      <c r="X51" s="119"/>
      <c r="Y51" s="119"/>
      <c r="Z51" s="119"/>
      <c r="AA51" s="119"/>
    </row>
    <row r="52" spans="2:27" ht="13.5" thickBot="1">
      <c r="C52" s="42" t="str">
        <f>B2&amp;" - "&amp;B3</f>
        <v>2019 IRP Yakima Wind with Storage Resource - 37% Capacity Factor</v>
      </c>
      <c r="D52" s="142"/>
      <c r="E52" s="142"/>
      <c r="F52" s="142"/>
      <c r="G52" s="142"/>
      <c r="H52" s="142"/>
      <c r="I52" s="143"/>
      <c r="J52" s="143"/>
      <c r="K52" s="144"/>
      <c r="R52" s="119"/>
      <c r="S52" s="119"/>
      <c r="T52" s="119"/>
      <c r="U52" s="119"/>
      <c r="V52" s="119"/>
      <c r="W52" s="119"/>
      <c r="X52" s="119"/>
      <c r="Y52" s="119"/>
      <c r="Z52" s="119"/>
      <c r="AA52" s="119"/>
    </row>
    <row r="53" spans="2:27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  <c r="R53" s="119"/>
      <c r="S53" s="119"/>
      <c r="T53" s="119"/>
      <c r="U53" s="119"/>
      <c r="V53" s="119"/>
      <c r="W53" s="119"/>
      <c r="X53" s="119"/>
      <c r="Y53" s="119"/>
      <c r="Z53" s="119"/>
      <c r="AA53" s="119"/>
    </row>
    <row r="54" spans="2:27">
      <c r="P54" s="117" t="s">
        <v>103</v>
      </c>
      <c r="Q54" s="117">
        <v>2032</v>
      </c>
    </row>
    <row r="55" spans="2:27">
      <c r="B55" s="85" t="s">
        <v>101</v>
      </c>
      <c r="C55" s="170">
        <v>1879.5324259832769</v>
      </c>
      <c r="D55" s="117" t="s">
        <v>65</v>
      </c>
      <c r="T55" s="117" t="str">
        <f>$Q$56&amp;"Proposed Station Capital Costs"</f>
        <v>H_.GO2_WDSProposed Station Capital Costs</v>
      </c>
    </row>
    <row r="56" spans="2:27">
      <c r="B56" s="85" t="s">
        <v>101</v>
      </c>
      <c r="C56" s="268">
        <v>30.743277943329019</v>
      </c>
      <c r="D56" s="117" t="s">
        <v>68</v>
      </c>
      <c r="O56" s="117">
        <v>60.4</v>
      </c>
      <c r="P56" s="117" t="s">
        <v>32</v>
      </c>
      <c r="Q56" s="117" t="s">
        <v>171</v>
      </c>
      <c r="T56" s="117" t="str">
        <f>Q56&amp;"Proposed Station Fixed Costs"</f>
        <v>H_.GO2_WDSProposed Station Fixed Costs</v>
      </c>
      <c r="Z56" s="117" t="s">
        <v>110</v>
      </c>
      <c r="AA56" s="278">
        <f>PMT(0.0692,30,NPV(0.0692,AA23:AA52))</f>
        <v>0</v>
      </c>
    </row>
    <row r="57" spans="2:27" ht="24" customHeight="1">
      <c r="B57" s="85"/>
      <c r="C57" s="270"/>
      <c r="D57" s="117" t="s">
        <v>105</v>
      </c>
    </row>
    <row r="58" spans="2:27">
      <c r="B58" s="85" t="s">
        <v>101</v>
      </c>
      <c r="C58" s="268">
        <v>0</v>
      </c>
      <c r="D58" s="117" t="s">
        <v>69</v>
      </c>
      <c r="K58" s="119"/>
      <c r="L58" s="149"/>
      <c r="M58" s="52"/>
      <c r="N58" s="163"/>
      <c r="O58" s="52"/>
      <c r="P58" s="52"/>
      <c r="Q58" s="119"/>
      <c r="R58" s="119"/>
      <c r="T58" s="117" t="str">
        <f>$Q$56&amp;"Proposed Station Variable O&amp;M Costs"</f>
        <v>H_.GO2_WDSProposed Station Variable O&amp;M Costs</v>
      </c>
      <c r="U58" s="119"/>
      <c r="V58" s="119"/>
      <c r="W58" s="119"/>
      <c r="X58" s="119"/>
      <c r="Y58" s="119"/>
    </row>
    <row r="59" spans="2:27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213" t="str">
        <f>Q56&amp;Q54</f>
        <v>H_.GO2_WDS2032</v>
      </c>
      <c r="R59" s="119"/>
      <c r="T59" s="117" t="str">
        <f>$Q$57&amp;"Proposed Station Variable O&amp;M Costs"</f>
        <v>Proposed Station Variable O&amp;M Costs</v>
      </c>
      <c r="U59" s="119"/>
      <c r="V59" s="119"/>
      <c r="W59" s="119"/>
      <c r="X59" s="119"/>
      <c r="Y59" s="119"/>
    </row>
    <row r="60" spans="2:27">
      <c r="B60" s="369" t="str">
        <f>LEFT(RIGHT(INDEX('Table 3 TransCost'!$39:$39,1,MATCH(F60,'Table 3 TransCost'!$4:$4,0)),6),5)</f>
        <v>2030$</v>
      </c>
      <c r="C60" s="270">
        <f>INDEX('Table 3 TransCost'!$39:$39,1,MATCH(F60,'Table 3 TransCost'!$4:$4,0)+2)</f>
        <v>12.097273854334603</v>
      </c>
      <c r="D60" s="117" t="s">
        <v>218</v>
      </c>
      <c r="F60" s="274" t="s">
        <v>184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7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7">
      <c r="C62" s="269">
        <v>6.8989999999999996E-2</v>
      </c>
      <c r="D62" s="117" t="s">
        <v>36</v>
      </c>
      <c r="K62" s="155"/>
      <c r="L62" s="156"/>
      <c r="M62" s="156"/>
      <c r="O62" s="157"/>
    </row>
    <row r="63" spans="2:27">
      <c r="C63" s="207">
        <v>0.371</v>
      </c>
      <c r="D63" s="117" t="s">
        <v>37</v>
      </c>
    </row>
    <row r="64" spans="2:27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11">C66+1</f>
        <v>2018</v>
      </c>
      <c r="D67" s="41">
        <v>2.4E-2</v>
      </c>
      <c r="E67" s="85"/>
      <c r="F67" s="87">
        <f t="shared" ref="F67:F74" si="12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11"/>
        <v>2019</v>
      </c>
      <c r="D68" s="41">
        <v>1.7999999999999999E-2</v>
      </c>
      <c r="E68" s="85"/>
      <c r="F68" s="87">
        <f t="shared" si="12"/>
        <v>2028</v>
      </c>
      <c r="G68" s="41">
        <v>2.3E-2</v>
      </c>
      <c r="H68" s="41"/>
      <c r="I68" s="87">
        <f t="shared" ref="I68:I74" si="13">I67+1</f>
        <v>2037</v>
      </c>
      <c r="J68" s="41">
        <v>2.3E-2</v>
      </c>
    </row>
    <row r="69" spans="3:14">
      <c r="C69" s="87">
        <f t="shared" si="11"/>
        <v>2020</v>
      </c>
      <c r="D69" s="41">
        <v>1.2E-2</v>
      </c>
      <c r="E69" s="85"/>
      <c r="F69" s="87">
        <f t="shared" si="12"/>
        <v>2029</v>
      </c>
      <c r="G69" s="41">
        <v>2.4E-2</v>
      </c>
      <c r="H69" s="41"/>
      <c r="I69" s="87">
        <f t="shared" si="13"/>
        <v>2038</v>
      </c>
      <c r="J69" s="41">
        <v>2.3E-2</v>
      </c>
    </row>
    <row r="70" spans="3:14">
      <c r="C70" s="87">
        <f t="shared" si="11"/>
        <v>2021</v>
      </c>
      <c r="D70" s="41">
        <v>3.2000000000000001E-2</v>
      </c>
      <c r="E70" s="85"/>
      <c r="F70" s="87">
        <f t="shared" si="12"/>
        <v>2030</v>
      </c>
      <c r="G70" s="41">
        <v>2.3E-2</v>
      </c>
      <c r="H70" s="41"/>
      <c r="I70" s="87">
        <f t="shared" si="13"/>
        <v>2039</v>
      </c>
      <c r="J70" s="41">
        <v>2.3E-2</v>
      </c>
    </row>
    <row r="71" spans="3:14">
      <c r="C71" s="87">
        <f t="shared" si="11"/>
        <v>2022</v>
      </c>
      <c r="D71" s="41">
        <v>2.1999999999999999E-2</v>
      </c>
      <c r="E71" s="85"/>
      <c r="F71" s="87">
        <f t="shared" si="12"/>
        <v>2031</v>
      </c>
      <c r="G71" s="41">
        <v>2.3E-2</v>
      </c>
      <c r="H71" s="41"/>
      <c r="I71" s="87">
        <f t="shared" si="13"/>
        <v>2040</v>
      </c>
      <c r="J71" s="41">
        <v>2.3E-2</v>
      </c>
    </row>
    <row r="72" spans="3:14" s="119" customFormat="1">
      <c r="C72" s="87">
        <f t="shared" si="11"/>
        <v>2023</v>
      </c>
      <c r="D72" s="41">
        <v>2.1000000000000001E-2</v>
      </c>
      <c r="E72" s="86"/>
      <c r="F72" s="87">
        <f t="shared" si="12"/>
        <v>2032</v>
      </c>
      <c r="G72" s="41">
        <v>2.3E-2</v>
      </c>
      <c r="H72" s="41"/>
      <c r="I72" s="87">
        <f t="shared" si="13"/>
        <v>2041</v>
      </c>
      <c r="J72" s="41">
        <v>2.1999999999999999E-2</v>
      </c>
      <c r="N72" s="164"/>
    </row>
    <row r="73" spans="3:14" s="119" customFormat="1">
      <c r="C73" s="87">
        <f t="shared" si="11"/>
        <v>2024</v>
      </c>
      <c r="D73" s="41">
        <v>2.1999999999999999E-2</v>
      </c>
      <c r="E73" s="86"/>
      <c r="F73" s="87">
        <f t="shared" si="12"/>
        <v>2033</v>
      </c>
      <c r="G73" s="41">
        <v>2.3E-2</v>
      </c>
      <c r="H73" s="41"/>
      <c r="I73" s="87">
        <f t="shared" si="13"/>
        <v>2042</v>
      </c>
      <c r="J73" s="41">
        <v>2.1999999999999999E-2</v>
      </c>
      <c r="N73" s="164"/>
    </row>
    <row r="74" spans="3:14" s="119" customFormat="1">
      <c r="C74" s="87">
        <f t="shared" si="11"/>
        <v>2025</v>
      </c>
      <c r="D74" s="41">
        <v>2.3E-2</v>
      </c>
      <c r="E74" s="86"/>
      <c r="F74" s="87">
        <f t="shared" si="12"/>
        <v>2034</v>
      </c>
      <c r="G74" s="41">
        <v>2.3E-2</v>
      </c>
      <c r="H74" s="41"/>
      <c r="I74" s="87">
        <f t="shared" si="13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BH73"/>
  <sheetViews>
    <sheetView workbookViewId="0">
      <selection activeCell="F31" sqref="F31"/>
    </sheetView>
  </sheetViews>
  <sheetFormatPr defaultColWidth="9.33203125" defaultRowHeight="12.75"/>
  <cols>
    <col min="1" max="1" width="1.5" style="117" customWidth="1"/>
    <col min="2" max="2" width="10.83203125" style="117" customWidth="1"/>
    <col min="3" max="3" width="14.1640625" style="117" customWidth="1"/>
    <col min="4" max="4" width="12.33203125" style="117" customWidth="1"/>
    <col min="5" max="5" width="16.83203125" style="117" customWidth="1"/>
    <col min="6" max="6" width="7.83203125" style="117" customWidth="1"/>
    <col min="7" max="7" width="9.83203125" style="117" customWidth="1"/>
    <col min="8" max="8" width="13.83203125" style="117" customWidth="1"/>
    <col min="9" max="10" width="12.5" style="117" customWidth="1"/>
    <col min="11" max="11" width="4.83203125" style="117" customWidth="1"/>
    <col min="12" max="12" width="9.83203125" style="117" customWidth="1"/>
    <col min="13" max="13" width="13.83203125" style="117" customWidth="1"/>
    <col min="14" max="14" width="12.5" style="117" customWidth="1"/>
    <col min="15" max="15" width="18" style="117" customWidth="1"/>
    <col min="16" max="16" width="7" style="117" customWidth="1"/>
    <col min="17" max="17" width="9.83203125" style="117" customWidth="1"/>
    <col min="18" max="18" width="13.83203125" style="117" customWidth="1"/>
    <col min="19" max="20" width="12.5" style="117" customWidth="1"/>
    <col min="21" max="21" width="5.1640625" style="117" customWidth="1"/>
    <col min="22" max="22" width="9.83203125" style="117" customWidth="1"/>
    <col min="23" max="23" width="13.83203125" style="117" customWidth="1"/>
    <col min="24" max="25" width="12.5" style="117" customWidth="1"/>
    <col min="26" max="26" width="5.6640625" style="117" customWidth="1"/>
    <col min="27" max="27" width="9.83203125" style="117" customWidth="1"/>
    <col min="28" max="28" width="13.83203125" style="117" customWidth="1"/>
    <col min="29" max="30" width="12.5" style="117" customWidth="1"/>
    <col min="31" max="31" width="6.33203125" style="117" customWidth="1"/>
    <col min="32" max="32" width="9.83203125" style="117" customWidth="1"/>
    <col min="33" max="33" width="13.83203125" style="117" customWidth="1"/>
    <col min="34" max="35" width="12.5" style="117" customWidth="1"/>
    <col min="36" max="36" width="5.6640625" style="117" customWidth="1"/>
    <col min="37" max="37" width="9.83203125" style="117" customWidth="1"/>
    <col min="38" max="38" width="13.83203125" style="117" customWidth="1"/>
    <col min="39" max="40" width="12.5" style="117" customWidth="1"/>
    <col min="41" max="41" width="5.6640625" style="117" customWidth="1"/>
    <col min="42" max="42" width="9.83203125" style="117" customWidth="1"/>
    <col min="43" max="43" width="13.83203125" style="117" customWidth="1"/>
    <col min="44" max="45" width="12.5" style="117" customWidth="1"/>
    <col min="46" max="46" width="5.6640625" style="117" customWidth="1"/>
    <col min="47" max="47" width="9.83203125" style="117" customWidth="1"/>
    <col min="48" max="48" width="13.83203125" style="117" customWidth="1"/>
    <col min="49" max="50" width="12.5" style="117" customWidth="1"/>
    <col min="51" max="51" width="6.33203125" style="117" customWidth="1"/>
    <col min="52" max="52" width="9.83203125" style="117" customWidth="1"/>
    <col min="53" max="53" width="13.83203125" style="117" customWidth="1"/>
    <col min="54" max="54" width="12.5" style="117" customWidth="1"/>
    <col min="55" max="55" width="15.1640625" style="117" customWidth="1"/>
    <col min="56" max="56" width="11.6640625" style="117" customWidth="1"/>
    <col min="57" max="57" width="9.83203125" style="117" customWidth="1"/>
    <col min="58" max="58" width="13.83203125" style="117" customWidth="1"/>
    <col min="59" max="59" width="12.5" style="161" customWidth="1"/>
    <col min="60" max="60" width="12.5" style="117" customWidth="1"/>
    <col min="61" max="16384" width="9.33203125" style="117"/>
  </cols>
  <sheetData>
    <row r="1" spans="2:60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</row>
    <row r="2" spans="2:60" ht="15.75">
      <c r="B2" s="115" t="s">
        <v>180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</row>
    <row r="3" spans="2:60" ht="15.75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</row>
    <row r="4" spans="2:60" s="346" customFormat="1" ht="18.95" customHeight="1">
      <c r="B4" s="409" t="s">
        <v>179</v>
      </c>
      <c r="C4" s="410"/>
      <c r="D4" s="410"/>
      <c r="E4" s="411"/>
      <c r="F4" s="118"/>
      <c r="G4" s="409" t="s">
        <v>184</v>
      </c>
      <c r="H4" s="410"/>
      <c r="I4" s="410"/>
      <c r="J4" s="411"/>
      <c r="K4" s="118"/>
      <c r="L4" s="405" t="s">
        <v>191</v>
      </c>
      <c r="M4" s="406"/>
      <c r="N4" s="406"/>
      <c r="O4" s="407"/>
      <c r="Q4" s="405" t="s">
        <v>182</v>
      </c>
      <c r="R4" s="406"/>
      <c r="S4" s="406"/>
      <c r="T4" s="407"/>
      <c r="U4" s="118"/>
      <c r="V4" s="409" t="s">
        <v>183</v>
      </c>
      <c r="W4" s="410"/>
      <c r="X4" s="410"/>
      <c r="Y4" s="411"/>
      <c r="Z4" s="118"/>
      <c r="AA4" s="409" t="s">
        <v>221</v>
      </c>
      <c r="AB4" s="410"/>
      <c r="AC4" s="410"/>
      <c r="AD4" s="411"/>
      <c r="AE4" s="118"/>
      <c r="AF4" s="409" t="s">
        <v>222</v>
      </c>
      <c r="AG4" s="410"/>
      <c r="AH4" s="410"/>
      <c r="AI4" s="411"/>
      <c r="AJ4" s="118"/>
      <c r="AK4" s="405" t="s">
        <v>187</v>
      </c>
      <c r="AL4" s="406"/>
      <c r="AM4" s="406"/>
      <c r="AN4" s="407"/>
      <c r="AO4" s="118"/>
      <c r="AP4" s="405" t="s">
        <v>193</v>
      </c>
      <c r="AQ4" s="406"/>
      <c r="AR4" s="406"/>
      <c r="AS4" s="407"/>
      <c r="AT4" s="118"/>
      <c r="AU4" s="405" t="s">
        <v>195</v>
      </c>
      <c r="AV4" s="406"/>
      <c r="AW4" s="406"/>
      <c r="AX4" s="407"/>
      <c r="AY4" s="118"/>
      <c r="AZ4" s="405" t="s">
        <v>219</v>
      </c>
      <c r="BA4" s="406"/>
      <c r="BB4" s="406"/>
      <c r="BC4" s="407"/>
      <c r="BD4" s="365"/>
      <c r="BE4" s="405" t="s">
        <v>220</v>
      </c>
      <c r="BF4" s="406"/>
      <c r="BG4" s="406"/>
      <c r="BH4" s="407"/>
    </row>
    <row r="5" spans="2:60" ht="51.75" customHeight="1">
      <c r="B5" s="120" t="s">
        <v>0</v>
      </c>
      <c r="C5" s="121" t="s">
        <v>87</v>
      </c>
      <c r="D5" s="121" t="s">
        <v>82</v>
      </c>
      <c r="E5" s="17" t="s">
        <v>52</v>
      </c>
      <c r="G5" s="120" t="s">
        <v>0</v>
      </c>
      <c r="H5" s="121" t="s">
        <v>87</v>
      </c>
      <c r="I5" s="121" t="s">
        <v>82</v>
      </c>
      <c r="J5" s="17" t="s">
        <v>52</v>
      </c>
      <c r="L5" s="120" t="s">
        <v>0</v>
      </c>
      <c r="M5" s="121" t="s">
        <v>87</v>
      </c>
      <c r="N5" s="121" t="s">
        <v>82</v>
      </c>
      <c r="O5" s="17" t="s">
        <v>52</v>
      </c>
      <c r="Q5" s="120" t="s">
        <v>0</v>
      </c>
      <c r="R5" s="121" t="s">
        <v>87</v>
      </c>
      <c r="S5" s="121" t="s">
        <v>82</v>
      </c>
      <c r="T5" s="17" t="s">
        <v>52</v>
      </c>
      <c r="V5" s="120" t="s">
        <v>0</v>
      </c>
      <c r="W5" s="121" t="s">
        <v>87</v>
      </c>
      <c r="X5" s="121" t="s">
        <v>82</v>
      </c>
      <c r="Y5" s="17" t="s">
        <v>52</v>
      </c>
      <c r="AA5" s="120" t="s">
        <v>0</v>
      </c>
      <c r="AB5" s="121" t="s">
        <v>87</v>
      </c>
      <c r="AC5" s="121" t="s">
        <v>82</v>
      </c>
      <c r="AD5" s="17" t="s">
        <v>52</v>
      </c>
      <c r="AF5" s="120" t="s">
        <v>0</v>
      </c>
      <c r="AG5" s="121" t="s">
        <v>87</v>
      </c>
      <c r="AH5" s="121" t="s">
        <v>82</v>
      </c>
      <c r="AI5" s="17" t="s">
        <v>52</v>
      </c>
      <c r="AK5" s="120" t="s">
        <v>0</v>
      </c>
      <c r="AL5" s="121" t="s">
        <v>87</v>
      </c>
      <c r="AM5" s="121" t="s">
        <v>82</v>
      </c>
      <c r="AN5" s="17" t="s">
        <v>52</v>
      </c>
      <c r="AP5" s="120" t="s">
        <v>0</v>
      </c>
      <c r="AQ5" s="121" t="s">
        <v>87</v>
      </c>
      <c r="AR5" s="121" t="s">
        <v>82</v>
      </c>
      <c r="AS5" s="17" t="s">
        <v>52</v>
      </c>
      <c r="AU5" s="120" t="s">
        <v>0</v>
      </c>
      <c r="AV5" s="121" t="s">
        <v>87</v>
      </c>
      <c r="AW5" s="121" t="s">
        <v>82</v>
      </c>
      <c r="AX5" s="17" t="s">
        <v>52</v>
      </c>
      <c r="AZ5" s="120" t="s">
        <v>0</v>
      </c>
      <c r="BA5" s="121" t="s">
        <v>87</v>
      </c>
      <c r="BB5" s="121" t="s">
        <v>82</v>
      </c>
      <c r="BC5" s="17" t="s">
        <v>52</v>
      </c>
      <c r="BE5" s="120" t="s">
        <v>0</v>
      </c>
      <c r="BF5" s="121" t="s">
        <v>87</v>
      </c>
      <c r="BG5" s="121" t="s">
        <v>82</v>
      </c>
      <c r="BH5" s="17" t="s">
        <v>52</v>
      </c>
    </row>
    <row r="6" spans="2:60" ht="24" customHeight="1">
      <c r="B6" s="122"/>
      <c r="C6" s="124" t="s">
        <v>9</v>
      </c>
      <c r="D6" s="123" t="s">
        <v>83</v>
      </c>
      <c r="E6" s="19" t="s">
        <v>9</v>
      </c>
      <c r="G6" s="122"/>
      <c r="H6" s="124" t="s">
        <v>9</v>
      </c>
      <c r="I6" s="123" t="s">
        <v>83</v>
      </c>
      <c r="J6" s="19" t="s">
        <v>9</v>
      </c>
      <c r="L6" s="122"/>
      <c r="M6" s="124" t="s">
        <v>9</v>
      </c>
      <c r="N6" s="123" t="s">
        <v>83</v>
      </c>
      <c r="O6" s="19" t="s">
        <v>9</v>
      </c>
      <c r="Q6" s="122"/>
      <c r="R6" s="124" t="s">
        <v>9</v>
      </c>
      <c r="S6" s="123" t="s">
        <v>83</v>
      </c>
      <c r="T6" s="19" t="s">
        <v>9</v>
      </c>
      <c r="V6" s="122"/>
      <c r="W6" s="124" t="s">
        <v>9</v>
      </c>
      <c r="X6" s="123" t="s">
        <v>83</v>
      </c>
      <c r="Y6" s="19" t="s">
        <v>9</v>
      </c>
      <c r="AA6" s="122"/>
      <c r="AB6" s="124" t="s">
        <v>9</v>
      </c>
      <c r="AC6" s="123" t="s">
        <v>83</v>
      </c>
      <c r="AD6" s="19" t="s">
        <v>9</v>
      </c>
      <c r="AF6" s="122"/>
      <c r="AG6" s="124" t="s">
        <v>9</v>
      </c>
      <c r="AH6" s="123" t="s">
        <v>83</v>
      </c>
      <c r="AI6" s="19" t="s">
        <v>9</v>
      </c>
      <c r="AK6" s="122"/>
      <c r="AL6" s="124" t="s">
        <v>9</v>
      </c>
      <c r="AM6" s="123" t="s">
        <v>83</v>
      </c>
      <c r="AN6" s="19" t="s">
        <v>9</v>
      </c>
      <c r="AP6" s="122"/>
      <c r="AQ6" s="124" t="s">
        <v>9</v>
      </c>
      <c r="AR6" s="123" t="s">
        <v>83</v>
      </c>
      <c r="AS6" s="19" t="s">
        <v>9</v>
      </c>
      <c r="AU6" s="122"/>
      <c r="AV6" s="124" t="s">
        <v>9</v>
      </c>
      <c r="AW6" s="123" t="s">
        <v>83</v>
      </c>
      <c r="AX6" s="19" t="s">
        <v>9</v>
      </c>
      <c r="AZ6" s="122"/>
      <c r="BA6" s="124" t="s">
        <v>9</v>
      </c>
      <c r="BB6" s="123" t="s">
        <v>83</v>
      </c>
      <c r="BC6" s="19" t="s">
        <v>9</v>
      </c>
      <c r="BE6" s="122"/>
      <c r="BF6" s="124" t="s">
        <v>9</v>
      </c>
      <c r="BG6" s="123" t="s">
        <v>83</v>
      </c>
      <c r="BH6" s="19" t="s">
        <v>9</v>
      </c>
    </row>
    <row r="7" spans="2:60">
      <c r="C7" s="125" t="s">
        <v>2</v>
      </c>
      <c r="D7" s="125" t="s">
        <v>4</v>
      </c>
      <c r="E7" s="125" t="s">
        <v>23</v>
      </c>
      <c r="H7" s="125" t="s">
        <v>2</v>
      </c>
      <c r="I7" s="125" t="s">
        <v>4</v>
      </c>
      <c r="J7" s="125" t="s">
        <v>23</v>
      </c>
      <c r="M7" s="125" t="s">
        <v>2</v>
      </c>
      <c r="N7" s="125" t="s">
        <v>4</v>
      </c>
      <c r="O7" s="125" t="s">
        <v>23</v>
      </c>
      <c r="R7" s="125" t="s">
        <v>2</v>
      </c>
      <c r="S7" s="125" t="s">
        <v>4</v>
      </c>
      <c r="T7" s="125" t="s">
        <v>23</v>
      </c>
      <c r="W7" s="125" t="s">
        <v>2</v>
      </c>
      <c r="X7" s="125" t="s">
        <v>4</v>
      </c>
      <c r="Y7" s="125" t="s">
        <v>23</v>
      </c>
      <c r="AB7" s="125" t="s">
        <v>2</v>
      </c>
      <c r="AC7" s="125" t="s">
        <v>4</v>
      </c>
      <c r="AD7" s="125" t="s">
        <v>23</v>
      </c>
      <c r="AG7" s="125" t="s">
        <v>2</v>
      </c>
      <c r="AH7" s="125" t="s">
        <v>4</v>
      </c>
      <c r="AI7" s="125" t="s">
        <v>23</v>
      </c>
      <c r="AL7" s="125" t="s">
        <v>2</v>
      </c>
      <c r="AM7" s="125" t="s">
        <v>4</v>
      </c>
      <c r="AN7" s="125" t="s">
        <v>23</v>
      </c>
      <c r="AQ7" s="125" t="s">
        <v>2</v>
      </c>
      <c r="AR7" s="125" t="s">
        <v>4</v>
      </c>
      <c r="AS7" s="125" t="s">
        <v>23</v>
      </c>
      <c r="AV7" s="125" t="s">
        <v>2</v>
      </c>
      <c r="AW7" s="125" t="s">
        <v>4</v>
      </c>
      <c r="AX7" s="125" t="s">
        <v>23</v>
      </c>
      <c r="BA7" s="125" t="s">
        <v>2</v>
      </c>
      <c r="BB7" s="125" t="s">
        <v>4</v>
      </c>
      <c r="BC7" s="125" t="s">
        <v>23</v>
      </c>
      <c r="BF7" s="125" t="s">
        <v>2</v>
      </c>
      <c r="BG7" s="125" t="s">
        <v>4</v>
      </c>
      <c r="BH7" s="125" t="s">
        <v>23</v>
      </c>
    </row>
    <row r="8" spans="2:60" ht="6" customHeight="1">
      <c r="BG8" s="117"/>
    </row>
    <row r="9" spans="2:60">
      <c r="B9" s="362" t="str">
        <f>B4</f>
        <v>Aeolus_Wyoming - to - Utah S, Expansion</v>
      </c>
      <c r="D9" s="119"/>
      <c r="E9" s="119"/>
      <c r="G9" s="362" t="str">
        <f>G4</f>
        <v>Goshen - to - Utah N, Expansion</v>
      </c>
      <c r="I9" s="119"/>
      <c r="J9" s="119"/>
      <c r="L9" s="362" t="str">
        <f>L4</f>
        <v>Yakima- to - Southern Oregon/California, Expansion</v>
      </c>
      <c r="N9" s="119"/>
      <c r="O9" s="119"/>
      <c r="Q9" s="362" t="str">
        <f>Q4</f>
        <v>Utah N, Transmission Integration</v>
      </c>
      <c r="S9" s="119"/>
      <c r="T9" s="119"/>
      <c r="V9" s="362" t="str">
        <f>V4</f>
        <v>Yakima, Transmission Integration</v>
      </c>
      <c r="X9" s="119"/>
      <c r="Y9" s="119"/>
      <c r="AA9" s="362" t="s">
        <v>185</v>
      </c>
      <c r="AC9" s="119"/>
      <c r="AD9" s="119"/>
      <c r="AF9" s="362" t="s">
        <v>186</v>
      </c>
      <c r="AH9" s="119"/>
      <c r="AI9" s="119"/>
      <c r="AK9" s="362" t="str">
        <f>AK4</f>
        <v>Southern Oregon/California, Transmission Integration</v>
      </c>
      <c r="AM9" s="119"/>
      <c r="AN9" s="119"/>
      <c r="AP9" s="362" t="str">
        <f>AP4</f>
        <v>Willamette Valley, Transmission Integration</v>
      </c>
      <c r="AR9" s="119"/>
      <c r="AS9" s="119"/>
      <c r="AU9" s="362" t="str">
        <f>AU4</f>
        <v>Wyoming SW, Transmission Integration</v>
      </c>
      <c r="AW9" s="119"/>
      <c r="AX9" s="119"/>
      <c r="AZ9" s="362" t="str">
        <f>AZ4</f>
        <v>Bridger - to - Bridger West, Recovered Transmission 2029</v>
      </c>
      <c r="BB9" s="119"/>
      <c r="BC9" s="119"/>
      <c r="BE9" s="362" t="str">
        <f>BE4</f>
        <v>Bridger - to - Bridger West, Recovered Transmission 2024</v>
      </c>
      <c r="BG9" s="119"/>
      <c r="BH9" s="119"/>
    </row>
    <row r="10" spans="2:60">
      <c r="B10" s="135">
        <v>2023</v>
      </c>
      <c r="C10" s="128">
        <f>IF($B10&lt;D$35,0,IF($B10=D$35,D$39,ROUND(C9*(1+(IFERROR(INDEX($D$44:$D$52,MATCH($B10,$C$44:$C$52,0),1),0)+IFERROR(INDEX($G$44:$G$52,MATCH($B10,$F$44:$F$52,0),1),0)+IFERROR(INDEX($J$44:$J$52,MATCH($B10,$I$44:$I$52,0),1),0))),2)))</f>
        <v>0</v>
      </c>
      <c r="D10" s="135">
        <v>12</v>
      </c>
      <c r="E10" s="130">
        <f t="shared" ref="E10:E32" si="0">SUM(C10:C10)*D10/12</f>
        <v>0</v>
      </c>
      <c r="F10" s="119"/>
      <c r="G10" s="135">
        <v>2023</v>
      </c>
      <c r="H10" s="128">
        <f>IF($B10&lt;I$35,0,IF($B10=I$35,I$39,ROUND(H9*(1+(IFERROR(INDEX($D$44:$D$52,MATCH($B10,$C$44:$C$52,0),1),0)+IFERROR(INDEX($G$44:$G$52,MATCH($B10,$F$44:$F$52,0),1),0)+IFERROR(INDEX($J$44:$J$52,MATCH($B10,$I$44:$I$52,0),1),0))),2)))</f>
        <v>0</v>
      </c>
      <c r="I10" s="135">
        <v>12</v>
      </c>
      <c r="J10" s="130">
        <f t="shared" ref="J10:J32" si="1">SUM(H10:H10)*I10/12</f>
        <v>0</v>
      </c>
      <c r="K10" s="119"/>
      <c r="L10" s="135">
        <v>2023</v>
      </c>
      <c r="M10" s="128">
        <f>IF($B10&lt;N$35,0,IF($B10=N$35,N$39,ROUND(M9*(1+(IFERROR(INDEX($D$44:$D$52,MATCH($B10,$C$44:$C$52,0),1),0)+IFERROR(INDEX($G$44:$G$52,MATCH($B10,$F$44:$F$52,0),1),0)+IFERROR(INDEX($J$44:$J$52,MATCH($B10,$I$44:$I$52,0),1),0))),2)))</f>
        <v>0</v>
      </c>
      <c r="N10" s="135">
        <v>12</v>
      </c>
      <c r="O10" s="130">
        <f t="shared" ref="O10:O32" si="2">SUM(M10:M10)*N10/12</f>
        <v>0</v>
      </c>
      <c r="P10" s="134"/>
      <c r="Q10" s="135">
        <f>$B10</f>
        <v>2023</v>
      </c>
      <c r="R10" s="128">
        <f>IF($B10&lt;S$35,0,IF($B10=S$35,S$39,ROUND(R9*(1+(IFERROR(INDEX($D$44:$D$52,MATCH($B10,$C$44:$C$52,0),1),0)+IFERROR(INDEX($G$44:$G$52,MATCH($B10,$F$44:$F$52,0),1),0)+IFERROR(INDEX($J$44:$J$52,MATCH($B10,$I$44:$I$52,0),1),0))),2)))</f>
        <v>0</v>
      </c>
      <c r="S10" s="135">
        <v>12</v>
      </c>
      <c r="T10" s="130">
        <f t="shared" ref="T10:T32" si="3">SUM(R10:R10)*S10/12</f>
        <v>0</v>
      </c>
      <c r="U10" s="119"/>
      <c r="V10" s="135">
        <f>$B10</f>
        <v>2023</v>
      </c>
      <c r="W10" s="128">
        <f>IF($B10&lt;X$35,0,IF($B10=X$35,X$39,ROUND(W9*(1+(IFERROR(INDEX($D$44:$D$52,MATCH($B10,$C$44:$C$52,0),1),0)+IFERROR(INDEX($G$44:$G$52,MATCH($B10,$F$44:$F$52,0),1),0)+IFERROR(INDEX($J$44:$J$52,MATCH($B10,$I$44:$I$52,0),1),0))),2)))</f>
        <v>0</v>
      </c>
      <c r="X10" s="135">
        <v>12</v>
      </c>
      <c r="Y10" s="130">
        <f t="shared" ref="Y10:Y32" si="4">SUM(W10:W10)*X10/12</f>
        <v>0</v>
      </c>
      <c r="Z10" s="119"/>
      <c r="AA10" s="353">
        <f>$B10</f>
        <v>2023</v>
      </c>
      <c r="AB10" s="128">
        <f>IF($B10&lt;AC$35,0,IF($B10=AC$35,AC$39,ROUND(AB9*(1+(IFERROR(INDEX($D$44:$D$52,MATCH($B10,$C$44:$C$52,0),1),0)+IFERROR(INDEX($G$44:$G$52,MATCH($B10,$F$44:$F$52,0),1),0)+IFERROR(INDEX($J$44:$J$52,MATCH($B10,$I$44:$I$52,0),1),0))),2)))</f>
        <v>1.4680258019147514</v>
      </c>
      <c r="AC10" s="135">
        <v>12</v>
      </c>
      <c r="AD10" s="130">
        <f t="shared" ref="AD10:AD32" si="5">SUM(AB10:AB10)*AC10/12</f>
        <v>1.4680258019147514</v>
      </c>
      <c r="AE10" s="119"/>
      <c r="AF10" s="135">
        <f>$B10</f>
        <v>2023</v>
      </c>
      <c r="AG10" s="128">
        <f>IF($B10&lt;AH$35,0,IF($B10=AH$35,AH$39,ROUND(AG9*(1+(IFERROR(INDEX($D$44:$D$52,MATCH($B10,$C$44:$C$52,0),1),0)+IFERROR(INDEX($G$44:$G$52,MATCH($B10,$F$44:$F$52,0),1),0)+IFERROR(INDEX($J$44:$J$52,MATCH($B10,$I$44:$I$52,0),1),0))),2)))</f>
        <v>0</v>
      </c>
      <c r="AH10" s="135">
        <v>12</v>
      </c>
      <c r="AI10" s="130">
        <f t="shared" ref="AI10:AI32" si="6">SUM(AG10:AG10)*AH10/12</f>
        <v>0</v>
      </c>
      <c r="AJ10" s="119"/>
      <c r="AK10" s="135">
        <f>$B10</f>
        <v>2023</v>
      </c>
      <c r="AL10" s="128">
        <f>IF($B10&lt;AM$35,0,IF($B10=AM$35,AM$39,ROUND(AL9*(1+(IFERROR(INDEX($D$44:$D$52,MATCH($B10,$C$44:$C$52,0),1),0)+IFERROR(INDEX($G$44:$G$52,MATCH($B10,$F$44:$F$52,0),1),0)+IFERROR(INDEX($J$44:$J$52,MATCH($B10,$I$44:$I$52,0),1),0))),2)))</f>
        <v>0</v>
      </c>
      <c r="AM10" s="135">
        <v>12</v>
      </c>
      <c r="AN10" s="130">
        <f t="shared" ref="AN10:AN32" si="7">SUM(AL10:AL10)*AM10/12</f>
        <v>0</v>
      </c>
      <c r="AO10" s="119"/>
      <c r="AP10" s="135">
        <f>$B10</f>
        <v>2023</v>
      </c>
      <c r="AQ10" s="128">
        <f>IF($B10&lt;AR$35,0,IF($B10=AR$35,AR$39,ROUND(AQ9*(1+(IFERROR(INDEX($D$44:$D$52,MATCH($B10,$C$44:$C$52,0),1),0)+IFERROR(INDEX($G$44:$G$52,MATCH($B10,$F$44:$F$52,0),1),0)+IFERROR(INDEX($J$44:$J$52,MATCH($B10,$I$44:$I$52,0),1),0))),2)))</f>
        <v>0</v>
      </c>
      <c r="AR10" s="135">
        <v>12</v>
      </c>
      <c r="AS10" s="130">
        <f t="shared" ref="AS10:AS32" si="8">SUM(AQ10:AQ10)*AR10/12</f>
        <v>0</v>
      </c>
      <c r="AT10" s="119"/>
      <c r="AU10" s="135">
        <f>$B10</f>
        <v>2023</v>
      </c>
      <c r="AV10" s="128">
        <f>IF($B10&lt;AW$35,0,IF($B10=AW$35,AW$39,ROUND(AV9*(1+(IFERROR(INDEX($D$44:$D$52,MATCH($B10,$C$44:$C$52,0),1),0)+IFERROR(INDEX($G$44:$G$52,MATCH($B10,$F$44:$F$52,0),1),0)+IFERROR(INDEX($J$44:$J$52,MATCH($B10,$I$44:$I$52,0),1),0))),2)))</f>
        <v>0</v>
      </c>
      <c r="AW10" s="135">
        <v>12</v>
      </c>
      <c r="AX10" s="130">
        <f t="shared" ref="AX10:AX32" si="9">SUM(AV10:AV10)*AW10/12</f>
        <v>0</v>
      </c>
      <c r="AY10" s="119"/>
      <c r="AZ10" s="135">
        <f>V10</f>
        <v>2023</v>
      </c>
      <c r="BA10" s="128">
        <f>IF($B10&lt;BB$35,0,IF($B10=BB$35,BB$39,ROUND(BA9*(1+(IFERROR(INDEX($D$44:$D$52,MATCH($B10,$C$44:$C$52,0),1),0)+IFERROR(INDEX($G$44:$G$52,MATCH($B10,$F$44:$F$52,0),1),0)+IFERROR(INDEX($J$44:$J$52,MATCH($B10,$I$44:$I$52,0),1),0))),2)))</f>
        <v>0</v>
      </c>
      <c r="BB10" s="135">
        <v>12</v>
      </c>
      <c r="BC10" s="130">
        <f t="shared" ref="BC10:BC32" si="10">SUM(BA10:BA10)*BB10/12</f>
        <v>0</v>
      </c>
      <c r="BE10" s="135">
        <f>AA10</f>
        <v>2023</v>
      </c>
      <c r="BF10" s="128">
        <f>IF($B10&lt;BG$35,0,IF($B10=BG$35,BG$39,ROUND(BF9*(1+(IFERROR(INDEX($D$44:$D$52,MATCH($B10,$C$44:$C$52,0),1),0)+IFERROR(INDEX($G$44:$G$52,MATCH($B10,$F$44:$F$52,0),1),0)+IFERROR(INDEX($J$44:$J$52,MATCH($B10,$I$44:$I$52,0),1),0))),2)))</f>
        <v>0</v>
      </c>
      <c r="BG10" s="135">
        <v>12</v>
      </c>
      <c r="BH10" s="130">
        <f t="shared" ref="BH10:BH32" si="11">SUM(BF10:BF10)*BG10/12</f>
        <v>0</v>
      </c>
    </row>
    <row r="11" spans="2:60">
      <c r="B11" s="353">
        <f t="shared" ref="B11:B32" si="12">B10+1</f>
        <v>2024</v>
      </c>
      <c r="C11" s="128">
        <f>IF($B11&lt;D$35,0,IF($B11=D$35,D$39,ROUND(C10*(1+(IFERROR(INDEX($D$44:$D$52,MATCH($B11,$C$44:$C$52,0),1),0)+IFERROR(INDEX($G$44:$G$52,MATCH($B11,$F$44:$F$52,0),1),0)+IFERROR(INDEX($J$44:$J$52,MATCH($B11,$I$44:$I$52,0),1),0))),2)))</f>
        <v>47.870308055404152</v>
      </c>
      <c r="D11" s="135">
        <v>12</v>
      </c>
      <c r="E11" s="130">
        <f t="shared" si="0"/>
        <v>47.870308055404145</v>
      </c>
      <c r="F11" s="119"/>
      <c r="G11" s="135">
        <f t="shared" ref="G11:G32" si="13">G10+1</f>
        <v>2024</v>
      </c>
      <c r="H11" s="128">
        <f>IF($B11&lt;I$35,0,IF($B11=I$35,I$39,ROUND(H10*(1+(IFERROR(INDEX($D$44:$D$52,MATCH($B11,$C$44:$C$52,0),1),0)+IFERROR(INDEX($G$44:$G$52,MATCH($B11,$F$44:$F$52,0),1),0)+IFERROR(INDEX($J$44:$J$52,MATCH($B11,$I$44:$I$52,0),1),0))),2)))</f>
        <v>0</v>
      </c>
      <c r="I11" s="135">
        <v>12</v>
      </c>
      <c r="J11" s="130">
        <f t="shared" si="1"/>
        <v>0</v>
      </c>
      <c r="K11" s="119"/>
      <c r="L11" s="135">
        <f t="shared" ref="L11:L32" si="14">L10+1</f>
        <v>2024</v>
      </c>
      <c r="M11" s="128">
        <f>IF($B11&lt;N$35,0,IF($B11=N$35,N$39,ROUND(M10*(1+(IFERROR(INDEX($D$44:$D$52,MATCH($B11,$C$44:$C$52,0),1),0)+IFERROR(INDEX($G$44:$G$52,MATCH($B11,$F$44:$F$52,0),1),0)+IFERROR(INDEX($J$44:$J$52,MATCH($B11,$I$44:$I$52,0),1),0))),2)))</f>
        <v>0</v>
      </c>
      <c r="N11" s="135">
        <v>12</v>
      </c>
      <c r="O11" s="130">
        <f t="shared" si="2"/>
        <v>0</v>
      </c>
      <c r="P11" s="134"/>
      <c r="Q11" s="353">
        <f t="shared" ref="Q11:Q32" si="15">Q10+1</f>
        <v>2024</v>
      </c>
      <c r="R11" s="128">
        <f>IF($B11&lt;S$35,0,IF($B11=S$35,S$39,ROUND(R10*(1+(IFERROR(INDEX($D$44:$D$52,MATCH($B11,$C$44:$C$52,0),1),0)+IFERROR(INDEX($G$44:$G$52,MATCH($B11,$F$44:$F$52,0),1),0)+IFERROR(INDEX($J$44:$J$52,MATCH($B11,$I$44:$I$52,0),1),0))),2)))</f>
        <v>2.5818101631996475</v>
      </c>
      <c r="S11" s="135">
        <v>12</v>
      </c>
      <c r="T11" s="130">
        <f t="shared" si="3"/>
        <v>2.5818101631996475</v>
      </c>
      <c r="U11" s="119"/>
      <c r="V11" s="353">
        <f t="shared" ref="V11:V32" si="16">V10+1</f>
        <v>2024</v>
      </c>
      <c r="W11" s="128">
        <f>IF($B11&lt;X$35,0,IF($B11=X$35,X$39,ROUND(W10*(1+(IFERROR(INDEX($D$44:$D$52,MATCH($B11,$C$44:$C$52,0),1),0)+IFERROR(INDEX($G$44:$G$52,MATCH($B11,$F$44:$F$52,0),1),0)+IFERROR(INDEX($J$44:$J$52,MATCH($B11,$I$44:$I$52,0),1),0))),2)))</f>
        <v>0.39132049215213044</v>
      </c>
      <c r="X11" s="135">
        <v>12</v>
      </c>
      <c r="Y11" s="130">
        <f t="shared" si="4"/>
        <v>0.39132049215213044</v>
      </c>
      <c r="Z11" s="119"/>
      <c r="AA11" s="135">
        <f t="shared" ref="AA11:AA32" si="17">AA10+1</f>
        <v>2024</v>
      </c>
      <c r="AB11" s="128">
        <f>IF($B11&lt;AC$35,0,IF($B11=AC$35,AC$39,ROUND(AB10*(1+(IFERROR(INDEX($D$44:$D$52,MATCH($B11,$C$44:$C$52,0),1),0)+IFERROR(INDEX($G$44:$G$52,MATCH($B11,$F$44:$F$52,0),1),0)+IFERROR(INDEX($J$44:$J$52,MATCH($B11,$I$44:$I$52,0),1),0))),2)))</f>
        <v>1.5</v>
      </c>
      <c r="AC11" s="135">
        <v>12</v>
      </c>
      <c r="AD11" s="130">
        <f t="shared" si="5"/>
        <v>1.5</v>
      </c>
      <c r="AE11" s="119"/>
      <c r="AF11" s="135">
        <f t="shared" ref="AF11:AF32" si="18">AF10+1</f>
        <v>2024</v>
      </c>
      <c r="AG11" s="128">
        <f>IF($B11&lt;AH$35,0,IF($B11=AH$35,AH$39,ROUND(AG10*(1+(IFERROR(INDEX($D$44:$D$52,MATCH($B11,$C$44:$C$52,0),1),0)+IFERROR(INDEX($G$44:$G$52,MATCH($B11,$F$44:$F$52,0),1),0)+IFERROR(INDEX($J$44:$J$52,MATCH($B11,$I$44:$I$52,0),1),0))),2)))</f>
        <v>0</v>
      </c>
      <c r="AH11" s="135">
        <v>12</v>
      </c>
      <c r="AI11" s="130">
        <f t="shared" si="6"/>
        <v>0</v>
      </c>
      <c r="AJ11" s="119"/>
      <c r="AK11" s="135">
        <f t="shared" ref="AK11:AK32" si="19">AK10+1</f>
        <v>2024</v>
      </c>
      <c r="AL11" s="128">
        <f>IF($B11&lt;AM$35,0,IF($B11=AM$35,AM$39,ROUND(AL10*(1+(IFERROR(INDEX($D$44:$D$52,MATCH($B11,$C$44:$C$52,0),1),0)+IFERROR(INDEX($G$44:$G$52,MATCH($B11,$F$44:$F$52,0),1),0)+IFERROR(INDEX($J$44:$J$52,MATCH($B11,$I$44:$I$52,0),1),0))),2)))</f>
        <v>0</v>
      </c>
      <c r="AM11" s="135">
        <v>12</v>
      </c>
      <c r="AN11" s="130">
        <f t="shared" si="7"/>
        <v>0</v>
      </c>
      <c r="AO11" s="119"/>
      <c r="AP11" s="135">
        <f t="shared" ref="AP11:AP32" si="20">AP10+1</f>
        <v>2024</v>
      </c>
      <c r="AQ11" s="128">
        <f>IF($B11&lt;AR$35,0,IF($B11=AR$35,AR$39,ROUND(AQ10*(1+(IFERROR(INDEX($D$44:$D$52,MATCH($B11,$C$44:$C$52,0),1),0)+IFERROR(INDEX($G$44:$G$52,MATCH($B11,$F$44:$F$52,0),1),0)+IFERROR(INDEX($J$44:$J$52,MATCH($B11,$I$44:$I$52,0),1),0))),2)))</f>
        <v>0</v>
      </c>
      <c r="AR11" s="135">
        <v>12</v>
      </c>
      <c r="AS11" s="130">
        <f t="shared" si="8"/>
        <v>0</v>
      </c>
      <c r="AT11" s="119"/>
      <c r="AU11" s="135">
        <f t="shared" ref="AU11:AU32" si="21">AU10+1</f>
        <v>2024</v>
      </c>
      <c r="AV11" s="128">
        <f>IF($B11&lt;AW$35,0,IF($B11=AW$35,AW$39,ROUND(AV10*(1+(IFERROR(INDEX($D$44:$D$52,MATCH($B11,$C$44:$C$52,0),1),0)+IFERROR(INDEX($G$44:$G$52,MATCH($B11,$F$44:$F$52,0),1),0)+IFERROR(INDEX($J$44:$J$52,MATCH($B11,$I$44:$I$52,0),1),0))),2)))</f>
        <v>0</v>
      </c>
      <c r="AW11" s="135">
        <v>12</v>
      </c>
      <c r="AX11" s="130">
        <f t="shared" si="9"/>
        <v>0</v>
      </c>
      <c r="AY11" s="119"/>
      <c r="AZ11" s="135">
        <f t="shared" ref="AZ11:AZ32" si="22">AZ10+1</f>
        <v>2024</v>
      </c>
      <c r="BA11" s="128">
        <f>IF($B11&lt;BB$35,0,IF($B11=BB$35,BB$39,ROUND(BA10*(1+(IFERROR(INDEX($D$44:$D$52,MATCH($B11,$C$44:$C$52,0),1),0)+IFERROR(INDEX($G$44:$G$52,MATCH($B11,$F$44:$F$52,0),1),0)+IFERROR(INDEX($J$44:$J$52,MATCH($B11,$I$44:$I$52,0),1),0))),2)))</f>
        <v>0</v>
      </c>
      <c r="BB11" s="135">
        <v>12</v>
      </c>
      <c r="BC11" s="130">
        <f t="shared" si="10"/>
        <v>0</v>
      </c>
      <c r="BE11" s="353">
        <f t="shared" ref="BE11:BE32" si="23">BE10+1</f>
        <v>2024</v>
      </c>
      <c r="BF11" s="128">
        <f>IF($B11&lt;BG$35,0,IF($B11=BG$35,BG$39,ROUND(BF10*(1+(IFERROR(INDEX($D$44:$D$52,MATCH($B11,$C$44:$C$52,0),1),0)+IFERROR(INDEX($G$44:$G$52,MATCH($B11,$F$44:$F$52,0),1),0)+IFERROR(INDEX($J$44:$J$52,MATCH($B11,$I$44:$I$52,0),1),0))),2)))</f>
        <v>0</v>
      </c>
      <c r="BG11" s="135">
        <v>12</v>
      </c>
      <c r="BH11" s="130">
        <f t="shared" si="11"/>
        <v>0</v>
      </c>
    </row>
    <row r="12" spans="2:60">
      <c r="B12" s="135">
        <f t="shared" si="12"/>
        <v>2025</v>
      </c>
      <c r="C12" s="128">
        <f t="shared" ref="C12:C32" si="24">IF($B12&lt;D$35,0,IF($B12=D$35,D$39,ROUND(C11*(1+(IFERROR(INDEX($D$44:$D$52,MATCH($B12,$C$44:$C$52,0),1),0)+IFERROR(INDEX($G$44:$G$52,MATCH($B12,$F$44:$F$52,0),1),0)+IFERROR(INDEX($J$44:$J$52,MATCH($B12,$I$44:$I$52,0),1),0))),2)))</f>
        <v>48.97</v>
      </c>
      <c r="D12" s="135">
        <v>12</v>
      </c>
      <c r="E12" s="130">
        <f t="shared" si="0"/>
        <v>48.97</v>
      </c>
      <c r="F12" s="119"/>
      <c r="G12" s="135">
        <f t="shared" si="13"/>
        <v>2025</v>
      </c>
      <c r="H12" s="128">
        <f t="shared" ref="H12:H32" si="25">IF($B12&lt;I$35,0,IF($B12=I$35,I$39,ROUND(H11*(1+(IFERROR(INDEX($D$44:$D$52,MATCH($B12,$C$44:$C$52,0),1),0)+IFERROR(INDEX($G$44:$G$52,MATCH($B12,$F$44:$F$52,0),1),0)+IFERROR(INDEX($J$44:$J$52,MATCH($B12,$I$44:$I$52,0),1),0))),2)))</f>
        <v>0</v>
      </c>
      <c r="I12" s="135">
        <v>12</v>
      </c>
      <c r="J12" s="130">
        <f t="shared" si="1"/>
        <v>0</v>
      </c>
      <c r="K12" s="119"/>
      <c r="L12" s="135">
        <f t="shared" si="14"/>
        <v>2025</v>
      </c>
      <c r="M12" s="128">
        <f t="shared" ref="M12:M32" si="26">IF($B12&lt;N$35,0,IF($B12=N$35,N$39,ROUND(M11*(1+(IFERROR(INDEX($D$44:$D$52,MATCH($B12,$C$44:$C$52,0),1),0)+IFERROR(INDEX($G$44:$G$52,MATCH($B12,$F$44:$F$52,0),1),0)+IFERROR(INDEX($J$44:$J$52,MATCH($B12,$I$44:$I$52,0),1),0))),2)))</f>
        <v>0</v>
      </c>
      <c r="N12" s="135">
        <v>12</v>
      </c>
      <c r="O12" s="130">
        <f t="shared" si="2"/>
        <v>0</v>
      </c>
      <c r="Q12" s="135">
        <f t="shared" si="15"/>
        <v>2025</v>
      </c>
      <c r="R12" s="128">
        <f t="shared" ref="R12:R32" si="27">IF($B12&lt;S$35,0,IF($B12=S$35,S$39,ROUND(R11*(1+(IFERROR(INDEX($D$44:$D$52,MATCH($B12,$C$44:$C$52,0),1),0)+IFERROR(INDEX($G$44:$G$52,MATCH($B12,$F$44:$F$52,0),1),0)+IFERROR(INDEX($J$44:$J$52,MATCH($B12,$I$44:$I$52,0),1),0))),2)))</f>
        <v>2.64</v>
      </c>
      <c r="S12" s="135">
        <v>12</v>
      </c>
      <c r="T12" s="130">
        <f t="shared" si="3"/>
        <v>2.64</v>
      </c>
      <c r="U12" s="119"/>
      <c r="V12" s="135">
        <f t="shared" si="16"/>
        <v>2025</v>
      </c>
      <c r="W12" s="128">
        <f t="shared" ref="W12:W32" si="28">IF($B12&lt;X$35,0,IF($B12=X$35,X$39,ROUND(W11*(1+(IFERROR(INDEX($D$44:$D$52,MATCH($B12,$C$44:$C$52,0),1),0)+IFERROR(INDEX($G$44:$G$52,MATCH($B12,$F$44:$F$52,0),1),0)+IFERROR(INDEX($J$44:$J$52,MATCH($B12,$I$44:$I$52,0),1),0))),2)))</f>
        <v>0.4</v>
      </c>
      <c r="X12" s="135">
        <v>12</v>
      </c>
      <c r="Y12" s="130">
        <f t="shared" si="4"/>
        <v>0.40000000000000008</v>
      </c>
      <c r="Z12" s="119"/>
      <c r="AA12" s="135">
        <f t="shared" si="17"/>
        <v>2025</v>
      </c>
      <c r="AB12" s="128">
        <f t="shared" ref="AB12:AB32" si="29">IF($B12&lt;AC$35,0,IF($B12=AC$35,AC$39,ROUND(AB11*(1+(IFERROR(INDEX($D$44:$D$52,MATCH($B12,$C$44:$C$52,0),1),0)+IFERROR(INDEX($G$44:$G$52,MATCH($B12,$F$44:$F$52,0),1),0)+IFERROR(INDEX($J$44:$J$52,MATCH($B12,$I$44:$I$52,0),1),0))),2)))</f>
        <v>1.53</v>
      </c>
      <c r="AC12" s="135">
        <v>12</v>
      </c>
      <c r="AD12" s="130">
        <f t="shared" si="5"/>
        <v>1.53</v>
      </c>
      <c r="AE12" s="119"/>
      <c r="AF12" s="135">
        <f t="shared" si="18"/>
        <v>2025</v>
      </c>
      <c r="AG12" s="128">
        <f t="shared" ref="AG12:AG32" si="30">IF($B12&lt;AH$35,0,IF($B12=AH$35,AH$39,ROUND(AG11*(1+(IFERROR(INDEX($D$44:$D$52,MATCH($B12,$C$44:$C$52,0),1),0)+IFERROR(INDEX($G$44:$G$52,MATCH($B12,$F$44:$F$52,0),1),0)+IFERROR(INDEX($J$44:$J$52,MATCH($B12,$I$44:$I$52,0),1),0))),2)))</f>
        <v>0</v>
      </c>
      <c r="AH12" s="135">
        <v>12</v>
      </c>
      <c r="AI12" s="130">
        <f t="shared" si="6"/>
        <v>0</v>
      </c>
      <c r="AJ12" s="119"/>
      <c r="AK12" s="135">
        <f t="shared" si="19"/>
        <v>2025</v>
      </c>
      <c r="AL12" s="128">
        <f t="shared" ref="AL12:AL32" si="31">IF($B12&lt;AM$35,0,IF($B12=AM$35,AM$39,ROUND(AL11*(1+(IFERROR(INDEX($D$44:$D$52,MATCH($B12,$C$44:$C$52,0),1),0)+IFERROR(INDEX($G$44:$G$52,MATCH($B12,$F$44:$F$52,0),1),0)+IFERROR(INDEX($J$44:$J$52,MATCH($B12,$I$44:$I$52,0),1),0))),2)))</f>
        <v>0</v>
      </c>
      <c r="AM12" s="135">
        <v>12</v>
      </c>
      <c r="AN12" s="130">
        <f t="shared" si="7"/>
        <v>0</v>
      </c>
      <c r="AO12" s="119"/>
      <c r="AP12" s="135">
        <f t="shared" si="20"/>
        <v>2025</v>
      </c>
      <c r="AQ12" s="128">
        <f t="shared" ref="AQ12:AQ32" si="32">IF($B12&lt;AR$35,0,IF($B12=AR$35,AR$39,ROUND(AQ11*(1+(IFERROR(INDEX($D$44:$D$52,MATCH($B12,$C$44:$C$52,0),1),0)+IFERROR(INDEX($G$44:$G$52,MATCH($B12,$F$44:$F$52,0),1),0)+IFERROR(INDEX($J$44:$J$52,MATCH($B12,$I$44:$I$52,0),1),0))),2)))</f>
        <v>0</v>
      </c>
      <c r="AR12" s="135">
        <v>12</v>
      </c>
      <c r="AS12" s="130">
        <f t="shared" si="8"/>
        <v>0</v>
      </c>
      <c r="AT12" s="119"/>
      <c r="AU12" s="135">
        <f t="shared" si="21"/>
        <v>2025</v>
      </c>
      <c r="AV12" s="128">
        <f t="shared" ref="AV12:AV32" si="33">IF($B12&lt;AW$35,0,IF($B12=AW$35,AW$39,ROUND(AV11*(1+(IFERROR(INDEX($D$44:$D$52,MATCH($B12,$C$44:$C$52,0),1),0)+IFERROR(INDEX($G$44:$G$52,MATCH($B12,$F$44:$F$52,0),1),0)+IFERROR(INDEX($J$44:$J$52,MATCH($B12,$I$44:$I$52,0),1),0))),2)))</f>
        <v>0</v>
      </c>
      <c r="AW12" s="135">
        <v>12</v>
      </c>
      <c r="AX12" s="130">
        <f t="shared" si="9"/>
        <v>0</v>
      </c>
      <c r="AY12" s="119"/>
      <c r="AZ12" s="135">
        <f t="shared" si="22"/>
        <v>2025</v>
      </c>
      <c r="BA12" s="128">
        <f t="shared" ref="BA12:BA32" si="34">IF($B12&lt;BB$35,0,IF($B12=BB$35,BB$39,ROUND(BA11*(1+(IFERROR(INDEX($D$44:$D$52,MATCH($B12,$C$44:$C$52,0),1),0)+IFERROR(INDEX($G$44:$G$52,MATCH($B12,$F$44:$F$52,0),1),0)+IFERROR(INDEX($J$44:$J$52,MATCH($B12,$I$44:$I$52,0),1),0))),2)))</f>
        <v>0</v>
      </c>
      <c r="BB12" s="135">
        <v>12</v>
      </c>
      <c r="BC12" s="130">
        <f t="shared" si="10"/>
        <v>0</v>
      </c>
      <c r="BE12" s="135">
        <f t="shared" si="23"/>
        <v>2025</v>
      </c>
      <c r="BF12" s="128">
        <f t="shared" ref="BF12:BF32" si="35">IF($B12&lt;BG$35,0,IF($B12=BG$35,BG$39,ROUND(BF11*(1+(IFERROR(INDEX($D$44:$D$52,MATCH($B12,$C$44:$C$52,0),1),0)+IFERROR(INDEX($G$44:$G$52,MATCH($B12,$F$44:$F$52,0),1),0)+IFERROR(INDEX($J$44:$J$52,MATCH($B12,$I$44:$I$52,0),1),0))),2)))</f>
        <v>0</v>
      </c>
      <c r="BG12" s="135">
        <v>12</v>
      </c>
      <c r="BH12" s="130">
        <f t="shared" si="11"/>
        <v>0</v>
      </c>
    </row>
    <row r="13" spans="2:60">
      <c r="B13" s="135">
        <f t="shared" si="12"/>
        <v>2026</v>
      </c>
      <c r="C13" s="128">
        <f t="shared" si="24"/>
        <v>50.1</v>
      </c>
      <c r="D13" s="135">
        <v>12</v>
      </c>
      <c r="E13" s="130">
        <f t="shared" si="0"/>
        <v>50.1</v>
      </c>
      <c r="F13" s="119"/>
      <c r="G13" s="135">
        <f t="shared" si="13"/>
        <v>2026</v>
      </c>
      <c r="H13" s="128">
        <f t="shared" si="25"/>
        <v>0</v>
      </c>
      <c r="I13" s="135">
        <v>12</v>
      </c>
      <c r="J13" s="130">
        <f t="shared" si="1"/>
        <v>0</v>
      </c>
      <c r="K13" s="119"/>
      <c r="L13" s="135">
        <f t="shared" si="14"/>
        <v>2026</v>
      </c>
      <c r="M13" s="128">
        <f t="shared" si="26"/>
        <v>0</v>
      </c>
      <c r="N13" s="135">
        <v>12</v>
      </c>
      <c r="O13" s="130">
        <f t="shared" si="2"/>
        <v>0</v>
      </c>
      <c r="Q13" s="135">
        <f t="shared" si="15"/>
        <v>2026</v>
      </c>
      <c r="R13" s="128">
        <f t="shared" si="27"/>
        <v>2.7</v>
      </c>
      <c r="S13" s="135">
        <v>12</v>
      </c>
      <c r="T13" s="130">
        <f t="shared" si="3"/>
        <v>2.7000000000000006</v>
      </c>
      <c r="U13" s="119"/>
      <c r="V13" s="135">
        <f t="shared" si="16"/>
        <v>2026</v>
      </c>
      <c r="W13" s="128">
        <f t="shared" si="28"/>
        <v>0.41</v>
      </c>
      <c r="X13" s="135">
        <v>12</v>
      </c>
      <c r="Y13" s="130">
        <f t="shared" si="4"/>
        <v>0.41</v>
      </c>
      <c r="Z13" s="119"/>
      <c r="AA13" s="135">
        <f t="shared" si="17"/>
        <v>2026</v>
      </c>
      <c r="AB13" s="128">
        <f t="shared" si="29"/>
        <v>1.57</v>
      </c>
      <c r="AC13" s="135">
        <v>12</v>
      </c>
      <c r="AD13" s="130">
        <f t="shared" si="5"/>
        <v>1.57</v>
      </c>
      <c r="AE13" s="119"/>
      <c r="AF13" s="135">
        <f t="shared" si="18"/>
        <v>2026</v>
      </c>
      <c r="AG13" s="128">
        <f t="shared" si="30"/>
        <v>0</v>
      </c>
      <c r="AH13" s="135">
        <v>12</v>
      </c>
      <c r="AI13" s="130">
        <f t="shared" si="6"/>
        <v>0</v>
      </c>
      <c r="AJ13" s="119"/>
      <c r="AK13" s="135">
        <f t="shared" si="19"/>
        <v>2026</v>
      </c>
      <c r="AL13" s="128">
        <f t="shared" si="31"/>
        <v>0</v>
      </c>
      <c r="AM13" s="135">
        <v>12</v>
      </c>
      <c r="AN13" s="130">
        <f t="shared" si="7"/>
        <v>0</v>
      </c>
      <c r="AO13" s="119"/>
      <c r="AP13" s="135">
        <f t="shared" si="20"/>
        <v>2026</v>
      </c>
      <c r="AQ13" s="128">
        <f t="shared" si="32"/>
        <v>0</v>
      </c>
      <c r="AR13" s="135">
        <v>12</v>
      </c>
      <c r="AS13" s="130">
        <f t="shared" si="8"/>
        <v>0</v>
      </c>
      <c r="AT13" s="119"/>
      <c r="AU13" s="135">
        <f t="shared" si="21"/>
        <v>2026</v>
      </c>
      <c r="AV13" s="128">
        <f t="shared" si="33"/>
        <v>0</v>
      </c>
      <c r="AW13" s="135">
        <v>12</v>
      </c>
      <c r="AX13" s="130">
        <f t="shared" si="9"/>
        <v>0</v>
      </c>
      <c r="AY13" s="119"/>
      <c r="AZ13" s="135">
        <f t="shared" si="22"/>
        <v>2026</v>
      </c>
      <c r="BA13" s="128">
        <f t="shared" si="34"/>
        <v>0</v>
      </c>
      <c r="BB13" s="135">
        <v>12</v>
      </c>
      <c r="BC13" s="130">
        <f t="shared" si="10"/>
        <v>0</v>
      </c>
      <c r="BE13" s="135">
        <f t="shared" si="23"/>
        <v>2026</v>
      </c>
      <c r="BF13" s="128">
        <f t="shared" si="35"/>
        <v>0</v>
      </c>
      <c r="BG13" s="135">
        <v>12</v>
      </c>
      <c r="BH13" s="130">
        <f t="shared" si="11"/>
        <v>0</v>
      </c>
    </row>
    <row r="14" spans="2:60">
      <c r="B14" s="135">
        <f t="shared" si="12"/>
        <v>2027</v>
      </c>
      <c r="C14" s="128">
        <f t="shared" si="24"/>
        <v>51.25</v>
      </c>
      <c r="D14" s="135">
        <v>12</v>
      </c>
      <c r="E14" s="130">
        <f t="shared" si="0"/>
        <v>51.25</v>
      </c>
      <c r="F14" s="119"/>
      <c r="G14" s="135">
        <f t="shared" si="13"/>
        <v>2027</v>
      </c>
      <c r="H14" s="128">
        <f t="shared" si="25"/>
        <v>0</v>
      </c>
      <c r="I14" s="135">
        <v>12</v>
      </c>
      <c r="J14" s="130">
        <f t="shared" si="1"/>
        <v>0</v>
      </c>
      <c r="K14" s="119"/>
      <c r="L14" s="135">
        <f t="shared" si="14"/>
        <v>2027</v>
      </c>
      <c r="M14" s="128">
        <f t="shared" si="26"/>
        <v>0</v>
      </c>
      <c r="N14" s="135">
        <v>12</v>
      </c>
      <c r="O14" s="130">
        <f t="shared" si="2"/>
        <v>0</v>
      </c>
      <c r="Q14" s="135">
        <f t="shared" si="15"/>
        <v>2027</v>
      </c>
      <c r="R14" s="128">
        <f t="shared" si="27"/>
        <v>2.76</v>
      </c>
      <c r="S14" s="135">
        <v>12</v>
      </c>
      <c r="T14" s="130">
        <f t="shared" si="3"/>
        <v>2.76</v>
      </c>
      <c r="U14" s="119"/>
      <c r="V14" s="135">
        <f t="shared" si="16"/>
        <v>2027</v>
      </c>
      <c r="W14" s="128">
        <f t="shared" si="28"/>
        <v>0.42</v>
      </c>
      <c r="X14" s="135">
        <v>12</v>
      </c>
      <c r="Y14" s="130">
        <f t="shared" si="4"/>
        <v>0.42</v>
      </c>
      <c r="Z14" s="119"/>
      <c r="AA14" s="135">
        <f t="shared" si="17"/>
        <v>2027</v>
      </c>
      <c r="AB14" s="128">
        <f t="shared" si="29"/>
        <v>1.61</v>
      </c>
      <c r="AC14" s="135">
        <v>12</v>
      </c>
      <c r="AD14" s="130">
        <f t="shared" si="5"/>
        <v>1.61</v>
      </c>
      <c r="AE14" s="119"/>
      <c r="AF14" s="135">
        <f t="shared" si="18"/>
        <v>2027</v>
      </c>
      <c r="AG14" s="128">
        <f t="shared" si="30"/>
        <v>0</v>
      </c>
      <c r="AH14" s="135">
        <v>12</v>
      </c>
      <c r="AI14" s="130">
        <f t="shared" si="6"/>
        <v>0</v>
      </c>
      <c r="AJ14" s="119"/>
      <c r="AK14" s="135">
        <f t="shared" si="19"/>
        <v>2027</v>
      </c>
      <c r="AL14" s="128">
        <f t="shared" si="31"/>
        <v>0</v>
      </c>
      <c r="AM14" s="135">
        <v>12</v>
      </c>
      <c r="AN14" s="130">
        <f t="shared" si="7"/>
        <v>0</v>
      </c>
      <c r="AO14" s="119"/>
      <c r="AP14" s="135">
        <f t="shared" si="20"/>
        <v>2027</v>
      </c>
      <c r="AQ14" s="128">
        <f t="shared" si="32"/>
        <v>0</v>
      </c>
      <c r="AR14" s="135">
        <v>12</v>
      </c>
      <c r="AS14" s="130">
        <f t="shared" si="8"/>
        <v>0</v>
      </c>
      <c r="AT14" s="119"/>
      <c r="AU14" s="135">
        <f t="shared" si="21"/>
        <v>2027</v>
      </c>
      <c r="AV14" s="128">
        <f t="shared" si="33"/>
        <v>0</v>
      </c>
      <c r="AW14" s="135">
        <v>12</v>
      </c>
      <c r="AX14" s="130">
        <f t="shared" si="9"/>
        <v>0</v>
      </c>
      <c r="AY14" s="119"/>
      <c r="AZ14" s="135">
        <f t="shared" si="22"/>
        <v>2027</v>
      </c>
      <c r="BA14" s="128">
        <f t="shared" si="34"/>
        <v>0</v>
      </c>
      <c r="BB14" s="135">
        <v>12</v>
      </c>
      <c r="BC14" s="130">
        <f t="shared" si="10"/>
        <v>0</v>
      </c>
      <c r="BD14" s="184"/>
      <c r="BE14" s="135">
        <f t="shared" si="23"/>
        <v>2027</v>
      </c>
      <c r="BF14" s="128">
        <f t="shared" si="35"/>
        <v>0</v>
      </c>
      <c r="BG14" s="135">
        <v>12</v>
      </c>
      <c r="BH14" s="130">
        <f t="shared" si="11"/>
        <v>0</v>
      </c>
    </row>
    <row r="15" spans="2:60">
      <c r="B15" s="135">
        <f t="shared" si="12"/>
        <v>2028</v>
      </c>
      <c r="C15" s="128">
        <f t="shared" si="24"/>
        <v>52.43</v>
      </c>
      <c r="D15" s="135">
        <v>12</v>
      </c>
      <c r="E15" s="130">
        <f t="shared" si="0"/>
        <v>52.43</v>
      </c>
      <c r="F15" s="119"/>
      <c r="G15" s="135">
        <f t="shared" si="13"/>
        <v>2028</v>
      </c>
      <c r="H15" s="128">
        <f t="shared" si="25"/>
        <v>0</v>
      </c>
      <c r="I15" s="135">
        <v>12</v>
      </c>
      <c r="J15" s="130">
        <f t="shared" si="1"/>
        <v>0</v>
      </c>
      <c r="K15" s="119"/>
      <c r="L15" s="135">
        <f t="shared" si="14"/>
        <v>2028</v>
      </c>
      <c r="M15" s="128">
        <f t="shared" si="26"/>
        <v>0</v>
      </c>
      <c r="N15" s="135">
        <v>12</v>
      </c>
      <c r="O15" s="130">
        <f t="shared" si="2"/>
        <v>0</v>
      </c>
      <c r="Q15" s="135">
        <f t="shared" si="15"/>
        <v>2028</v>
      </c>
      <c r="R15" s="128">
        <f t="shared" si="27"/>
        <v>2.82</v>
      </c>
      <c r="S15" s="135">
        <v>12</v>
      </c>
      <c r="T15" s="130">
        <f t="shared" si="3"/>
        <v>2.82</v>
      </c>
      <c r="U15" s="119"/>
      <c r="V15" s="135">
        <f t="shared" si="16"/>
        <v>2028</v>
      </c>
      <c r="W15" s="128">
        <f t="shared" si="28"/>
        <v>0.43</v>
      </c>
      <c r="X15" s="135">
        <v>12</v>
      </c>
      <c r="Y15" s="130">
        <f t="shared" si="4"/>
        <v>0.43</v>
      </c>
      <c r="Z15" s="119"/>
      <c r="AA15" s="135">
        <f t="shared" si="17"/>
        <v>2028</v>
      </c>
      <c r="AB15" s="128">
        <f t="shared" si="29"/>
        <v>1.65</v>
      </c>
      <c r="AC15" s="135">
        <v>12</v>
      </c>
      <c r="AD15" s="130">
        <f t="shared" si="5"/>
        <v>1.6499999999999997</v>
      </c>
      <c r="AE15" s="119"/>
      <c r="AF15" s="135">
        <f t="shared" si="18"/>
        <v>2028</v>
      </c>
      <c r="AG15" s="128">
        <f t="shared" si="30"/>
        <v>0</v>
      </c>
      <c r="AH15" s="135">
        <v>12</v>
      </c>
      <c r="AI15" s="130">
        <f t="shared" si="6"/>
        <v>0</v>
      </c>
      <c r="AJ15" s="119"/>
      <c r="AK15" s="135">
        <f t="shared" si="19"/>
        <v>2028</v>
      </c>
      <c r="AL15" s="128">
        <f t="shared" si="31"/>
        <v>0</v>
      </c>
      <c r="AM15" s="135">
        <v>12</v>
      </c>
      <c r="AN15" s="130">
        <f t="shared" si="7"/>
        <v>0</v>
      </c>
      <c r="AO15" s="119"/>
      <c r="AP15" s="135">
        <f t="shared" si="20"/>
        <v>2028</v>
      </c>
      <c r="AQ15" s="128">
        <f t="shared" si="32"/>
        <v>0</v>
      </c>
      <c r="AR15" s="135">
        <v>12</v>
      </c>
      <c r="AS15" s="130">
        <f t="shared" si="8"/>
        <v>0</v>
      </c>
      <c r="AT15" s="119"/>
      <c r="AU15" s="135">
        <f t="shared" si="21"/>
        <v>2028</v>
      </c>
      <c r="AV15" s="128">
        <f t="shared" si="33"/>
        <v>0</v>
      </c>
      <c r="AW15" s="135">
        <v>12</v>
      </c>
      <c r="AX15" s="130">
        <f t="shared" si="9"/>
        <v>0</v>
      </c>
      <c r="AY15" s="119"/>
      <c r="AZ15" s="135">
        <f t="shared" si="22"/>
        <v>2028</v>
      </c>
      <c r="BA15" s="128">
        <f t="shared" si="34"/>
        <v>0</v>
      </c>
      <c r="BB15" s="135">
        <v>12</v>
      </c>
      <c r="BC15" s="130">
        <f t="shared" si="10"/>
        <v>0</v>
      </c>
      <c r="BE15" s="135">
        <f t="shared" si="23"/>
        <v>2028</v>
      </c>
      <c r="BF15" s="128">
        <f t="shared" si="35"/>
        <v>0</v>
      </c>
      <c r="BG15" s="135">
        <v>12</v>
      </c>
      <c r="BH15" s="130">
        <f t="shared" si="11"/>
        <v>0</v>
      </c>
    </row>
    <row r="16" spans="2:60">
      <c r="B16" s="135">
        <f t="shared" si="12"/>
        <v>2029</v>
      </c>
      <c r="C16" s="128">
        <f t="shared" si="24"/>
        <v>53.69</v>
      </c>
      <c r="D16" s="135">
        <v>12</v>
      </c>
      <c r="E16" s="130">
        <f t="shared" si="0"/>
        <v>53.69</v>
      </c>
      <c r="F16" s="119"/>
      <c r="G16" s="135">
        <f t="shared" si="13"/>
        <v>2029</v>
      </c>
      <c r="H16" s="128">
        <f t="shared" si="25"/>
        <v>0</v>
      </c>
      <c r="I16" s="135">
        <v>12</v>
      </c>
      <c r="J16" s="130">
        <f t="shared" si="1"/>
        <v>0</v>
      </c>
      <c r="K16" s="119"/>
      <c r="L16" s="135">
        <f t="shared" si="14"/>
        <v>2029</v>
      </c>
      <c r="M16" s="128">
        <f t="shared" si="26"/>
        <v>0</v>
      </c>
      <c r="N16" s="135">
        <v>12</v>
      </c>
      <c r="O16" s="130">
        <f t="shared" si="2"/>
        <v>0</v>
      </c>
      <c r="Q16" s="135">
        <f t="shared" si="15"/>
        <v>2029</v>
      </c>
      <c r="R16" s="128">
        <f t="shared" si="27"/>
        <v>2.89</v>
      </c>
      <c r="S16" s="135">
        <v>12</v>
      </c>
      <c r="T16" s="130">
        <f t="shared" si="3"/>
        <v>2.89</v>
      </c>
      <c r="U16" s="119"/>
      <c r="V16" s="135">
        <f t="shared" si="16"/>
        <v>2029</v>
      </c>
      <c r="W16" s="128">
        <f t="shared" si="28"/>
        <v>0.44</v>
      </c>
      <c r="X16" s="135">
        <v>12</v>
      </c>
      <c r="Y16" s="130">
        <f t="shared" si="4"/>
        <v>0.44</v>
      </c>
      <c r="Z16" s="119"/>
      <c r="AA16" s="135">
        <f t="shared" si="17"/>
        <v>2029</v>
      </c>
      <c r="AB16" s="128">
        <f t="shared" si="29"/>
        <v>1.69</v>
      </c>
      <c r="AC16" s="135">
        <v>12</v>
      </c>
      <c r="AD16" s="130">
        <f t="shared" si="5"/>
        <v>1.6900000000000002</v>
      </c>
      <c r="AE16" s="119"/>
      <c r="AF16" s="135">
        <f t="shared" si="18"/>
        <v>2029</v>
      </c>
      <c r="AG16" s="128">
        <f t="shared" si="30"/>
        <v>0</v>
      </c>
      <c r="AH16" s="135">
        <v>12</v>
      </c>
      <c r="AI16" s="130">
        <f t="shared" si="6"/>
        <v>0</v>
      </c>
      <c r="AJ16" s="119"/>
      <c r="AK16" s="135">
        <f t="shared" si="19"/>
        <v>2029</v>
      </c>
      <c r="AL16" s="128">
        <f t="shared" si="31"/>
        <v>0</v>
      </c>
      <c r="AM16" s="135">
        <v>12</v>
      </c>
      <c r="AN16" s="130">
        <f t="shared" si="7"/>
        <v>0</v>
      </c>
      <c r="AO16" s="119"/>
      <c r="AP16" s="135">
        <f t="shared" si="20"/>
        <v>2029</v>
      </c>
      <c r="AQ16" s="128">
        <f t="shared" si="32"/>
        <v>0</v>
      </c>
      <c r="AR16" s="135">
        <v>12</v>
      </c>
      <c r="AS16" s="130">
        <f t="shared" si="8"/>
        <v>0</v>
      </c>
      <c r="AT16" s="119"/>
      <c r="AU16" s="135">
        <f t="shared" si="21"/>
        <v>2029</v>
      </c>
      <c r="AV16" s="128">
        <f t="shared" si="33"/>
        <v>0</v>
      </c>
      <c r="AW16" s="135">
        <v>12</v>
      </c>
      <c r="AX16" s="130">
        <f t="shared" si="9"/>
        <v>0</v>
      </c>
      <c r="AY16" s="119"/>
      <c r="AZ16" s="353">
        <f t="shared" si="22"/>
        <v>2029</v>
      </c>
      <c r="BA16" s="128">
        <f t="shared" si="34"/>
        <v>0</v>
      </c>
      <c r="BB16" s="135">
        <v>12</v>
      </c>
      <c r="BC16" s="130">
        <f t="shared" si="10"/>
        <v>0</v>
      </c>
      <c r="BE16" s="135">
        <f t="shared" si="23"/>
        <v>2029</v>
      </c>
      <c r="BF16" s="128">
        <f t="shared" si="35"/>
        <v>0</v>
      </c>
      <c r="BG16" s="135">
        <v>12</v>
      </c>
      <c r="BH16" s="130">
        <f t="shared" si="11"/>
        <v>0</v>
      </c>
    </row>
    <row r="17" spans="2:60">
      <c r="B17" s="135">
        <f t="shared" si="12"/>
        <v>2030</v>
      </c>
      <c r="C17" s="128">
        <f t="shared" si="24"/>
        <v>54.92</v>
      </c>
      <c r="D17" s="135">
        <v>12</v>
      </c>
      <c r="E17" s="130">
        <f t="shared" si="0"/>
        <v>54.919999999999995</v>
      </c>
      <c r="F17" s="119"/>
      <c r="G17" s="353">
        <f t="shared" si="13"/>
        <v>2030</v>
      </c>
      <c r="H17" s="128">
        <f t="shared" si="25"/>
        <v>12.097273854334603</v>
      </c>
      <c r="I17" s="135">
        <v>12</v>
      </c>
      <c r="J17" s="130">
        <f t="shared" si="1"/>
        <v>12.097273854334603</v>
      </c>
      <c r="K17" s="119"/>
      <c r="L17" s="135">
        <f t="shared" si="14"/>
        <v>2030</v>
      </c>
      <c r="M17" s="128">
        <f t="shared" si="26"/>
        <v>0</v>
      </c>
      <c r="N17" s="135">
        <v>12</v>
      </c>
      <c r="O17" s="130">
        <f t="shared" si="2"/>
        <v>0</v>
      </c>
      <c r="Q17" s="135">
        <f t="shared" si="15"/>
        <v>2030</v>
      </c>
      <c r="R17" s="128">
        <f t="shared" si="27"/>
        <v>2.96</v>
      </c>
      <c r="S17" s="135">
        <v>12</v>
      </c>
      <c r="T17" s="130">
        <f t="shared" si="3"/>
        <v>2.9599999999999995</v>
      </c>
      <c r="U17" s="119"/>
      <c r="V17" s="135">
        <f t="shared" si="16"/>
        <v>2030</v>
      </c>
      <c r="W17" s="128">
        <f t="shared" si="28"/>
        <v>0.45</v>
      </c>
      <c r="X17" s="135">
        <v>12</v>
      </c>
      <c r="Y17" s="130">
        <f t="shared" si="4"/>
        <v>0.45</v>
      </c>
      <c r="Z17" s="119"/>
      <c r="AA17" s="135">
        <f t="shared" si="17"/>
        <v>2030</v>
      </c>
      <c r="AB17" s="128">
        <f t="shared" si="29"/>
        <v>1.73</v>
      </c>
      <c r="AC17" s="135">
        <v>12</v>
      </c>
      <c r="AD17" s="130">
        <f t="shared" si="5"/>
        <v>1.7299999999999998</v>
      </c>
      <c r="AE17" s="119"/>
      <c r="AF17" s="353">
        <f t="shared" si="18"/>
        <v>2030</v>
      </c>
      <c r="AG17" s="128">
        <f t="shared" si="30"/>
        <v>21.577297145999619</v>
      </c>
      <c r="AH17" s="135">
        <v>12</v>
      </c>
      <c r="AI17" s="130">
        <f t="shared" si="6"/>
        <v>21.577297145999619</v>
      </c>
      <c r="AJ17" s="119"/>
      <c r="AK17" s="135">
        <f t="shared" si="19"/>
        <v>2030</v>
      </c>
      <c r="AL17" s="128">
        <f t="shared" si="31"/>
        <v>0</v>
      </c>
      <c r="AM17" s="135">
        <v>12</v>
      </c>
      <c r="AN17" s="130">
        <f t="shared" si="7"/>
        <v>0</v>
      </c>
      <c r="AO17" s="119"/>
      <c r="AP17" s="135">
        <f t="shared" si="20"/>
        <v>2030</v>
      </c>
      <c r="AQ17" s="128">
        <f t="shared" si="32"/>
        <v>0</v>
      </c>
      <c r="AR17" s="135">
        <v>12</v>
      </c>
      <c r="AS17" s="130">
        <f t="shared" si="8"/>
        <v>0</v>
      </c>
      <c r="AT17" s="119"/>
      <c r="AU17" s="135">
        <f t="shared" si="21"/>
        <v>2030</v>
      </c>
      <c r="AV17" s="128">
        <f t="shared" si="33"/>
        <v>0</v>
      </c>
      <c r="AW17" s="135">
        <v>12</v>
      </c>
      <c r="AX17" s="130">
        <f t="shared" si="9"/>
        <v>0</v>
      </c>
      <c r="AY17" s="119"/>
      <c r="AZ17" s="135">
        <f t="shared" si="22"/>
        <v>2030</v>
      </c>
      <c r="BA17" s="128">
        <f t="shared" si="34"/>
        <v>0</v>
      </c>
      <c r="BB17" s="135">
        <v>12</v>
      </c>
      <c r="BC17" s="130">
        <f t="shared" si="10"/>
        <v>0</v>
      </c>
      <c r="BE17" s="135">
        <f t="shared" si="23"/>
        <v>2030</v>
      </c>
      <c r="BF17" s="128">
        <f t="shared" si="35"/>
        <v>0</v>
      </c>
      <c r="BG17" s="135">
        <v>12</v>
      </c>
      <c r="BH17" s="130">
        <f t="shared" si="11"/>
        <v>0</v>
      </c>
    </row>
    <row r="18" spans="2:60">
      <c r="B18" s="135">
        <f t="shared" si="12"/>
        <v>2031</v>
      </c>
      <c r="C18" s="128">
        <f t="shared" si="24"/>
        <v>56.18</v>
      </c>
      <c r="D18" s="135">
        <v>12</v>
      </c>
      <c r="E18" s="130">
        <f t="shared" si="0"/>
        <v>56.18</v>
      </c>
      <c r="F18" s="119"/>
      <c r="G18" s="135">
        <f t="shared" si="13"/>
        <v>2031</v>
      </c>
      <c r="H18" s="128">
        <f t="shared" si="25"/>
        <v>12.38</v>
      </c>
      <c r="I18" s="135">
        <v>12</v>
      </c>
      <c r="J18" s="130">
        <f t="shared" si="1"/>
        <v>12.38</v>
      </c>
      <c r="K18" s="119"/>
      <c r="L18" s="135">
        <f t="shared" si="14"/>
        <v>2031</v>
      </c>
      <c r="M18" s="128">
        <f t="shared" si="26"/>
        <v>0</v>
      </c>
      <c r="N18" s="135">
        <v>12</v>
      </c>
      <c r="O18" s="130">
        <f t="shared" si="2"/>
        <v>0</v>
      </c>
      <c r="Q18" s="135">
        <f t="shared" si="15"/>
        <v>2031</v>
      </c>
      <c r="R18" s="128">
        <f t="shared" si="27"/>
        <v>3.03</v>
      </c>
      <c r="S18" s="135">
        <v>12</v>
      </c>
      <c r="T18" s="130">
        <f t="shared" si="3"/>
        <v>3.03</v>
      </c>
      <c r="U18" s="119"/>
      <c r="V18" s="135">
        <f t="shared" si="16"/>
        <v>2031</v>
      </c>
      <c r="W18" s="128">
        <f t="shared" si="28"/>
        <v>0.46</v>
      </c>
      <c r="X18" s="135">
        <v>12</v>
      </c>
      <c r="Y18" s="130">
        <f t="shared" si="4"/>
        <v>0.46</v>
      </c>
      <c r="Z18" s="119"/>
      <c r="AA18" s="135">
        <f t="shared" si="17"/>
        <v>2031</v>
      </c>
      <c r="AB18" s="128">
        <f t="shared" si="29"/>
        <v>1.77</v>
      </c>
      <c r="AC18" s="135">
        <v>12</v>
      </c>
      <c r="AD18" s="130">
        <f t="shared" si="5"/>
        <v>1.7700000000000002</v>
      </c>
      <c r="AE18" s="119"/>
      <c r="AF18" s="135">
        <f t="shared" si="18"/>
        <v>2031</v>
      </c>
      <c r="AG18" s="128">
        <f t="shared" si="30"/>
        <v>22.07</v>
      </c>
      <c r="AH18" s="135">
        <v>12</v>
      </c>
      <c r="AI18" s="130">
        <f t="shared" si="6"/>
        <v>22.070000000000004</v>
      </c>
      <c r="AJ18" s="119"/>
      <c r="AK18" s="135">
        <f t="shared" si="19"/>
        <v>2031</v>
      </c>
      <c r="AL18" s="128">
        <f t="shared" si="31"/>
        <v>0</v>
      </c>
      <c r="AM18" s="135">
        <v>12</v>
      </c>
      <c r="AN18" s="130">
        <f t="shared" si="7"/>
        <v>0</v>
      </c>
      <c r="AO18" s="119"/>
      <c r="AP18" s="135">
        <f t="shared" si="20"/>
        <v>2031</v>
      </c>
      <c r="AQ18" s="128">
        <f t="shared" si="32"/>
        <v>0</v>
      </c>
      <c r="AR18" s="135">
        <v>12</v>
      </c>
      <c r="AS18" s="130">
        <f t="shared" si="8"/>
        <v>0</v>
      </c>
      <c r="AT18" s="119"/>
      <c r="AU18" s="135">
        <f t="shared" si="21"/>
        <v>2031</v>
      </c>
      <c r="AV18" s="128">
        <f t="shared" si="33"/>
        <v>0</v>
      </c>
      <c r="AW18" s="135">
        <v>12</v>
      </c>
      <c r="AX18" s="130">
        <f t="shared" si="9"/>
        <v>0</v>
      </c>
      <c r="AY18" s="119"/>
      <c r="AZ18" s="135">
        <f t="shared" si="22"/>
        <v>2031</v>
      </c>
      <c r="BA18" s="128">
        <f t="shared" si="34"/>
        <v>0</v>
      </c>
      <c r="BB18" s="135">
        <v>12</v>
      </c>
      <c r="BC18" s="130">
        <f t="shared" si="10"/>
        <v>0</v>
      </c>
      <c r="BE18" s="135">
        <f t="shared" si="23"/>
        <v>2031</v>
      </c>
      <c r="BF18" s="128">
        <f t="shared" si="35"/>
        <v>0</v>
      </c>
      <c r="BG18" s="135">
        <v>12</v>
      </c>
      <c r="BH18" s="130">
        <f t="shared" si="11"/>
        <v>0</v>
      </c>
    </row>
    <row r="19" spans="2:60">
      <c r="B19" s="135">
        <f t="shared" si="12"/>
        <v>2032</v>
      </c>
      <c r="C19" s="128">
        <f t="shared" si="24"/>
        <v>57.47</v>
      </c>
      <c r="D19" s="135">
        <v>12</v>
      </c>
      <c r="E19" s="130">
        <f t="shared" si="0"/>
        <v>57.47</v>
      </c>
      <c r="F19" s="119"/>
      <c r="G19" s="135">
        <f t="shared" si="13"/>
        <v>2032</v>
      </c>
      <c r="H19" s="128">
        <f t="shared" si="25"/>
        <v>12.66</v>
      </c>
      <c r="I19" s="135">
        <v>12</v>
      </c>
      <c r="J19" s="130">
        <f t="shared" si="1"/>
        <v>12.660000000000002</v>
      </c>
      <c r="K19" s="119"/>
      <c r="L19" s="135">
        <f t="shared" si="14"/>
        <v>2032</v>
      </c>
      <c r="M19" s="128">
        <f t="shared" si="26"/>
        <v>0</v>
      </c>
      <c r="N19" s="135">
        <v>12</v>
      </c>
      <c r="O19" s="130">
        <f t="shared" si="2"/>
        <v>0</v>
      </c>
      <c r="Q19" s="135">
        <f t="shared" si="15"/>
        <v>2032</v>
      </c>
      <c r="R19" s="128">
        <f t="shared" si="27"/>
        <v>3.1</v>
      </c>
      <c r="S19" s="135">
        <v>12</v>
      </c>
      <c r="T19" s="130">
        <f t="shared" si="3"/>
        <v>3.1</v>
      </c>
      <c r="U19" s="119"/>
      <c r="V19" s="135">
        <f t="shared" si="16"/>
        <v>2032</v>
      </c>
      <c r="W19" s="128">
        <f t="shared" si="28"/>
        <v>0.47</v>
      </c>
      <c r="X19" s="135">
        <v>12</v>
      </c>
      <c r="Y19" s="130">
        <f t="shared" si="4"/>
        <v>0.47</v>
      </c>
      <c r="Z19" s="119"/>
      <c r="AA19" s="135">
        <f t="shared" si="17"/>
        <v>2032</v>
      </c>
      <c r="AB19" s="128">
        <f t="shared" si="29"/>
        <v>1.81</v>
      </c>
      <c r="AC19" s="135">
        <v>12</v>
      </c>
      <c r="AD19" s="130">
        <f t="shared" si="5"/>
        <v>1.8099999999999998</v>
      </c>
      <c r="AE19" s="119"/>
      <c r="AF19" s="135">
        <f t="shared" si="18"/>
        <v>2032</v>
      </c>
      <c r="AG19" s="128">
        <f t="shared" si="30"/>
        <v>22.58</v>
      </c>
      <c r="AH19" s="135">
        <v>12</v>
      </c>
      <c r="AI19" s="130">
        <f t="shared" si="6"/>
        <v>22.58</v>
      </c>
      <c r="AJ19" s="119"/>
      <c r="AK19" s="135">
        <f t="shared" si="19"/>
        <v>2032</v>
      </c>
      <c r="AL19" s="128">
        <f t="shared" si="31"/>
        <v>0</v>
      </c>
      <c r="AM19" s="135">
        <v>12</v>
      </c>
      <c r="AN19" s="130">
        <f t="shared" si="7"/>
        <v>0</v>
      </c>
      <c r="AO19" s="119"/>
      <c r="AP19" s="135">
        <f t="shared" si="20"/>
        <v>2032</v>
      </c>
      <c r="AQ19" s="128">
        <f t="shared" si="32"/>
        <v>0</v>
      </c>
      <c r="AR19" s="135">
        <v>12</v>
      </c>
      <c r="AS19" s="130">
        <f t="shared" si="8"/>
        <v>0</v>
      </c>
      <c r="AT19" s="119"/>
      <c r="AU19" s="135">
        <f t="shared" si="21"/>
        <v>2032</v>
      </c>
      <c r="AV19" s="128">
        <f t="shared" si="33"/>
        <v>0</v>
      </c>
      <c r="AW19" s="135">
        <v>12</v>
      </c>
      <c r="AX19" s="130">
        <f t="shared" si="9"/>
        <v>0</v>
      </c>
      <c r="AY19" s="119"/>
      <c r="AZ19" s="135">
        <f t="shared" si="22"/>
        <v>2032</v>
      </c>
      <c r="BA19" s="128">
        <f t="shared" si="34"/>
        <v>0</v>
      </c>
      <c r="BB19" s="135">
        <v>12</v>
      </c>
      <c r="BC19" s="130">
        <f t="shared" si="10"/>
        <v>0</v>
      </c>
      <c r="BE19" s="135">
        <f t="shared" si="23"/>
        <v>2032</v>
      </c>
      <c r="BF19" s="128">
        <f t="shared" si="35"/>
        <v>0</v>
      </c>
      <c r="BG19" s="135">
        <v>12</v>
      </c>
      <c r="BH19" s="130">
        <f t="shared" si="11"/>
        <v>0</v>
      </c>
    </row>
    <row r="20" spans="2:60">
      <c r="B20" s="135">
        <f t="shared" si="12"/>
        <v>2033</v>
      </c>
      <c r="C20" s="128">
        <f t="shared" si="24"/>
        <v>58.79</v>
      </c>
      <c r="D20" s="135">
        <v>12</v>
      </c>
      <c r="E20" s="130">
        <f t="shared" si="0"/>
        <v>58.79</v>
      </c>
      <c r="F20" s="119"/>
      <c r="G20" s="135">
        <f t="shared" si="13"/>
        <v>2033</v>
      </c>
      <c r="H20" s="128">
        <f t="shared" si="25"/>
        <v>12.95</v>
      </c>
      <c r="I20" s="135">
        <v>12</v>
      </c>
      <c r="J20" s="130">
        <f t="shared" si="1"/>
        <v>12.949999999999998</v>
      </c>
      <c r="K20" s="119"/>
      <c r="L20" s="135">
        <f t="shared" si="14"/>
        <v>2033</v>
      </c>
      <c r="M20" s="128">
        <f t="shared" si="26"/>
        <v>0</v>
      </c>
      <c r="N20" s="135">
        <v>12</v>
      </c>
      <c r="O20" s="130">
        <f t="shared" si="2"/>
        <v>0</v>
      </c>
      <c r="Q20" s="135">
        <f t="shared" si="15"/>
        <v>2033</v>
      </c>
      <c r="R20" s="128">
        <f t="shared" si="27"/>
        <v>3.17</v>
      </c>
      <c r="S20" s="135">
        <v>12</v>
      </c>
      <c r="T20" s="130">
        <f t="shared" si="3"/>
        <v>3.17</v>
      </c>
      <c r="U20" s="119"/>
      <c r="V20" s="135">
        <f t="shared" si="16"/>
        <v>2033</v>
      </c>
      <c r="W20" s="128">
        <f t="shared" si="28"/>
        <v>0.48</v>
      </c>
      <c r="X20" s="135">
        <v>12</v>
      </c>
      <c r="Y20" s="130">
        <f t="shared" si="4"/>
        <v>0.48</v>
      </c>
      <c r="Z20" s="119"/>
      <c r="AA20" s="135">
        <f t="shared" si="17"/>
        <v>2033</v>
      </c>
      <c r="AB20" s="128">
        <f t="shared" si="29"/>
        <v>1.85</v>
      </c>
      <c r="AC20" s="135">
        <v>12</v>
      </c>
      <c r="AD20" s="130">
        <f t="shared" si="5"/>
        <v>1.8500000000000003</v>
      </c>
      <c r="AE20" s="119"/>
      <c r="AF20" s="135">
        <f t="shared" si="18"/>
        <v>2033</v>
      </c>
      <c r="AG20" s="128">
        <f t="shared" si="30"/>
        <v>23.1</v>
      </c>
      <c r="AH20" s="135">
        <v>12</v>
      </c>
      <c r="AI20" s="130">
        <f t="shared" si="6"/>
        <v>23.100000000000005</v>
      </c>
      <c r="AJ20" s="119"/>
      <c r="AK20" s="353">
        <f t="shared" si="19"/>
        <v>2033</v>
      </c>
      <c r="AL20" s="128">
        <f t="shared" si="31"/>
        <v>11.261107127981489</v>
      </c>
      <c r="AM20" s="135">
        <v>12</v>
      </c>
      <c r="AN20" s="130">
        <f t="shared" si="7"/>
        <v>11.261107127981489</v>
      </c>
      <c r="AO20" s="119"/>
      <c r="AP20" s="135">
        <f t="shared" si="20"/>
        <v>2033</v>
      </c>
      <c r="AQ20" s="128">
        <f t="shared" si="32"/>
        <v>0</v>
      </c>
      <c r="AR20" s="135">
        <v>12</v>
      </c>
      <c r="AS20" s="130">
        <f t="shared" si="8"/>
        <v>0</v>
      </c>
      <c r="AT20" s="119"/>
      <c r="AU20" s="135">
        <f t="shared" si="21"/>
        <v>2033</v>
      </c>
      <c r="AV20" s="128">
        <f t="shared" si="33"/>
        <v>0</v>
      </c>
      <c r="AW20" s="135">
        <v>12</v>
      </c>
      <c r="AX20" s="130">
        <f t="shared" si="9"/>
        <v>0</v>
      </c>
      <c r="AY20" s="119"/>
      <c r="AZ20" s="135">
        <f t="shared" si="22"/>
        <v>2033</v>
      </c>
      <c r="BA20" s="128">
        <f t="shared" si="34"/>
        <v>0</v>
      </c>
      <c r="BB20" s="135">
        <v>12</v>
      </c>
      <c r="BC20" s="130">
        <f t="shared" si="10"/>
        <v>0</v>
      </c>
      <c r="BE20" s="135">
        <f t="shared" si="23"/>
        <v>2033</v>
      </c>
      <c r="BF20" s="128">
        <f t="shared" si="35"/>
        <v>0</v>
      </c>
      <c r="BG20" s="135">
        <v>12</v>
      </c>
      <c r="BH20" s="130">
        <f t="shared" si="11"/>
        <v>0</v>
      </c>
    </row>
    <row r="21" spans="2:60">
      <c r="B21" s="135">
        <f t="shared" si="12"/>
        <v>2034</v>
      </c>
      <c r="C21" s="128">
        <f t="shared" si="24"/>
        <v>60.14</v>
      </c>
      <c r="D21" s="135">
        <v>12</v>
      </c>
      <c r="E21" s="130">
        <f t="shared" si="0"/>
        <v>60.140000000000008</v>
      </c>
      <c r="F21" s="119"/>
      <c r="G21" s="135">
        <f t="shared" si="13"/>
        <v>2034</v>
      </c>
      <c r="H21" s="128">
        <f t="shared" si="25"/>
        <v>13.25</v>
      </c>
      <c r="I21" s="135">
        <v>12</v>
      </c>
      <c r="J21" s="130">
        <f t="shared" si="1"/>
        <v>13.25</v>
      </c>
      <c r="K21" s="119"/>
      <c r="L21" s="135">
        <f t="shared" si="14"/>
        <v>2034</v>
      </c>
      <c r="M21" s="128">
        <f t="shared" si="26"/>
        <v>0</v>
      </c>
      <c r="N21" s="135">
        <v>12</v>
      </c>
      <c r="O21" s="130">
        <f t="shared" si="2"/>
        <v>0</v>
      </c>
      <c r="Q21" s="135">
        <f t="shared" si="15"/>
        <v>2034</v>
      </c>
      <c r="R21" s="128">
        <f t="shared" si="27"/>
        <v>3.24</v>
      </c>
      <c r="S21" s="135">
        <v>12</v>
      </c>
      <c r="T21" s="130">
        <f t="shared" si="3"/>
        <v>3.24</v>
      </c>
      <c r="U21" s="119"/>
      <c r="V21" s="135">
        <f t="shared" si="16"/>
        <v>2034</v>
      </c>
      <c r="W21" s="128">
        <f t="shared" si="28"/>
        <v>0.49</v>
      </c>
      <c r="X21" s="135">
        <v>12</v>
      </c>
      <c r="Y21" s="130">
        <f t="shared" si="4"/>
        <v>0.49</v>
      </c>
      <c r="Z21" s="119"/>
      <c r="AA21" s="135">
        <f t="shared" si="17"/>
        <v>2034</v>
      </c>
      <c r="AB21" s="128">
        <f t="shared" si="29"/>
        <v>1.89</v>
      </c>
      <c r="AC21" s="135">
        <v>12</v>
      </c>
      <c r="AD21" s="130">
        <f t="shared" si="5"/>
        <v>1.89</v>
      </c>
      <c r="AE21" s="119"/>
      <c r="AF21" s="135">
        <f t="shared" si="18"/>
        <v>2034</v>
      </c>
      <c r="AG21" s="128">
        <f t="shared" si="30"/>
        <v>23.63</v>
      </c>
      <c r="AH21" s="135">
        <v>12</v>
      </c>
      <c r="AI21" s="130">
        <f t="shared" si="6"/>
        <v>23.63</v>
      </c>
      <c r="AJ21" s="119"/>
      <c r="AK21" s="135">
        <f t="shared" si="19"/>
        <v>2034</v>
      </c>
      <c r="AL21" s="128">
        <f t="shared" si="31"/>
        <v>11.52</v>
      </c>
      <c r="AM21" s="135">
        <v>12</v>
      </c>
      <c r="AN21" s="130">
        <f t="shared" si="7"/>
        <v>11.520000000000001</v>
      </c>
      <c r="AO21" s="119"/>
      <c r="AP21" s="135">
        <f t="shared" si="20"/>
        <v>2034</v>
      </c>
      <c r="AQ21" s="128">
        <f t="shared" si="32"/>
        <v>0</v>
      </c>
      <c r="AR21" s="135">
        <v>12</v>
      </c>
      <c r="AS21" s="130">
        <f t="shared" si="8"/>
        <v>0</v>
      </c>
      <c r="AT21" s="119"/>
      <c r="AU21" s="135">
        <f t="shared" si="21"/>
        <v>2034</v>
      </c>
      <c r="AV21" s="128">
        <f t="shared" si="33"/>
        <v>0</v>
      </c>
      <c r="AW21" s="135">
        <v>12</v>
      </c>
      <c r="AX21" s="130">
        <f t="shared" si="9"/>
        <v>0</v>
      </c>
      <c r="AY21" s="119"/>
      <c r="AZ21" s="135">
        <f t="shared" si="22"/>
        <v>2034</v>
      </c>
      <c r="BA21" s="128">
        <f t="shared" si="34"/>
        <v>0</v>
      </c>
      <c r="BB21" s="135">
        <v>12</v>
      </c>
      <c r="BC21" s="130">
        <f t="shared" si="10"/>
        <v>0</v>
      </c>
      <c r="BE21" s="135">
        <f t="shared" si="23"/>
        <v>2034</v>
      </c>
      <c r="BF21" s="128">
        <f t="shared" si="35"/>
        <v>0</v>
      </c>
      <c r="BG21" s="135">
        <v>12</v>
      </c>
      <c r="BH21" s="130">
        <f t="shared" si="11"/>
        <v>0</v>
      </c>
    </row>
    <row r="22" spans="2:60">
      <c r="B22" s="135">
        <f t="shared" si="12"/>
        <v>2035</v>
      </c>
      <c r="C22" s="128">
        <f t="shared" si="24"/>
        <v>61.52</v>
      </c>
      <c r="D22" s="135">
        <v>12</v>
      </c>
      <c r="E22" s="130">
        <f t="shared" si="0"/>
        <v>61.52</v>
      </c>
      <c r="F22" s="119"/>
      <c r="G22" s="135">
        <f t="shared" si="13"/>
        <v>2035</v>
      </c>
      <c r="H22" s="128">
        <f t="shared" si="25"/>
        <v>13.55</v>
      </c>
      <c r="I22" s="135">
        <v>12</v>
      </c>
      <c r="J22" s="130">
        <f t="shared" si="1"/>
        <v>13.550000000000002</v>
      </c>
      <c r="K22" s="119"/>
      <c r="L22" s="135">
        <f t="shared" si="14"/>
        <v>2035</v>
      </c>
      <c r="M22" s="128">
        <f t="shared" si="26"/>
        <v>0</v>
      </c>
      <c r="N22" s="135">
        <v>12</v>
      </c>
      <c r="O22" s="130">
        <f t="shared" si="2"/>
        <v>0</v>
      </c>
      <c r="Q22" s="135">
        <f t="shared" si="15"/>
        <v>2035</v>
      </c>
      <c r="R22" s="128">
        <f t="shared" si="27"/>
        <v>3.31</v>
      </c>
      <c r="S22" s="135">
        <v>12</v>
      </c>
      <c r="T22" s="130">
        <f t="shared" si="3"/>
        <v>3.31</v>
      </c>
      <c r="U22" s="119"/>
      <c r="V22" s="135">
        <f t="shared" si="16"/>
        <v>2035</v>
      </c>
      <c r="W22" s="128">
        <f t="shared" si="28"/>
        <v>0.5</v>
      </c>
      <c r="X22" s="135">
        <v>12</v>
      </c>
      <c r="Y22" s="130">
        <f t="shared" si="4"/>
        <v>0.5</v>
      </c>
      <c r="Z22" s="119"/>
      <c r="AA22" s="135">
        <f t="shared" si="17"/>
        <v>2035</v>
      </c>
      <c r="AB22" s="128">
        <f t="shared" si="29"/>
        <v>1.93</v>
      </c>
      <c r="AC22" s="135">
        <v>12</v>
      </c>
      <c r="AD22" s="130">
        <f t="shared" si="5"/>
        <v>1.93</v>
      </c>
      <c r="AE22" s="119"/>
      <c r="AF22" s="135">
        <f t="shared" si="18"/>
        <v>2035</v>
      </c>
      <c r="AG22" s="128">
        <f t="shared" si="30"/>
        <v>24.17</v>
      </c>
      <c r="AH22" s="135">
        <v>12</v>
      </c>
      <c r="AI22" s="130">
        <f t="shared" si="6"/>
        <v>24.17</v>
      </c>
      <c r="AJ22" s="119"/>
      <c r="AK22" s="135">
        <f t="shared" si="19"/>
        <v>2035</v>
      </c>
      <c r="AL22" s="128">
        <f t="shared" si="31"/>
        <v>11.78</v>
      </c>
      <c r="AM22" s="135">
        <v>12</v>
      </c>
      <c r="AN22" s="130">
        <f t="shared" si="7"/>
        <v>11.78</v>
      </c>
      <c r="AO22" s="119"/>
      <c r="AP22" s="135">
        <f t="shared" si="20"/>
        <v>2035</v>
      </c>
      <c r="AQ22" s="128">
        <f t="shared" si="32"/>
        <v>0</v>
      </c>
      <c r="AR22" s="135">
        <v>12</v>
      </c>
      <c r="AS22" s="130">
        <f t="shared" si="8"/>
        <v>0</v>
      </c>
      <c r="AT22" s="119"/>
      <c r="AU22" s="135">
        <f t="shared" si="21"/>
        <v>2035</v>
      </c>
      <c r="AV22" s="128">
        <f t="shared" si="33"/>
        <v>0</v>
      </c>
      <c r="AW22" s="135">
        <v>12</v>
      </c>
      <c r="AX22" s="130">
        <f t="shared" si="9"/>
        <v>0</v>
      </c>
      <c r="AY22" s="119"/>
      <c r="AZ22" s="135">
        <f t="shared" si="22"/>
        <v>2035</v>
      </c>
      <c r="BA22" s="128">
        <f t="shared" si="34"/>
        <v>0</v>
      </c>
      <c r="BB22" s="135">
        <v>12</v>
      </c>
      <c r="BC22" s="130">
        <f t="shared" si="10"/>
        <v>0</v>
      </c>
      <c r="BE22" s="135">
        <f t="shared" si="23"/>
        <v>2035</v>
      </c>
      <c r="BF22" s="128">
        <f t="shared" si="35"/>
        <v>0</v>
      </c>
      <c r="BG22" s="135">
        <v>12</v>
      </c>
      <c r="BH22" s="130">
        <f t="shared" si="11"/>
        <v>0</v>
      </c>
    </row>
    <row r="23" spans="2:60">
      <c r="B23" s="135">
        <f t="shared" si="12"/>
        <v>2036</v>
      </c>
      <c r="C23" s="128">
        <f t="shared" si="24"/>
        <v>62.93</v>
      </c>
      <c r="D23" s="135">
        <v>12</v>
      </c>
      <c r="E23" s="130">
        <f t="shared" si="0"/>
        <v>62.93</v>
      </c>
      <c r="F23" s="119"/>
      <c r="G23" s="135">
        <f t="shared" si="13"/>
        <v>2036</v>
      </c>
      <c r="H23" s="128">
        <f t="shared" si="25"/>
        <v>13.86</v>
      </c>
      <c r="I23" s="135">
        <v>12</v>
      </c>
      <c r="J23" s="130">
        <f t="shared" si="1"/>
        <v>13.86</v>
      </c>
      <c r="K23" s="119"/>
      <c r="L23" s="353">
        <f t="shared" si="14"/>
        <v>2036</v>
      </c>
      <c r="M23" s="128">
        <f t="shared" si="26"/>
        <v>31.092888780208423</v>
      </c>
      <c r="N23" s="135">
        <v>12</v>
      </c>
      <c r="O23" s="130">
        <f t="shared" si="2"/>
        <v>31.092888780208423</v>
      </c>
      <c r="Q23" s="135">
        <f t="shared" si="15"/>
        <v>2036</v>
      </c>
      <c r="R23" s="128">
        <f t="shared" si="27"/>
        <v>3.39</v>
      </c>
      <c r="S23" s="135">
        <v>12</v>
      </c>
      <c r="T23" s="130">
        <f t="shared" si="3"/>
        <v>3.39</v>
      </c>
      <c r="U23" s="119"/>
      <c r="V23" s="135">
        <f t="shared" si="16"/>
        <v>2036</v>
      </c>
      <c r="W23" s="128">
        <f t="shared" si="28"/>
        <v>0.51</v>
      </c>
      <c r="X23" s="135">
        <v>12</v>
      </c>
      <c r="Y23" s="130">
        <f t="shared" si="4"/>
        <v>0.51</v>
      </c>
      <c r="Z23" s="119"/>
      <c r="AA23" s="135">
        <f t="shared" si="17"/>
        <v>2036</v>
      </c>
      <c r="AB23" s="128">
        <f t="shared" si="29"/>
        <v>1.97</v>
      </c>
      <c r="AC23" s="135">
        <v>12</v>
      </c>
      <c r="AD23" s="130">
        <f t="shared" si="5"/>
        <v>1.97</v>
      </c>
      <c r="AE23" s="119"/>
      <c r="AF23" s="135">
        <f t="shared" si="18"/>
        <v>2036</v>
      </c>
      <c r="AG23" s="128">
        <f t="shared" si="30"/>
        <v>24.73</v>
      </c>
      <c r="AH23" s="135">
        <v>12</v>
      </c>
      <c r="AI23" s="130">
        <f t="shared" si="6"/>
        <v>24.73</v>
      </c>
      <c r="AJ23" s="119"/>
      <c r="AK23" s="135">
        <f t="shared" si="19"/>
        <v>2036</v>
      </c>
      <c r="AL23" s="128">
        <f t="shared" si="31"/>
        <v>12.05</v>
      </c>
      <c r="AM23" s="135">
        <v>12</v>
      </c>
      <c r="AN23" s="130">
        <f t="shared" si="7"/>
        <v>12.050000000000002</v>
      </c>
      <c r="AO23" s="119"/>
      <c r="AP23" s="135">
        <f t="shared" si="20"/>
        <v>2036</v>
      </c>
      <c r="AQ23" s="128">
        <f t="shared" si="32"/>
        <v>0</v>
      </c>
      <c r="AR23" s="135">
        <v>12</v>
      </c>
      <c r="AS23" s="130">
        <f t="shared" si="8"/>
        <v>0</v>
      </c>
      <c r="AT23" s="119"/>
      <c r="AU23" s="135">
        <f t="shared" si="21"/>
        <v>2036</v>
      </c>
      <c r="AV23" s="128">
        <f t="shared" si="33"/>
        <v>0</v>
      </c>
      <c r="AW23" s="135">
        <v>12</v>
      </c>
      <c r="AX23" s="130">
        <f t="shared" si="9"/>
        <v>0</v>
      </c>
      <c r="AY23" s="119"/>
      <c r="AZ23" s="135">
        <f t="shared" si="22"/>
        <v>2036</v>
      </c>
      <c r="BA23" s="128">
        <f t="shared" si="34"/>
        <v>0</v>
      </c>
      <c r="BB23" s="135">
        <v>12</v>
      </c>
      <c r="BC23" s="130">
        <f t="shared" si="10"/>
        <v>0</v>
      </c>
      <c r="BE23" s="135">
        <f t="shared" si="23"/>
        <v>2036</v>
      </c>
      <c r="BF23" s="128">
        <f t="shared" si="35"/>
        <v>0</v>
      </c>
      <c r="BG23" s="135">
        <v>12</v>
      </c>
      <c r="BH23" s="130">
        <f t="shared" si="11"/>
        <v>0</v>
      </c>
    </row>
    <row r="24" spans="2:60">
      <c r="B24" s="135">
        <f t="shared" si="12"/>
        <v>2037</v>
      </c>
      <c r="C24" s="128">
        <f t="shared" si="24"/>
        <v>64.38</v>
      </c>
      <c r="D24" s="135">
        <v>12</v>
      </c>
      <c r="E24" s="130">
        <f t="shared" si="0"/>
        <v>64.38</v>
      </c>
      <c r="F24" s="119"/>
      <c r="G24" s="135">
        <f t="shared" si="13"/>
        <v>2037</v>
      </c>
      <c r="H24" s="128">
        <f t="shared" si="25"/>
        <v>14.18</v>
      </c>
      <c r="I24" s="135">
        <v>12</v>
      </c>
      <c r="J24" s="130">
        <f t="shared" si="1"/>
        <v>14.18</v>
      </c>
      <c r="K24" s="119"/>
      <c r="L24" s="135">
        <f t="shared" si="14"/>
        <v>2037</v>
      </c>
      <c r="M24" s="128">
        <f t="shared" si="26"/>
        <v>31.81</v>
      </c>
      <c r="N24" s="135">
        <v>12</v>
      </c>
      <c r="O24" s="130">
        <f t="shared" si="2"/>
        <v>31.81</v>
      </c>
      <c r="Q24" s="135">
        <f t="shared" si="15"/>
        <v>2037</v>
      </c>
      <c r="R24" s="128">
        <f t="shared" si="27"/>
        <v>3.47</v>
      </c>
      <c r="S24" s="135">
        <v>12</v>
      </c>
      <c r="T24" s="130">
        <f t="shared" si="3"/>
        <v>3.47</v>
      </c>
      <c r="U24" s="119"/>
      <c r="V24" s="135">
        <f t="shared" si="16"/>
        <v>2037</v>
      </c>
      <c r="W24" s="128">
        <f t="shared" si="28"/>
        <v>0.52</v>
      </c>
      <c r="X24" s="135">
        <v>12</v>
      </c>
      <c r="Y24" s="130">
        <f t="shared" si="4"/>
        <v>0.52</v>
      </c>
      <c r="Z24" s="119"/>
      <c r="AA24" s="135">
        <f t="shared" si="17"/>
        <v>2037</v>
      </c>
      <c r="AB24" s="128">
        <f t="shared" si="29"/>
        <v>2.02</v>
      </c>
      <c r="AC24" s="135">
        <v>12</v>
      </c>
      <c r="AD24" s="130">
        <f t="shared" si="5"/>
        <v>2.02</v>
      </c>
      <c r="AE24" s="119"/>
      <c r="AF24" s="135">
        <f t="shared" si="18"/>
        <v>2037</v>
      </c>
      <c r="AG24" s="128">
        <f t="shared" si="30"/>
        <v>25.3</v>
      </c>
      <c r="AH24" s="135">
        <v>12</v>
      </c>
      <c r="AI24" s="130">
        <f t="shared" si="6"/>
        <v>25.3</v>
      </c>
      <c r="AJ24" s="119"/>
      <c r="AK24" s="135">
        <f t="shared" si="19"/>
        <v>2037</v>
      </c>
      <c r="AL24" s="128">
        <f t="shared" si="31"/>
        <v>12.33</v>
      </c>
      <c r="AM24" s="135">
        <v>12</v>
      </c>
      <c r="AN24" s="130">
        <f t="shared" si="7"/>
        <v>12.33</v>
      </c>
      <c r="AO24" s="119"/>
      <c r="AP24" s="353">
        <f t="shared" si="20"/>
        <v>2037</v>
      </c>
      <c r="AQ24" s="128">
        <f t="shared" si="32"/>
        <v>4.7728292811563495</v>
      </c>
      <c r="AR24" s="135">
        <v>12</v>
      </c>
      <c r="AS24" s="130">
        <f t="shared" si="8"/>
        <v>4.7728292811563495</v>
      </c>
      <c r="AT24" s="119"/>
      <c r="AU24" s="353">
        <f t="shared" si="21"/>
        <v>2037</v>
      </c>
      <c r="AV24" s="128">
        <f t="shared" si="33"/>
        <v>5.4972551057881001</v>
      </c>
      <c r="AW24" s="135">
        <v>12</v>
      </c>
      <c r="AX24" s="130">
        <f t="shared" si="9"/>
        <v>5.4972551057881001</v>
      </c>
      <c r="AY24" s="119"/>
      <c r="AZ24" s="135">
        <f t="shared" si="22"/>
        <v>2037</v>
      </c>
      <c r="BA24" s="128">
        <f t="shared" si="34"/>
        <v>0</v>
      </c>
      <c r="BB24" s="135">
        <v>12</v>
      </c>
      <c r="BC24" s="130">
        <f t="shared" si="10"/>
        <v>0</v>
      </c>
      <c r="BE24" s="135">
        <f t="shared" si="23"/>
        <v>2037</v>
      </c>
      <c r="BF24" s="128">
        <f t="shared" si="35"/>
        <v>0</v>
      </c>
      <c r="BG24" s="135">
        <v>12</v>
      </c>
      <c r="BH24" s="130">
        <f t="shared" si="11"/>
        <v>0</v>
      </c>
    </row>
    <row r="25" spans="2:60">
      <c r="B25" s="135">
        <f t="shared" si="12"/>
        <v>2038</v>
      </c>
      <c r="C25" s="128">
        <f t="shared" si="24"/>
        <v>65.86</v>
      </c>
      <c r="D25" s="135">
        <v>12</v>
      </c>
      <c r="E25" s="130">
        <f t="shared" si="0"/>
        <v>65.86</v>
      </c>
      <c r="F25" s="119"/>
      <c r="G25" s="135">
        <f t="shared" si="13"/>
        <v>2038</v>
      </c>
      <c r="H25" s="128">
        <f t="shared" si="25"/>
        <v>14.51</v>
      </c>
      <c r="I25" s="135">
        <v>12</v>
      </c>
      <c r="J25" s="130">
        <f t="shared" si="1"/>
        <v>14.51</v>
      </c>
      <c r="K25" s="119"/>
      <c r="L25" s="135">
        <f t="shared" si="14"/>
        <v>2038</v>
      </c>
      <c r="M25" s="128">
        <f t="shared" si="26"/>
        <v>32.54</v>
      </c>
      <c r="N25" s="135">
        <v>12</v>
      </c>
      <c r="O25" s="130">
        <f t="shared" si="2"/>
        <v>32.54</v>
      </c>
      <c r="Q25" s="135">
        <f t="shared" si="15"/>
        <v>2038</v>
      </c>
      <c r="R25" s="128">
        <f t="shared" si="27"/>
        <v>3.55</v>
      </c>
      <c r="S25" s="135">
        <v>12</v>
      </c>
      <c r="T25" s="130">
        <f t="shared" si="3"/>
        <v>3.5499999999999994</v>
      </c>
      <c r="U25" s="119"/>
      <c r="V25" s="135">
        <f t="shared" si="16"/>
        <v>2038</v>
      </c>
      <c r="W25" s="128">
        <f t="shared" si="28"/>
        <v>0.53</v>
      </c>
      <c r="X25" s="135">
        <v>12</v>
      </c>
      <c r="Y25" s="130">
        <f t="shared" si="4"/>
        <v>0.53</v>
      </c>
      <c r="Z25" s="119"/>
      <c r="AA25" s="135">
        <f t="shared" si="17"/>
        <v>2038</v>
      </c>
      <c r="AB25" s="128">
        <f t="shared" si="29"/>
        <v>2.0699999999999998</v>
      </c>
      <c r="AC25" s="135">
        <v>12</v>
      </c>
      <c r="AD25" s="130">
        <f t="shared" si="5"/>
        <v>2.0699999999999998</v>
      </c>
      <c r="AE25" s="119"/>
      <c r="AF25" s="135">
        <f t="shared" si="18"/>
        <v>2038</v>
      </c>
      <c r="AG25" s="128">
        <f t="shared" si="30"/>
        <v>25.88</v>
      </c>
      <c r="AH25" s="135">
        <v>12</v>
      </c>
      <c r="AI25" s="130">
        <f t="shared" si="6"/>
        <v>25.88</v>
      </c>
      <c r="AJ25" s="119"/>
      <c r="AK25" s="135">
        <f t="shared" si="19"/>
        <v>2038</v>
      </c>
      <c r="AL25" s="128">
        <f t="shared" si="31"/>
        <v>12.61</v>
      </c>
      <c r="AM25" s="135">
        <v>12</v>
      </c>
      <c r="AN25" s="130">
        <f t="shared" si="7"/>
        <v>12.61</v>
      </c>
      <c r="AO25" s="119"/>
      <c r="AP25" s="135">
        <f t="shared" si="20"/>
        <v>2038</v>
      </c>
      <c r="AQ25" s="128">
        <f t="shared" si="32"/>
        <v>4.88</v>
      </c>
      <c r="AR25" s="135">
        <v>12</v>
      </c>
      <c r="AS25" s="130">
        <f t="shared" si="8"/>
        <v>4.88</v>
      </c>
      <c r="AT25" s="119"/>
      <c r="AU25" s="135">
        <f t="shared" si="21"/>
        <v>2038</v>
      </c>
      <c r="AV25" s="128">
        <f t="shared" si="33"/>
        <v>5.62</v>
      </c>
      <c r="AW25" s="135">
        <v>12</v>
      </c>
      <c r="AX25" s="130">
        <f t="shared" si="9"/>
        <v>5.62</v>
      </c>
      <c r="AY25" s="119"/>
      <c r="AZ25" s="135">
        <f t="shared" si="22"/>
        <v>2038</v>
      </c>
      <c r="BA25" s="128">
        <f t="shared" si="34"/>
        <v>0</v>
      </c>
      <c r="BB25" s="135">
        <v>12</v>
      </c>
      <c r="BC25" s="130">
        <f t="shared" si="10"/>
        <v>0</v>
      </c>
      <c r="BE25" s="135">
        <f t="shared" si="23"/>
        <v>2038</v>
      </c>
      <c r="BF25" s="128">
        <f t="shared" si="35"/>
        <v>0</v>
      </c>
      <c r="BG25" s="135">
        <v>12</v>
      </c>
      <c r="BH25" s="130">
        <f t="shared" si="11"/>
        <v>0</v>
      </c>
    </row>
    <row r="26" spans="2:60">
      <c r="B26" s="135">
        <f t="shared" si="12"/>
        <v>2039</v>
      </c>
      <c r="C26" s="128">
        <f t="shared" si="24"/>
        <v>67.37</v>
      </c>
      <c r="D26" s="135">
        <v>12</v>
      </c>
      <c r="E26" s="130">
        <f t="shared" si="0"/>
        <v>67.37</v>
      </c>
      <c r="F26" s="119"/>
      <c r="G26" s="135">
        <f t="shared" si="13"/>
        <v>2039</v>
      </c>
      <c r="H26" s="128">
        <f t="shared" si="25"/>
        <v>14.84</v>
      </c>
      <c r="I26" s="135">
        <v>12</v>
      </c>
      <c r="J26" s="130">
        <f t="shared" si="1"/>
        <v>14.839999999999998</v>
      </c>
      <c r="K26" s="119"/>
      <c r="L26" s="135">
        <f t="shared" si="14"/>
        <v>2039</v>
      </c>
      <c r="M26" s="128">
        <f t="shared" si="26"/>
        <v>33.29</v>
      </c>
      <c r="N26" s="135">
        <v>12</v>
      </c>
      <c r="O26" s="130">
        <f t="shared" si="2"/>
        <v>33.29</v>
      </c>
      <c r="Q26" s="135">
        <f t="shared" si="15"/>
        <v>2039</v>
      </c>
      <c r="R26" s="128">
        <f t="shared" si="27"/>
        <v>3.63</v>
      </c>
      <c r="S26" s="135">
        <v>12</v>
      </c>
      <c r="T26" s="130">
        <f t="shared" si="3"/>
        <v>3.6300000000000003</v>
      </c>
      <c r="U26" s="119"/>
      <c r="V26" s="135">
        <f t="shared" si="16"/>
        <v>2039</v>
      </c>
      <c r="W26" s="128">
        <f t="shared" si="28"/>
        <v>0.54</v>
      </c>
      <c r="X26" s="135">
        <v>12</v>
      </c>
      <c r="Y26" s="130">
        <f t="shared" si="4"/>
        <v>0.54</v>
      </c>
      <c r="Z26" s="119"/>
      <c r="AA26" s="135">
        <f t="shared" si="17"/>
        <v>2039</v>
      </c>
      <c r="AB26" s="128">
        <f t="shared" si="29"/>
        <v>2.12</v>
      </c>
      <c r="AC26" s="135">
        <v>12</v>
      </c>
      <c r="AD26" s="130">
        <f t="shared" si="5"/>
        <v>2.12</v>
      </c>
      <c r="AE26" s="119"/>
      <c r="AF26" s="135">
        <f t="shared" si="18"/>
        <v>2039</v>
      </c>
      <c r="AG26" s="128">
        <f t="shared" si="30"/>
        <v>26.48</v>
      </c>
      <c r="AH26" s="135">
        <v>12</v>
      </c>
      <c r="AI26" s="130">
        <f t="shared" si="6"/>
        <v>26.48</v>
      </c>
      <c r="AJ26" s="119"/>
      <c r="AK26" s="135">
        <f t="shared" si="19"/>
        <v>2039</v>
      </c>
      <c r="AL26" s="128">
        <f t="shared" si="31"/>
        <v>12.9</v>
      </c>
      <c r="AM26" s="135">
        <v>12</v>
      </c>
      <c r="AN26" s="130">
        <f t="shared" si="7"/>
        <v>12.9</v>
      </c>
      <c r="AO26" s="119"/>
      <c r="AP26" s="135">
        <f t="shared" si="20"/>
        <v>2039</v>
      </c>
      <c r="AQ26" s="128">
        <f t="shared" si="32"/>
        <v>4.99</v>
      </c>
      <c r="AR26" s="135">
        <v>12</v>
      </c>
      <c r="AS26" s="130">
        <f t="shared" si="8"/>
        <v>4.99</v>
      </c>
      <c r="AT26" s="119"/>
      <c r="AU26" s="135">
        <f t="shared" si="21"/>
        <v>2039</v>
      </c>
      <c r="AV26" s="128">
        <f t="shared" si="33"/>
        <v>5.75</v>
      </c>
      <c r="AW26" s="135">
        <v>12</v>
      </c>
      <c r="AX26" s="130">
        <f t="shared" si="9"/>
        <v>5.75</v>
      </c>
      <c r="AY26" s="119"/>
      <c r="AZ26" s="135">
        <f t="shared" si="22"/>
        <v>2039</v>
      </c>
      <c r="BA26" s="128">
        <f t="shared" si="34"/>
        <v>0</v>
      </c>
      <c r="BB26" s="135">
        <v>12</v>
      </c>
      <c r="BC26" s="130">
        <f t="shared" si="10"/>
        <v>0</v>
      </c>
      <c r="BE26" s="135">
        <f t="shared" si="23"/>
        <v>2039</v>
      </c>
      <c r="BF26" s="128">
        <f t="shared" si="35"/>
        <v>0</v>
      </c>
      <c r="BG26" s="135">
        <v>12</v>
      </c>
      <c r="BH26" s="130">
        <f t="shared" si="11"/>
        <v>0</v>
      </c>
    </row>
    <row r="27" spans="2:60">
      <c r="B27" s="135">
        <f t="shared" si="12"/>
        <v>2040</v>
      </c>
      <c r="C27" s="128">
        <f t="shared" si="24"/>
        <v>68.92</v>
      </c>
      <c r="D27" s="135">
        <v>12</v>
      </c>
      <c r="E27" s="130">
        <f t="shared" si="0"/>
        <v>68.92</v>
      </c>
      <c r="F27" s="119"/>
      <c r="G27" s="135">
        <f t="shared" si="13"/>
        <v>2040</v>
      </c>
      <c r="H27" s="128">
        <f t="shared" si="25"/>
        <v>15.18</v>
      </c>
      <c r="I27" s="135">
        <v>12</v>
      </c>
      <c r="J27" s="130">
        <f t="shared" si="1"/>
        <v>15.18</v>
      </c>
      <c r="K27" s="119"/>
      <c r="L27" s="135">
        <f t="shared" si="14"/>
        <v>2040</v>
      </c>
      <c r="M27" s="128">
        <f t="shared" si="26"/>
        <v>34.06</v>
      </c>
      <c r="N27" s="135">
        <v>12</v>
      </c>
      <c r="O27" s="130">
        <f t="shared" si="2"/>
        <v>34.06</v>
      </c>
      <c r="Q27" s="135">
        <f t="shared" si="15"/>
        <v>2040</v>
      </c>
      <c r="R27" s="128">
        <f t="shared" si="27"/>
        <v>3.71</v>
      </c>
      <c r="S27" s="135">
        <v>12</v>
      </c>
      <c r="T27" s="130">
        <f t="shared" si="3"/>
        <v>3.7099999999999995</v>
      </c>
      <c r="U27" s="119"/>
      <c r="V27" s="135">
        <f t="shared" si="16"/>
        <v>2040</v>
      </c>
      <c r="W27" s="128">
        <f t="shared" si="28"/>
        <v>0.55000000000000004</v>
      </c>
      <c r="X27" s="135">
        <v>12</v>
      </c>
      <c r="Y27" s="130">
        <f t="shared" si="4"/>
        <v>0.55000000000000004</v>
      </c>
      <c r="Z27" s="119"/>
      <c r="AA27" s="135">
        <f t="shared" si="17"/>
        <v>2040</v>
      </c>
      <c r="AB27" s="128">
        <f t="shared" si="29"/>
        <v>2.17</v>
      </c>
      <c r="AC27" s="135">
        <v>12</v>
      </c>
      <c r="AD27" s="130">
        <f t="shared" si="5"/>
        <v>2.17</v>
      </c>
      <c r="AE27" s="119"/>
      <c r="AF27" s="135">
        <f t="shared" si="18"/>
        <v>2040</v>
      </c>
      <c r="AG27" s="128">
        <f t="shared" si="30"/>
        <v>27.09</v>
      </c>
      <c r="AH27" s="135">
        <v>12</v>
      </c>
      <c r="AI27" s="130">
        <f t="shared" si="6"/>
        <v>27.09</v>
      </c>
      <c r="AJ27" s="119"/>
      <c r="AK27" s="135">
        <f t="shared" si="19"/>
        <v>2040</v>
      </c>
      <c r="AL27" s="128">
        <f t="shared" si="31"/>
        <v>13.2</v>
      </c>
      <c r="AM27" s="135">
        <v>12</v>
      </c>
      <c r="AN27" s="130">
        <f t="shared" si="7"/>
        <v>13.199999999999998</v>
      </c>
      <c r="AO27" s="119"/>
      <c r="AP27" s="135">
        <f t="shared" si="20"/>
        <v>2040</v>
      </c>
      <c r="AQ27" s="128">
        <f t="shared" si="32"/>
        <v>5.0999999999999996</v>
      </c>
      <c r="AR27" s="135">
        <v>12</v>
      </c>
      <c r="AS27" s="130">
        <f t="shared" si="8"/>
        <v>5.0999999999999996</v>
      </c>
      <c r="AT27" s="119"/>
      <c r="AU27" s="135">
        <f t="shared" si="21"/>
        <v>2040</v>
      </c>
      <c r="AV27" s="128">
        <f t="shared" si="33"/>
        <v>5.88</v>
      </c>
      <c r="AW27" s="135">
        <v>12</v>
      </c>
      <c r="AX27" s="130">
        <f t="shared" si="9"/>
        <v>5.88</v>
      </c>
      <c r="AY27" s="119"/>
      <c r="AZ27" s="135">
        <f t="shared" si="22"/>
        <v>2040</v>
      </c>
      <c r="BA27" s="128">
        <f t="shared" si="34"/>
        <v>0</v>
      </c>
      <c r="BB27" s="135">
        <v>12</v>
      </c>
      <c r="BC27" s="130">
        <f t="shared" si="10"/>
        <v>0</v>
      </c>
      <c r="BE27" s="135">
        <f t="shared" si="23"/>
        <v>2040</v>
      </c>
      <c r="BF27" s="128">
        <f t="shared" si="35"/>
        <v>0</v>
      </c>
      <c r="BG27" s="135">
        <v>12</v>
      </c>
      <c r="BH27" s="130">
        <f t="shared" si="11"/>
        <v>0</v>
      </c>
    </row>
    <row r="28" spans="2:60">
      <c r="B28" s="135">
        <f t="shared" si="12"/>
        <v>2041</v>
      </c>
      <c r="C28" s="128">
        <f t="shared" si="24"/>
        <v>70.44</v>
      </c>
      <c r="D28" s="135">
        <v>12</v>
      </c>
      <c r="E28" s="130">
        <f t="shared" si="0"/>
        <v>70.44</v>
      </c>
      <c r="F28" s="119"/>
      <c r="G28" s="135">
        <f t="shared" si="13"/>
        <v>2041</v>
      </c>
      <c r="H28" s="128">
        <f t="shared" si="25"/>
        <v>15.51</v>
      </c>
      <c r="I28" s="135">
        <v>12</v>
      </c>
      <c r="J28" s="130">
        <f t="shared" si="1"/>
        <v>15.51</v>
      </c>
      <c r="K28" s="119"/>
      <c r="L28" s="135">
        <f t="shared" si="14"/>
        <v>2041</v>
      </c>
      <c r="M28" s="128">
        <f t="shared" si="26"/>
        <v>34.81</v>
      </c>
      <c r="N28" s="135">
        <v>12</v>
      </c>
      <c r="O28" s="130">
        <f t="shared" si="2"/>
        <v>34.81</v>
      </c>
      <c r="Q28" s="135">
        <f t="shared" si="15"/>
        <v>2041</v>
      </c>
      <c r="R28" s="128">
        <f t="shared" si="27"/>
        <v>3.79</v>
      </c>
      <c r="S28" s="135">
        <v>12</v>
      </c>
      <c r="T28" s="130">
        <f t="shared" si="3"/>
        <v>3.7900000000000005</v>
      </c>
      <c r="U28" s="119"/>
      <c r="V28" s="135">
        <f t="shared" si="16"/>
        <v>2041</v>
      </c>
      <c r="W28" s="128">
        <f t="shared" si="28"/>
        <v>0.56000000000000005</v>
      </c>
      <c r="X28" s="135">
        <v>12</v>
      </c>
      <c r="Y28" s="130">
        <f t="shared" si="4"/>
        <v>0.56000000000000005</v>
      </c>
      <c r="Z28" s="119"/>
      <c r="AA28" s="135">
        <f t="shared" si="17"/>
        <v>2041</v>
      </c>
      <c r="AB28" s="128">
        <f t="shared" si="29"/>
        <v>2.2200000000000002</v>
      </c>
      <c r="AC28" s="135">
        <v>12</v>
      </c>
      <c r="AD28" s="130">
        <f t="shared" si="5"/>
        <v>2.2200000000000002</v>
      </c>
      <c r="AE28" s="119"/>
      <c r="AF28" s="135">
        <f t="shared" si="18"/>
        <v>2041</v>
      </c>
      <c r="AG28" s="128">
        <f t="shared" si="30"/>
        <v>27.69</v>
      </c>
      <c r="AH28" s="135">
        <v>12</v>
      </c>
      <c r="AI28" s="130">
        <f t="shared" si="6"/>
        <v>27.69</v>
      </c>
      <c r="AJ28" s="119"/>
      <c r="AK28" s="135">
        <f t="shared" si="19"/>
        <v>2041</v>
      </c>
      <c r="AL28" s="128">
        <f t="shared" si="31"/>
        <v>13.49</v>
      </c>
      <c r="AM28" s="135">
        <v>12</v>
      </c>
      <c r="AN28" s="130">
        <f t="shared" si="7"/>
        <v>13.49</v>
      </c>
      <c r="AO28" s="119"/>
      <c r="AP28" s="135">
        <f t="shared" si="20"/>
        <v>2041</v>
      </c>
      <c r="AQ28" s="128">
        <f t="shared" si="32"/>
        <v>5.21</v>
      </c>
      <c r="AR28" s="135">
        <v>12</v>
      </c>
      <c r="AS28" s="130">
        <f t="shared" si="8"/>
        <v>5.21</v>
      </c>
      <c r="AT28" s="119"/>
      <c r="AU28" s="135">
        <f t="shared" si="21"/>
        <v>2041</v>
      </c>
      <c r="AV28" s="128">
        <f t="shared" si="33"/>
        <v>6.01</v>
      </c>
      <c r="AW28" s="135">
        <v>12</v>
      </c>
      <c r="AX28" s="130">
        <f t="shared" si="9"/>
        <v>6.0100000000000007</v>
      </c>
      <c r="AY28" s="119"/>
      <c r="AZ28" s="135">
        <f t="shared" si="22"/>
        <v>2041</v>
      </c>
      <c r="BA28" s="128">
        <f t="shared" si="34"/>
        <v>0</v>
      </c>
      <c r="BB28" s="135">
        <v>12</v>
      </c>
      <c r="BC28" s="130">
        <f t="shared" si="10"/>
        <v>0</v>
      </c>
      <c r="BE28" s="135">
        <f t="shared" si="23"/>
        <v>2041</v>
      </c>
      <c r="BF28" s="128">
        <f t="shared" si="35"/>
        <v>0</v>
      </c>
      <c r="BG28" s="135">
        <v>12</v>
      </c>
      <c r="BH28" s="130">
        <f t="shared" si="11"/>
        <v>0</v>
      </c>
    </row>
    <row r="29" spans="2:60">
      <c r="B29" s="135">
        <f t="shared" si="12"/>
        <v>2042</v>
      </c>
      <c r="C29" s="128">
        <f t="shared" si="24"/>
        <v>71.989999999999995</v>
      </c>
      <c r="D29" s="135">
        <v>12</v>
      </c>
      <c r="E29" s="130">
        <f t="shared" si="0"/>
        <v>71.989999999999995</v>
      </c>
      <c r="F29" s="119"/>
      <c r="G29" s="135">
        <f t="shared" si="13"/>
        <v>2042</v>
      </c>
      <c r="H29" s="128">
        <f t="shared" si="25"/>
        <v>15.85</v>
      </c>
      <c r="I29" s="135">
        <v>12</v>
      </c>
      <c r="J29" s="130">
        <f t="shared" si="1"/>
        <v>15.85</v>
      </c>
      <c r="K29" s="119"/>
      <c r="L29" s="135">
        <f t="shared" si="14"/>
        <v>2042</v>
      </c>
      <c r="M29" s="128">
        <f t="shared" si="26"/>
        <v>35.58</v>
      </c>
      <c r="N29" s="135">
        <v>12</v>
      </c>
      <c r="O29" s="130">
        <f t="shared" si="2"/>
        <v>35.58</v>
      </c>
      <c r="Q29" s="135">
        <f t="shared" si="15"/>
        <v>2042</v>
      </c>
      <c r="R29" s="128">
        <f t="shared" si="27"/>
        <v>3.87</v>
      </c>
      <c r="S29" s="135">
        <v>12</v>
      </c>
      <c r="T29" s="130">
        <f t="shared" si="3"/>
        <v>3.8699999999999997</v>
      </c>
      <c r="U29" s="119"/>
      <c r="V29" s="135">
        <f t="shared" si="16"/>
        <v>2042</v>
      </c>
      <c r="W29" s="128">
        <f t="shared" si="28"/>
        <v>0.56999999999999995</v>
      </c>
      <c r="X29" s="135">
        <v>12</v>
      </c>
      <c r="Y29" s="130">
        <f t="shared" si="4"/>
        <v>0.56999999999999995</v>
      </c>
      <c r="Z29" s="119"/>
      <c r="AA29" s="135">
        <f t="shared" si="17"/>
        <v>2042</v>
      </c>
      <c r="AB29" s="128">
        <f t="shared" si="29"/>
        <v>2.27</v>
      </c>
      <c r="AC29" s="135">
        <v>12</v>
      </c>
      <c r="AD29" s="130">
        <f t="shared" si="5"/>
        <v>2.27</v>
      </c>
      <c r="AE29" s="119"/>
      <c r="AF29" s="135">
        <f t="shared" si="18"/>
        <v>2042</v>
      </c>
      <c r="AG29" s="128">
        <f t="shared" si="30"/>
        <v>28.3</v>
      </c>
      <c r="AH29" s="135">
        <v>12</v>
      </c>
      <c r="AI29" s="130">
        <f t="shared" si="6"/>
        <v>28.3</v>
      </c>
      <c r="AJ29" s="119"/>
      <c r="AK29" s="135">
        <f t="shared" si="19"/>
        <v>2042</v>
      </c>
      <c r="AL29" s="128">
        <f t="shared" si="31"/>
        <v>13.79</v>
      </c>
      <c r="AM29" s="135">
        <v>12</v>
      </c>
      <c r="AN29" s="130">
        <f t="shared" si="7"/>
        <v>13.79</v>
      </c>
      <c r="AO29" s="119"/>
      <c r="AP29" s="135">
        <f t="shared" si="20"/>
        <v>2042</v>
      </c>
      <c r="AQ29" s="128">
        <f t="shared" si="32"/>
        <v>5.32</v>
      </c>
      <c r="AR29" s="135">
        <v>12</v>
      </c>
      <c r="AS29" s="130">
        <f t="shared" si="8"/>
        <v>5.32</v>
      </c>
      <c r="AT29" s="119"/>
      <c r="AU29" s="135">
        <f t="shared" si="21"/>
        <v>2042</v>
      </c>
      <c r="AV29" s="128">
        <f t="shared" si="33"/>
        <v>6.14</v>
      </c>
      <c r="AW29" s="135">
        <v>12</v>
      </c>
      <c r="AX29" s="130">
        <f t="shared" si="9"/>
        <v>6.14</v>
      </c>
      <c r="AY29" s="119"/>
      <c r="AZ29" s="135">
        <f t="shared" si="22"/>
        <v>2042</v>
      </c>
      <c r="BA29" s="128">
        <f t="shared" si="34"/>
        <v>0</v>
      </c>
      <c r="BB29" s="135">
        <v>12</v>
      </c>
      <c r="BC29" s="130">
        <f t="shared" si="10"/>
        <v>0</v>
      </c>
      <c r="BE29" s="135">
        <f t="shared" si="23"/>
        <v>2042</v>
      </c>
      <c r="BF29" s="128">
        <f t="shared" si="35"/>
        <v>0</v>
      </c>
      <c r="BG29" s="135">
        <v>12</v>
      </c>
      <c r="BH29" s="130">
        <f t="shared" si="11"/>
        <v>0</v>
      </c>
    </row>
    <row r="30" spans="2:60">
      <c r="B30" s="135">
        <f t="shared" si="12"/>
        <v>2043</v>
      </c>
      <c r="C30" s="128">
        <f t="shared" si="24"/>
        <v>73.650000000000006</v>
      </c>
      <c r="D30" s="135">
        <v>12</v>
      </c>
      <c r="E30" s="130">
        <f t="shared" si="0"/>
        <v>73.650000000000006</v>
      </c>
      <c r="F30" s="119"/>
      <c r="G30" s="135">
        <f t="shared" si="13"/>
        <v>2043</v>
      </c>
      <c r="H30" s="128">
        <f t="shared" si="25"/>
        <v>16.21</v>
      </c>
      <c r="I30" s="135">
        <v>12</v>
      </c>
      <c r="J30" s="130">
        <f t="shared" si="1"/>
        <v>16.21</v>
      </c>
      <c r="K30" s="119"/>
      <c r="L30" s="135">
        <f t="shared" si="14"/>
        <v>2043</v>
      </c>
      <c r="M30" s="128">
        <f t="shared" si="26"/>
        <v>36.4</v>
      </c>
      <c r="N30" s="135">
        <v>12</v>
      </c>
      <c r="O30" s="130">
        <f t="shared" si="2"/>
        <v>36.4</v>
      </c>
      <c r="Q30" s="135">
        <f t="shared" si="15"/>
        <v>2043</v>
      </c>
      <c r="R30" s="128">
        <f t="shared" si="27"/>
        <v>3.96</v>
      </c>
      <c r="S30" s="135">
        <v>12</v>
      </c>
      <c r="T30" s="130">
        <f t="shared" si="3"/>
        <v>3.9599999999999995</v>
      </c>
      <c r="U30" s="119"/>
      <c r="V30" s="135">
        <f t="shared" si="16"/>
        <v>2043</v>
      </c>
      <c r="W30" s="128">
        <f t="shared" si="28"/>
        <v>0.57999999999999996</v>
      </c>
      <c r="X30" s="135">
        <v>12</v>
      </c>
      <c r="Y30" s="130">
        <f t="shared" si="4"/>
        <v>0.57999999999999996</v>
      </c>
      <c r="Z30" s="119"/>
      <c r="AA30" s="135">
        <f t="shared" si="17"/>
        <v>2043</v>
      </c>
      <c r="AB30" s="128">
        <f t="shared" si="29"/>
        <v>2.3199999999999998</v>
      </c>
      <c r="AC30" s="135">
        <v>12</v>
      </c>
      <c r="AD30" s="130">
        <f t="shared" si="5"/>
        <v>2.3199999999999998</v>
      </c>
      <c r="AE30" s="119"/>
      <c r="AF30" s="135">
        <f t="shared" si="18"/>
        <v>2043</v>
      </c>
      <c r="AG30" s="128">
        <f t="shared" si="30"/>
        <v>28.95</v>
      </c>
      <c r="AH30" s="135">
        <v>12</v>
      </c>
      <c r="AI30" s="130">
        <f t="shared" si="6"/>
        <v>28.95</v>
      </c>
      <c r="AJ30" s="119"/>
      <c r="AK30" s="135">
        <f t="shared" si="19"/>
        <v>2043</v>
      </c>
      <c r="AL30" s="128">
        <f t="shared" si="31"/>
        <v>14.11</v>
      </c>
      <c r="AM30" s="135">
        <v>12</v>
      </c>
      <c r="AN30" s="130">
        <f t="shared" si="7"/>
        <v>14.11</v>
      </c>
      <c r="AO30" s="119"/>
      <c r="AP30" s="135">
        <f t="shared" si="20"/>
        <v>2043</v>
      </c>
      <c r="AQ30" s="128">
        <f t="shared" si="32"/>
        <v>5.44</v>
      </c>
      <c r="AR30" s="135">
        <v>12</v>
      </c>
      <c r="AS30" s="130">
        <f t="shared" si="8"/>
        <v>5.44</v>
      </c>
      <c r="AT30" s="119"/>
      <c r="AU30" s="135">
        <f t="shared" si="21"/>
        <v>2043</v>
      </c>
      <c r="AV30" s="128">
        <f t="shared" si="33"/>
        <v>6.28</v>
      </c>
      <c r="AW30" s="135">
        <v>12</v>
      </c>
      <c r="AX30" s="130">
        <f t="shared" si="9"/>
        <v>6.28</v>
      </c>
      <c r="AY30" s="119"/>
      <c r="AZ30" s="135">
        <f t="shared" si="22"/>
        <v>2043</v>
      </c>
      <c r="BA30" s="128">
        <f t="shared" si="34"/>
        <v>0</v>
      </c>
      <c r="BB30" s="135">
        <v>12</v>
      </c>
      <c r="BC30" s="130">
        <f t="shared" si="10"/>
        <v>0</v>
      </c>
      <c r="BE30" s="135">
        <f t="shared" si="23"/>
        <v>2043</v>
      </c>
      <c r="BF30" s="128">
        <f t="shared" si="35"/>
        <v>0</v>
      </c>
      <c r="BG30" s="135">
        <v>12</v>
      </c>
      <c r="BH30" s="130">
        <f t="shared" si="11"/>
        <v>0</v>
      </c>
    </row>
    <row r="31" spans="2:60">
      <c r="B31" s="135">
        <f t="shared" si="12"/>
        <v>2044</v>
      </c>
      <c r="C31" s="128">
        <f t="shared" si="24"/>
        <v>75.27</v>
      </c>
      <c r="D31" s="135">
        <v>12</v>
      </c>
      <c r="E31" s="130">
        <f t="shared" si="0"/>
        <v>75.27</v>
      </c>
      <c r="F31" s="119"/>
      <c r="G31" s="135">
        <f t="shared" si="13"/>
        <v>2044</v>
      </c>
      <c r="H31" s="128">
        <f t="shared" si="25"/>
        <v>16.57</v>
      </c>
      <c r="I31" s="135">
        <v>12</v>
      </c>
      <c r="J31" s="130">
        <f t="shared" si="1"/>
        <v>16.57</v>
      </c>
      <c r="K31" s="119"/>
      <c r="L31" s="135">
        <f t="shared" si="14"/>
        <v>2044</v>
      </c>
      <c r="M31" s="128">
        <f t="shared" si="26"/>
        <v>37.200000000000003</v>
      </c>
      <c r="N31" s="135">
        <v>12</v>
      </c>
      <c r="O31" s="130">
        <f t="shared" si="2"/>
        <v>37.200000000000003</v>
      </c>
      <c r="Q31" s="135">
        <f t="shared" si="15"/>
        <v>2044</v>
      </c>
      <c r="R31" s="128">
        <f t="shared" si="27"/>
        <v>4.05</v>
      </c>
      <c r="S31" s="135">
        <v>12</v>
      </c>
      <c r="T31" s="130">
        <f t="shared" si="3"/>
        <v>4.05</v>
      </c>
      <c r="U31" s="119"/>
      <c r="V31" s="135">
        <f t="shared" si="16"/>
        <v>2044</v>
      </c>
      <c r="W31" s="128">
        <f t="shared" si="28"/>
        <v>0.59</v>
      </c>
      <c r="X31" s="135">
        <v>12</v>
      </c>
      <c r="Y31" s="130">
        <f t="shared" si="4"/>
        <v>0.59</v>
      </c>
      <c r="Z31" s="119"/>
      <c r="AA31" s="135">
        <f t="shared" si="17"/>
        <v>2044</v>
      </c>
      <c r="AB31" s="128">
        <f t="shared" si="29"/>
        <v>2.37</v>
      </c>
      <c r="AC31" s="135">
        <v>12</v>
      </c>
      <c r="AD31" s="130">
        <f t="shared" si="5"/>
        <v>2.37</v>
      </c>
      <c r="AE31" s="119"/>
      <c r="AF31" s="135">
        <f t="shared" si="18"/>
        <v>2044</v>
      </c>
      <c r="AG31" s="128">
        <f t="shared" si="30"/>
        <v>29.59</v>
      </c>
      <c r="AH31" s="135">
        <v>12</v>
      </c>
      <c r="AI31" s="130">
        <f t="shared" si="6"/>
        <v>29.59</v>
      </c>
      <c r="AJ31" s="119"/>
      <c r="AK31" s="135">
        <f t="shared" si="19"/>
        <v>2044</v>
      </c>
      <c r="AL31" s="128">
        <f t="shared" si="31"/>
        <v>14.42</v>
      </c>
      <c r="AM31" s="135">
        <v>12</v>
      </c>
      <c r="AN31" s="130">
        <f t="shared" si="7"/>
        <v>14.42</v>
      </c>
      <c r="AO31" s="119"/>
      <c r="AP31" s="135">
        <f t="shared" si="20"/>
        <v>2044</v>
      </c>
      <c r="AQ31" s="128">
        <f t="shared" si="32"/>
        <v>5.56</v>
      </c>
      <c r="AR31" s="135">
        <v>12</v>
      </c>
      <c r="AS31" s="130">
        <f t="shared" si="8"/>
        <v>5.56</v>
      </c>
      <c r="AT31" s="119"/>
      <c r="AU31" s="135">
        <f t="shared" si="21"/>
        <v>2044</v>
      </c>
      <c r="AV31" s="128">
        <f t="shared" si="33"/>
        <v>6.42</v>
      </c>
      <c r="AW31" s="135">
        <v>12</v>
      </c>
      <c r="AX31" s="130">
        <f t="shared" si="9"/>
        <v>6.419999999999999</v>
      </c>
      <c r="AY31" s="119"/>
      <c r="AZ31" s="135">
        <f t="shared" si="22"/>
        <v>2044</v>
      </c>
      <c r="BA31" s="128">
        <f t="shared" si="34"/>
        <v>0</v>
      </c>
      <c r="BB31" s="135">
        <v>12</v>
      </c>
      <c r="BC31" s="130">
        <f t="shared" si="10"/>
        <v>0</v>
      </c>
      <c r="BE31" s="135">
        <f t="shared" si="23"/>
        <v>2044</v>
      </c>
      <c r="BF31" s="128">
        <f t="shared" si="35"/>
        <v>0</v>
      </c>
      <c r="BG31" s="135">
        <v>12</v>
      </c>
      <c r="BH31" s="130">
        <f t="shared" si="11"/>
        <v>0</v>
      </c>
    </row>
    <row r="32" spans="2:60">
      <c r="B32" s="135">
        <f t="shared" si="12"/>
        <v>2045</v>
      </c>
      <c r="C32" s="128">
        <f t="shared" si="24"/>
        <v>77</v>
      </c>
      <c r="D32" s="135">
        <v>12</v>
      </c>
      <c r="E32" s="130">
        <f t="shared" si="0"/>
        <v>77</v>
      </c>
      <c r="F32" s="119"/>
      <c r="G32" s="135">
        <f t="shared" si="13"/>
        <v>2045</v>
      </c>
      <c r="H32" s="128">
        <f t="shared" si="25"/>
        <v>16.95</v>
      </c>
      <c r="I32" s="135">
        <v>12</v>
      </c>
      <c r="J32" s="130">
        <f t="shared" si="1"/>
        <v>16.95</v>
      </c>
      <c r="K32" s="119"/>
      <c r="L32" s="135">
        <f t="shared" si="14"/>
        <v>2045</v>
      </c>
      <c r="M32" s="128">
        <f t="shared" si="26"/>
        <v>38.06</v>
      </c>
      <c r="N32" s="135">
        <v>12</v>
      </c>
      <c r="O32" s="130">
        <f t="shared" si="2"/>
        <v>38.06</v>
      </c>
      <c r="Q32" s="135">
        <f t="shared" si="15"/>
        <v>2045</v>
      </c>
      <c r="R32" s="128">
        <f t="shared" si="27"/>
        <v>4.1399999999999997</v>
      </c>
      <c r="S32" s="135">
        <v>12</v>
      </c>
      <c r="T32" s="130">
        <f t="shared" si="3"/>
        <v>4.1399999999999997</v>
      </c>
      <c r="U32" s="119"/>
      <c r="V32" s="135">
        <f t="shared" si="16"/>
        <v>2045</v>
      </c>
      <c r="W32" s="128">
        <f t="shared" si="28"/>
        <v>0.6</v>
      </c>
      <c r="X32" s="135">
        <v>12</v>
      </c>
      <c r="Y32" s="130">
        <f t="shared" si="4"/>
        <v>0.6</v>
      </c>
      <c r="Z32" s="119"/>
      <c r="AA32" s="135">
        <f t="shared" si="17"/>
        <v>2045</v>
      </c>
      <c r="AB32" s="128">
        <f t="shared" si="29"/>
        <v>2.42</v>
      </c>
      <c r="AC32" s="135">
        <v>12</v>
      </c>
      <c r="AD32" s="130">
        <f t="shared" si="5"/>
        <v>2.42</v>
      </c>
      <c r="AE32" s="119"/>
      <c r="AF32" s="135">
        <f t="shared" si="18"/>
        <v>2045</v>
      </c>
      <c r="AG32" s="128">
        <f t="shared" si="30"/>
        <v>30.27</v>
      </c>
      <c r="AH32" s="135">
        <v>12</v>
      </c>
      <c r="AI32" s="130">
        <f t="shared" si="6"/>
        <v>30.27</v>
      </c>
      <c r="AJ32" s="119"/>
      <c r="AK32" s="135">
        <f t="shared" si="19"/>
        <v>2045</v>
      </c>
      <c r="AL32" s="128">
        <f t="shared" si="31"/>
        <v>14.75</v>
      </c>
      <c r="AM32" s="135">
        <v>12</v>
      </c>
      <c r="AN32" s="130">
        <f t="shared" si="7"/>
        <v>14.75</v>
      </c>
      <c r="AO32" s="119"/>
      <c r="AP32" s="135">
        <f t="shared" si="20"/>
        <v>2045</v>
      </c>
      <c r="AQ32" s="128">
        <f t="shared" si="32"/>
        <v>5.69</v>
      </c>
      <c r="AR32" s="135">
        <v>12</v>
      </c>
      <c r="AS32" s="130">
        <f t="shared" si="8"/>
        <v>5.69</v>
      </c>
      <c r="AT32" s="119"/>
      <c r="AU32" s="135">
        <f t="shared" si="21"/>
        <v>2045</v>
      </c>
      <c r="AV32" s="128">
        <f t="shared" si="33"/>
        <v>6.57</v>
      </c>
      <c r="AW32" s="135">
        <v>12</v>
      </c>
      <c r="AX32" s="130">
        <f t="shared" si="9"/>
        <v>6.57</v>
      </c>
      <c r="AY32" s="119"/>
      <c r="AZ32" s="135">
        <f t="shared" si="22"/>
        <v>2045</v>
      </c>
      <c r="BA32" s="128">
        <f t="shared" si="34"/>
        <v>0</v>
      </c>
      <c r="BB32" s="135">
        <v>12</v>
      </c>
      <c r="BC32" s="130">
        <f t="shared" si="10"/>
        <v>0</v>
      </c>
      <c r="BE32" s="135">
        <f t="shared" si="23"/>
        <v>2045</v>
      </c>
      <c r="BF32" s="128">
        <f t="shared" si="35"/>
        <v>0</v>
      </c>
      <c r="BG32" s="135">
        <v>12</v>
      </c>
      <c r="BH32" s="130">
        <f t="shared" si="11"/>
        <v>0</v>
      </c>
    </row>
    <row r="33" spans="2:60">
      <c r="B33" s="135"/>
      <c r="C33" s="128"/>
      <c r="D33" s="135"/>
      <c r="E33" s="130"/>
      <c r="F33" s="119"/>
      <c r="G33" s="135"/>
      <c r="H33" s="128"/>
      <c r="I33" s="135"/>
      <c r="J33" s="130"/>
      <c r="K33" s="119"/>
      <c r="L33" s="135"/>
      <c r="M33" s="128"/>
      <c r="N33" s="135"/>
      <c r="O33" s="130"/>
      <c r="Q33" s="135"/>
      <c r="R33" s="128"/>
      <c r="S33" s="135"/>
      <c r="T33" s="130"/>
      <c r="U33" s="119"/>
      <c r="V33" s="135"/>
      <c r="W33" s="128"/>
      <c r="X33" s="135"/>
      <c r="Y33" s="130"/>
      <c r="Z33" s="119"/>
      <c r="AA33" s="135"/>
      <c r="AB33" s="128"/>
      <c r="AC33" s="135"/>
      <c r="AD33" s="130"/>
      <c r="AE33" s="119"/>
      <c r="AF33" s="135"/>
      <c r="AG33" s="128"/>
      <c r="AH33" s="135"/>
      <c r="AI33" s="130"/>
      <c r="AJ33" s="119"/>
      <c r="AK33" s="135"/>
      <c r="AL33" s="128"/>
      <c r="AM33" s="135"/>
      <c r="AN33" s="130"/>
      <c r="AO33" s="119"/>
      <c r="AP33" s="135"/>
      <c r="AQ33" s="128"/>
      <c r="AR33" s="135"/>
      <c r="AS33" s="130"/>
      <c r="AT33" s="119"/>
      <c r="AU33" s="135"/>
      <c r="AV33" s="128"/>
      <c r="AW33" s="135"/>
      <c r="AX33" s="130"/>
      <c r="AY33" s="119"/>
      <c r="AZ33" s="135"/>
      <c r="BA33" s="128"/>
      <c r="BB33" s="135"/>
      <c r="BC33" s="130"/>
      <c r="BE33" s="135"/>
      <c r="BF33" s="128"/>
      <c r="BG33" s="135"/>
      <c r="BH33" s="130"/>
    </row>
    <row r="34" spans="2:60">
      <c r="B34" s="135"/>
      <c r="C34" s="131"/>
      <c r="D34" s="128"/>
      <c r="E34" s="128"/>
      <c r="F34" s="129"/>
      <c r="G34" s="135"/>
      <c r="H34" s="131"/>
      <c r="I34" s="128"/>
      <c r="J34" s="128"/>
      <c r="K34" s="129"/>
      <c r="L34" s="135"/>
      <c r="M34" s="131"/>
      <c r="N34" s="128"/>
      <c r="O34" s="128"/>
      <c r="Q34" s="135"/>
      <c r="R34" s="131"/>
      <c r="S34" s="128"/>
      <c r="T34" s="128"/>
      <c r="U34" s="129"/>
      <c r="V34" s="135"/>
      <c r="W34" s="131"/>
      <c r="X34" s="128"/>
      <c r="Y34" s="128"/>
      <c r="Z34" s="129"/>
      <c r="AA34" s="135"/>
      <c r="AB34" s="131"/>
      <c r="AC34" s="128"/>
      <c r="AD34" s="128"/>
      <c r="AE34" s="129"/>
      <c r="AF34" s="135"/>
      <c r="AG34" s="131"/>
      <c r="AH34" s="128"/>
      <c r="AI34" s="128"/>
      <c r="AJ34" s="129"/>
      <c r="AK34" s="135"/>
      <c r="AL34" s="131"/>
      <c r="AM34" s="128"/>
      <c r="AN34" s="128"/>
      <c r="AO34" s="129"/>
      <c r="AP34" s="135"/>
      <c r="AQ34" s="131"/>
      <c r="AR34" s="128"/>
      <c r="AS34" s="128"/>
      <c r="AT34" s="129"/>
      <c r="AU34" s="135"/>
      <c r="AV34" s="131"/>
      <c r="AW34" s="128"/>
      <c r="AX34" s="128"/>
      <c r="AY34" s="129"/>
      <c r="AZ34" s="135"/>
      <c r="BA34" s="131"/>
      <c r="BB34" s="128"/>
      <c r="BC34" s="128"/>
      <c r="BD34" s="137"/>
      <c r="BE34" s="135"/>
      <c r="BF34" s="131"/>
      <c r="BG34" s="128"/>
      <c r="BH34" s="128"/>
    </row>
    <row r="35" spans="2:60" s="119" customFormat="1" ht="12" customHeight="1">
      <c r="C35" s="128" t="s">
        <v>103</v>
      </c>
      <c r="D35" s="361">
        <v>2024</v>
      </c>
      <c r="H35" s="128" t="s">
        <v>103</v>
      </c>
      <c r="I35" s="361">
        <v>2030</v>
      </c>
      <c r="M35" s="128" t="s">
        <v>103</v>
      </c>
      <c r="N35" s="361">
        <v>2036</v>
      </c>
      <c r="R35" s="128" t="s">
        <v>103</v>
      </c>
      <c r="S35" s="361">
        <v>2024</v>
      </c>
      <c r="W35" s="128" t="s">
        <v>103</v>
      </c>
      <c r="X35" s="361">
        <v>2024</v>
      </c>
      <c r="AB35" s="128" t="s">
        <v>103</v>
      </c>
      <c r="AC35" s="361">
        <v>2023</v>
      </c>
      <c r="AG35" s="128" t="s">
        <v>103</v>
      </c>
      <c r="AH35" s="363">
        <v>2030</v>
      </c>
      <c r="AL35" s="128" t="s">
        <v>103</v>
      </c>
      <c r="AM35" s="361">
        <v>2033</v>
      </c>
      <c r="AQ35" s="128" t="s">
        <v>103</v>
      </c>
      <c r="AR35" s="361">
        <v>2037</v>
      </c>
      <c r="AV35" s="128" t="s">
        <v>103</v>
      </c>
      <c r="AW35" s="361">
        <v>2037</v>
      </c>
      <c r="BA35" s="128" t="s">
        <v>103</v>
      </c>
      <c r="BB35" s="363">
        <v>2029</v>
      </c>
      <c r="BF35" s="128" t="s">
        <v>103</v>
      </c>
      <c r="BG35" s="363">
        <v>2024</v>
      </c>
    </row>
    <row r="36" spans="2:60">
      <c r="C36" s="185" t="s">
        <v>84</v>
      </c>
      <c r="D36" s="361">
        <v>1920</v>
      </c>
      <c r="H36" s="185" t="s">
        <v>84</v>
      </c>
      <c r="I36" s="361">
        <v>1100</v>
      </c>
      <c r="M36" s="185" t="s">
        <v>84</v>
      </c>
      <c r="N36" s="361">
        <v>430</v>
      </c>
      <c r="R36" s="185" t="s">
        <v>84</v>
      </c>
      <c r="S36" s="361">
        <v>600</v>
      </c>
      <c r="W36" s="185" t="s">
        <v>84</v>
      </c>
      <c r="X36" s="361">
        <v>405</v>
      </c>
      <c r="AB36" s="185" t="s">
        <v>84</v>
      </c>
      <c r="AC36" s="361">
        <v>300</v>
      </c>
      <c r="AG36" s="185" t="s">
        <v>84</v>
      </c>
      <c r="AH36" s="363">
        <v>500</v>
      </c>
      <c r="AL36" s="185" t="s">
        <v>84</v>
      </c>
      <c r="AM36" s="361">
        <v>475</v>
      </c>
      <c r="AQ36" s="185" t="s">
        <v>84</v>
      </c>
      <c r="AR36" s="361">
        <v>442.8</v>
      </c>
      <c r="AV36" s="185" t="s">
        <v>84</v>
      </c>
      <c r="AW36" s="361">
        <v>369.8</v>
      </c>
      <c r="BA36" s="185" t="s">
        <v>84</v>
      </c>
      <c r="BB36" s="363">
        <v>359.4</v>
      </c>
      <c r="BF36" s="185" t="s">
        <v>84</v>
      </c>
      <c r="BG36" s="363">
        <v>354</v>
      </c>
    </row>
    <row r="37" spans="2:60">
      <c r="B37" s="129"/>
      <c r="C37" s="128" t="s">
        <v>177</v>
      </c>
      <c r="D37" s="128">
        <v>1542.049</v>
      </c>
      <c r="G37" s="129"/>
      <c r="H37" s="128" t="s">
        <v>177</v>
      </c>
      <c r="I37" s="128">
        <v>223.26</v>
      </c>
      <c r="L37" s="129"/>
      <c r="M37" s="128" t="s">
        <v>177</v>
      </c>
      <c r="N37" s="128">
        <v>224.316</v>
      </c>
      <c r="Q37" s="129"/>
      <c r="R37" s="128" t="s">
        <v>177</v>
      </c>
      <c r="S37" s="128">
        <v>25.99</v>
      </c>
      <c r="V37" s="129"/>
      <c r="W37" s="128" t="s">
        <v>177</v>
      </c>
      <c r="X37" s="128">
        <v>2.6589999999999998</v>
      </c>
      <c r="AA37" s="129"/>
      <c r="AB37" s="128" t="s">
        <v>177</v>
      </c>
      <c r="AC37" s="128">
        <v>7.3890000000000002</v>
      </c>
      <c r="AF37" s="129"/>
      <c r="AG37" s="128" t="s">
        <v>177</v>
      </c>
      <c r="AH37" s="364">
        <v>181.00800000000001</v>
      </c>
      <c r="AK37" s="129"/>
      <c r="AL37" s="128" t="s">
        <v>177</v>
      </c>
      <c r="AM37" s="128">
        <v>89.744</v>
      </c>
      <c r="AP37" s="129"/>
      <c r="AQ37" s="128" t="s">
        <v>177</v>
      </c>
      <c r="AR37" s="128">
        <v>35.457999999999998</v>
      </c>
      <c r="AU37" s="129"/>
      <c r="AV37" s="128" t="s">
        <v>177</v>
      </c>
      <c r="AW37" s="128">
        <v>34.106999999999999</v>
      </c>
      <c r="AZ37" s="129"/>
      <c r="BA37" s="128" t="s">
        <v>177</v>
      </c>
      <c r="BB37" s="364">
        <v>0</v>
      </c>
      <c r="BE37" s="129"/>
      <c r="BF37" s="128" t="s">
        <v>177</v>
      </c>
      <c r="BG37" s="364">
        <v>0</v>
      </c>
    </row>
    <row r="38" spans="2:60">
      <c r="B38" s="129"/>
      <c r="C38" s="128" t="s">
        <v>178</v>
      </c>
      <c r="D38" s="359">
        <v>5.9603158827233105E-2</v>
      </c>
      <c r="G38" s="129"/>
      <c r="H38" s="128" t="s">
        <v>178</v>
      </c>
      <c r="I38" s="359">
        <v>5.9603158827233105E-2</v>
      </c>
      <c r="L38" s="129"/>
      <c r="M38" s="128" t="s">
        <v>178</v>
      </c>
      <c r="N38" s="359">
        <v>5.9603158827233105E-2</v>
      </c>
      <c r="Q38" s="129"/>
      <c r="R38" s="128" t="s">
        <v>178</v>
      </c>
      <c r="S38" s="359">
        <v>5.9603158827233105E-2</v>
      </c>
      <c r="V38" s="129"/>
      <c r="W38" s="128" t="s">
        <v>178</v>
      </c>
      <c r="X38" s="359">
        <v>5.9603158827233105E-2</v>
      </c>
      <c r="AA38" s="129"/>
      <c r="AB38" s="128" t="s">
        <v>178</v>
      </c>
      <c r="AC38" s="359">
        <v>5.9603158827233105E-2</v>
      </c>
      <c r="AF38" s="129"/>
      <c r="AG38" s="128" t="s">
        <v>178</v>
      </c>
      <c r="AH38" s="359">
        <v>5.9603158827233105E-2</v>
      </c>
      <c r="AK38" s="129"/>
      <c r="AL38" s="128" t="s">
        <v>178</v>
      </c>
      <c r="AM38" s="359">
        <v>5.9603158827233105E-2</v>
      </c>
      <c r="AP38" s="129"/>
      <c r="AQ38" s="128" t="s">
        <v>178</v>
      </c>
      <c r="AR38" s="359">
        <v>5.9603158827233105E-2</v>
      </c>
      <c r="AU38" s="129"/>
      <c r="AV38" s="128" t="s">
        <v>178</v>
      </c>
      <c r="AW38" s="359">
        <v>5.9603158827233105E-2</v>
      </c>
      <c r="AZ38" s="129"/>
      <c r="BA38" s="128" t="s">
        <v>178</v>
      </c>
      <c r="BB38" s="359">
        <v>5.9603158827233105E-2</v>
      </c>
      <c r="BE38" s="129"/>
      <c r="BF38" s="128" t="s">
        <v>178</v>
      </c>
      <c r="BG38" s="359">
        <v>5.9603158827233105E-2</v>
      </c>
    </row>
    <row r="39" spans="2:60" ht="41.25" customHeight="1">
      <c r="B39" s="408" t="s">
        <v>176</v>
      </c>
      <c r="C39" s="408"/>
      <c r="D39" s="360">
        <f>D37*1000000*D38/(D36*1000)</f>
        <v>47.870308055404152</v>
      </c>
      <c r="G39" s="408" t="s">
        <v>190</v>
      </c>
      <c r="H39" s="408"/>
      <c r="I39" s="360">
        <f>I37*1000000*I38/(I36*1000)</f>
        <v>12.097273854334603</v>
      </c>
      <c r="L39" s="408" t="s">
        <v>192</v>
      </c>
      <c r="M39" s="408"/>
      <c r="N39" s="360">
        <f>N37*1000000*N38/(N36*1000)</f>
        <v>31.092888780208423</v>
      </c>
      <c r="Q39" s="408" t="s">
        <v>176</v>
      </c>
      <c r="R39" s="408"/>
      <c r="S39" s="360">
        <f>S37*1000000*S38/(S36*1000)</f>
        <v>2.5818101631996475</v>
      </c>
      <c r="V39" s="408" t="s">
        <v>176</v>
      </c>
      <c r="W39" s="408"/>
      <c r="X39" s="360">
        <f>X37*1000000*X38/(X36*1000)</f>
        <v>0.39132049215213044</v>
      </c>
      <c r="AA39" s="408" t="s">
        <v>181</v>
      </c>
      <c r="AB39" s="408"/>
      <c r="AC39" s="360">
        <f>AC37*1000000*AC38/(AC36*1000)</f>
        <v>1.4680258019147514</v>
      </c>
      <c r="AF39" s="408" t="s">
        <v>190</v>
      </c>
      <c r="AG39" s="408"/>
      <c r="AH39" s="360">
        <f>AH37*1000000*AH38/(AH36*1000)</f>
        <v>21.577297145999619</v>
      </c>
      <c r="AK39" s="408" t="s">
        <v>189</v>
      </c>
      <c r="AL39" s="408"/>
      <c r="AM39" s="360">
        <f>AM37*1000000*AM38/(AM36*1000)</f>
        <v>11.261107127981489</v>
      </c>
      <c r="AP39" s="408" t="s">
        <v>194</v>
      </c>
      <c r="AQ39" s="408"/>
      <c r="AR39" s="360">
        <f>AR37*1000000*AR38/(AR36*1000)</f>
        <v>4.7728292811563495</v>
      </c>
      <c r="AU39" s="408" t="s">
        <v>194</v>
      </c>
      <c r="AV39" s="408"/>
      <c r="AW39" s="360">
        <f>AW37*1000000*AW38/(AW36*1000)</f>
        <v>5.4972551057881001</v>
      </c>
      <c r="AZ39" s="408" t="s">
        <v>188</v>
      </c>
      <c r="BA39" s="408"/>
      <c r="BB39" s="360">
        <f>BB37*1000000*BB38/(BB36*1000)</f>
        <v>0</v>
      </c>
      <c r="BE39" s="408" t="s">
        <v>176</v>
      </c>
      <c r="BF39" s="408"/>
      <c r="BG39" s="360">
        <f>BG37*1000000*BG38/(BG36*1000)</f>
        <v>0</v>
      </c>
    </row>
    <row r="40" spans="2:60">
      <c r="B40" s="126"/>
      <c r="C40" s="131"/>
      <c r="D40" s="128"/>
      <c r="E40" s="128"/>
      <c r="F40" s="129"/>
      <c r="I40" s="130"/>
      <c r="J40" s="130"/>
      <c r="K40" s="129"/>
      <c r="N40" s="130"/>
      <c r="O40" s="130"/>
      <c r="U40" s="129"/>
      <c r="X40" s="130"/>
      <c r="Y40" s="130"/>
      <c r="Z40" s="129"/>
      <c r="AC40" s="130"/>
      <c r="AD40" s="130"/>
      <c r="AE40" s="129"/>
      <c r="AH40" s="130"/>
      <c r="AI40" s="130"/>
      <c r="AJ40" s="129"/>
      <c r="AM40" s="130"/>
      <c r="AN40" s="130"/>
      <c r="AO40" s="129"/>
      <c r="AR40" s="130"/>
      <c r="AS40" s="130"/>
      <c r="AT40" s="129"/>
      <c r="AW40" s="130"/>
      <c r="AX40" s="130"/>
      <c r="AY40" s="129"/>
      <c r="BB40" s="130"/>
      <c r="BC40" s="130"/>
      <c r="BD40" s="137"/>
    </row>
    <row r="41" spans="2:60">
      <c r="E41" s="128"/>
      <c r="I41" s="130"/>
      <c r="J41" s="130"/>
      <c r="K41" s="137"/>
    </row>
    <row r="42" spans="2:60" ht="13.5" thickBot="1">
      <c r="D42" s="154"/>
    </row>
    <row r="43" spans="2:60" ht="13.5" thickBot="1">
      <c r="C43" s="40" t="str">
        <f>"Company Official Inflation Forecast Dated "&amp;TEXT('Table 4'!$H$5,"mmmm dd, yyyy")</f>
        <v>Company Official Inflation Forecast Dated June 30, 2021</v>
      </c>
      <c r="D43" s="142"/>
      <c r="E43" s="142"/>
      <c r="F43" s="142"/>
      <c r="G43" s="142"/>
      <c r="H43" s="142"/>
      <c r="I43" s="142"/>
      <c r="J43" s="142"/>
      <c r="K43" s="144"/>
    </row>
    <row r="44" spans="2:60">
      <c r="C44" s="87">
        <v>2019</v>
      </c>
      <c r="D44" s="41">
        <v>1.7999999999999999E-2</v>
      </c>
      <c r="E44" s="85"/>
      <c r="F44" s="87">
        <f>C52+1</f>
        <v>2028</v>
      </c>
      <c r="G44" s="41">
        <v>2.3E-2</v>
      </c>
      <c r="H44" s="85"/>
      <c r="I44" s="87">
        <f>F52+1</f>
        <v>2037</v>
      </c>
      <c r="J44" s="41">
        <v>2.3E-2</v>
      </c>
    </row>
    <row r="45" spans="2:60">
      <c r="C45" s="87">
        <f t="shared" ref="C45:C52" si="36">C44+1</f>
        <v>2020</v>
      </c>
      <c r="D45" s="41">
        <v>1.2E-2</v>
      </c>
      <c r="E45" s="85"/>
      <c r="F45" s="87">
        <f t="shared" ref="F45:F52" si="37">F44+1</f>
        <v>2029</v>
      </c>
      <c r="G45" s="41">
        <v>2.4E-2</v>
      </c>
      <c r="H45" s="85"/>
      <c r="I45" s="87">
        <f t="shared" ref="I45:I52" si="38">I44+1</f>
        <v>2038</v>
      </c>
      <c r="J45" s="41">
        <v>2.3E-2</v>
      </c>
    </row>
    <row r="46" spans="2:60">
      <c r="C46" s="87">
        <f t="shared" si="36"/>
        <v>2021</v>
      </c>
      <c r="D46" s="41">
        <v>3.2000000000000001E-2</v>
      </c>
      <c r="E46" s="85"/>
      <c r="F46" s="87">
        <f t="shared" si="37"/>
        <v>2030</v>
      </c>
      <c r="G46" s="41">
        <v>2.3E-2</v>
      </c>
      <c r="H46" s="85"/>
      <c r="I46" s="87">
        <f t="shared" si="38"/>
        <v>2039</v>
      </c>
      <c r="J46" s="41">
        <v>2.3E-2</v>
      </c>
    </row>
    <row r="47" spans="2:60">
      <c r="C47" s="87">
        <f t="shared" si="36"/>
        <v>2022</v>
      </c>
      <c r="D47" s="41">
        <v>2.1999999999999999E-2</v>
      </c>
      <c r="E47" s="85"/>
      <c r="F47" s="87">
        <f t="shared" si="37"/>
        <v>2031</v>
      </c>
      <c r="G47" s="41">
        <v>2.3E-2</v>
      </c>
      <c r="H47" s="85"/>
      <c r="I47" s="87">
        <f t="shared" si="38"/>
        <v>2040</v>
      </c>
      <c r="J47" s="41">
        <v>2.3E-2</v>
      </c>
    </row>
    <row r="48" spans="2:60" s="119" customFormat="1">
      <c r="B48" s="117"/>
      <c r="C48" s="87">
        <f t="shared" si="36"/>
        <v>2023</v>
      </c>
      <c r="D48" s="41">
        <v>2.1000000000000001E-2</v>
      </c>
      <c r="E48" s="85"/>
      <c r="F48" s="87">
        <f t="shared" si="37"/>
        <v>2032</v>
      </c>
      <c r="G48" s="41">
        <v>2.3E-2</v>
      </c>
      <c r="H48" s="85"/>
      <c r="I48" s="87">
        <f t="shared" si="38"/>
        <v>2041</v>
      </c>
      <c r="J48" s="41">
        <v>2.1999999999999999E-2</v>
      </c>
      <c r="K48" s="117"/>
      <c r="L48" s="117"/>
      <c r="M48" s="117"/>
      <c r="N48" s="117"/>
      <c r="O48" s="117"/>
      <c r="P48" s="117"/>
      <c r="BG48" s="164"/>
    </row>
    <row r="49" spans="2:59" s="119" customFormat="1">
      <c r="B49" s="117"/>
      <c r="C49" s="87">
        <f t="shared" si="36"/>
        <v>2024</v>
      </c>
      <c r="D49" s="41">
        <v>2.1999999999999999E-2</v>
      </c>
      <c r="E49" s="85"/>
      <c r="F49" s="87">
        <f t="shared" si="37"/>
        <v>2033</v>
      </c>
      <c r="G49" s="41">
        <v>2.3E-2</v>
      </c>
      <c r="H49" s="85"/>
      <c r="I49" s="87">
        <f t="shared" si="38"/>
        <v>2042</v>
      </c>
      <c r="J49" s="41">
        <v>2.1999999999999999E-2</v>
      </c>
      <c r="K49" s="117"/>
      <c r="L49" s="117"/>
      <c r="M49" s="117"/>
      <c r="N49" s="117"/>
      <c r="O49" s="117"/>
      <c r="P49" s="117"/>
      <c r="BG49" s="164"/>
    </row>
    <row r="50" spans="2:59" s="119" customFormat="1">
      <c r="C50" s="87">
        <f t="shared" si="36"/>
        <v>2025</v>
      </c>
      <c r="D50" s="41">
        <v>2.3E-2</v>
      </c>
      <c r="E50" s="86"/>
      <c r="F50" s="87">
        <f t="shared" si="37"/>
        <v>2034</v>
      </c>
      <c r="G50" s="41">
        <v>2.3E-2</v>
      </c>
      <c r="H50" s="86"/>
      <c r="I50" s="87">
        <f t="shared" si="38"/>
        <v>2043</v>
      </c>
      <c r="J50" s="41">
        <v>2.3E-2</v>
      </c>
      <c r="BG50" s="164"/>
    </row>
    <row r="51" spans="2:59" s="119" customFormat="1">
      <c r="C51" s="87">
        <f t="shared" si="36"/>
        <v>2026</v>
      </c>
      <c r="D51" s="41">
        <v>2.3E-2</v>
      </c>
      <c r="E51" s="86"/>
      <c r="F51" s="87">
        <f t="shared" si="37"/>
        <v>2035</v>
      </c>
      <c r="G51" s="41">
        <v>2.3E-2</v>
      </c>
      <c r="H51" s="86"/>
      <c r="I51" s="87">
        <f t="shared" si="38"/>
        <v>2044</v>
      </c>
      <c r="J51" s="41">
        <v>2.1999999999999999E-2</v>
      </c>
      <c r="BG51" s="164"/>
    </row>
    <row r="52" spans="2:59">
      <c r="B52" s="119"/>
      <c r="C52" s="87">
        <f t="shared" si="36"/>
        <v>2027</v>
      </c>
      <c r="D52" s="41">
        <v>2.3E-2</v>
      </c>
      <c r="E52" s="86"/>
      <c r="F52" s="87">
        <f t="shared" si="37"/>
        <v>2036</v>
      </c>
      <c r="G52" s="41">
        <v>2.3E-2</v>
      </c>
      <c r="H52" s="86"/>
      <c r="I52" s="87">
        <f t="shared" si="38"/>
        <v>2045</v>
      </c>
      <c r="J52" s="41">
        <v>2.3E-2</v>
      </c>
      <c r="K52" s="119"/>
      <c r="L52" s="119"/>
      <c r="M52" s="119"/>
      <c r="N52" s="119"/>
      <c r="O52" s="119"/>
      <c r="P52" s="119"/>
    </row>
    <row r="53" spans="2:59"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</row>
    <row r="64" spans="2:59">
      <c r="C64" s="150"/>
      <c r="D64" s="154"/>
    </row>
    <row r="65" spans="3:4">
      <c r="C65" s="150"/>
      <c r="D65" s="154"/>
    </row>
    <row r="66" spans="3:4">
      <c r="C66" s="150"/>
      <c r="D66" s="154"/>
    </row>
    <row r="67" spans="3:4">
      <c r="C67" s="150"/>
      <c r="D67" s="154"/>
    </row>
    <row r="68" spans="3:4">
      <c r="C68" s="150"/>
      <c r="D68" s="154"/>
    </row>
    <row r="69" spans="3:4">
      <c r="C69" s="150"/>
      <c r="D69" s="154"/>
    </row>
    <row r="70" spans="3:4">
      <c r="C70" s="150"/>
      <c r="D70" s="154"/>
    </row>
    <row r="71" spans="3:4">
      <c r="C71" s="150"/>
      <c r="D71" s="154"/>
    </row>
    <row r="72" spans="3:4">
      <c r="C72" s="150"/>
      <c r="D72" s="154"/>
    </row>
    <row r="73" spans="3:4">
      <c r="C73" s="150"/>
      <c r="D73" s="154"/>
    </row>
  </sheetData>
  <mergeCells count="24">
    <mergeCell ref="B39:C39"/>
    <mergeCell ref="B4:E4"/>
    <mergeCell ref="AA4:AD4"/>
    <mergeCell ref="AA39:AB39"/>
    <mergeCell ref="V4:Y4"/>
    <mergeCell ref="V39:W39"/>
    <mergeCell ref="G4:J4"/>
    <mergeCell ref="G39:H39"/>
    <mergeCell ref="L4:O4"/>
    <mergeCell ref="L39:M39"/>
    <mergeCell ref="BE4:BH4"/>
    <mergeCell ref="BE39:BF39"/>
    <mergeCell ref="Q4:T4"/>
    <mergeCell ref="Q39:R39"/>
    <mergeCell ref="AZ4:BC4"/>
    <mergeCell ref="AZ39:BA39"/>
    <mergeCell ref="AF4:AI4"/>
    <mergeCell ref="AF39:AG39"/>
    <mergeCell ref="AK4:AN4"/>
    <mergeCell ref="AK39:AL39"/>
    <mergeCell ref="AP4:AS4"/>
    <mergeCell ref="AP39:AQ39"/>
    <mergeCell ref="AU4:AX4"/>
    <mergeCell ref="AU39:AV39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topLeftCell="A2" zoomScale="80" zoomScaleNormal="80" workbookViewId="0">
      <selection activeCell="D75" sqref="D75"/>
    </sheetView>
  </sheetViews>
  <sheetFormatPr defaultColWidth="9.33203125" defaultRowHeight="12.75"/>
  <cols>
    <col min="1" max="1" width="2.83203125" style="3" customWidth="1"/>
    <col min="2" max="2" width="7" style="3" customWidth="1"/>
    <col min="3" max="12" width="10.1640625" style="3" customWidth="1"/>
    <col min="13" max="13" width="10.1640625" style="5" customWidth="1"/>
    <col min="14" max="15" width="10.1640625" style="3" customWidth="1"/>
    <col min="16" max="16" width="1.6640625" style="3" customWidth="1"/>
    <col min="17" max="16384" width="9.33203125" style="3"/>
  </cols>
  <sheetData>
    <row r="1" spans="2:16" s="223" customFormat="1" ht="15.75" hidden="1">
      <c r="B1" s="1" t="s">
        <v>35</v>
      </c>
      <c r="C1" s="1"/>
      <c r="D1" s="1"/>
      <c r="E1" s="1"/>
      <c r="F1" s="1"/>
      <c r="G1" s="220"/>
      <c r="H1" s="1"/>
      <c r="I1" s="1"/>
      <c r="J1" s="1"/>
      <c r="K1" s="1"/>
      <c r="L1" s="221"/>
      <c r="M1" s="222"/>
      <c r="N1" s="222"/>
      <c r="O1" s="222"/>
      <c r="P1" s="222"/>
    </row>
    <row r="2" spans="2:16" s="223" customFormat="1" ht="5.25" customHeight="1">
      <c r="B2" s="1"/>
      <c r="C2" s="1"/>
      <c r="D2" s="1"/>
      <c r="E2" s="1"/>
      <c r="F2" s="1"/>
      <c r="G2" s="220"/>
      <c r="H2" s="1"/>
      <c r="I2" s="1"/>
      <c r="J2" s="1"/>
      <c r="K2" s="1"/>
      <c r="L2" s="221"/>
      <c r="M2" s="222"/>
      <c r="N2" s="222"/>
      <c r="O2" s="222"/>
      <c r="P2" s="222"/>
    </row>
    <row r="3" spans="2:16" s="223" customFormat="1" ht="15.75">
      <c r="B3" s="1" t="s">
        <v>94</v>
      </c>
      <c r="C3" s="1"/>
      <c r="D3" s="1"/>
      <c r="E3" s="1"/>
      <c r="F3" s="1"/>
      <c r="G3" s="220"/>
      <c r="H3" s="1"/>
      <c r="I3" s="1"/>
      <c r="J3" s="1"/>
      <c r="K3" s="1"/>
      <c r="L3" s="221"/>
      <c r="M3" s="222"/>
      <c r="N3" s="222"/>
      <c r="O3" s="222"/>
      <c r="P3" s="222"/>
    </row>
    <row r="4" spans="2:16" s="225" customFormat="1" ht="15">
      <c r="B4" s="4" t="s">
        <v>95</v>
      </c>
      <c r="C4" s="4"/>
      <c r="D4" s="4"/>
      <c r="E4" s="4"/>
      <c r="F4" s="4"/>
      <c r="G4" s="4"/>
      <c r="H4" s="4"/>
      <c r="I4" s="4"/>
      <c r="J4" s="4"/>
      <c r="K4" s="4"/>
      <c r="L4" s="4"/>
      <c r="M4" s="224"/>
      <c r="N4" s="224"/>
      <c r="O4" s="224"/>
      <c r="P4" s="224"/>
    </row>
    <row r="5" spans="2:16" s="225" customFormat="1" ht="15">
      <c r="B5" s="4" t="str">
        <f ca="1">'Table 1'!B5</f>
        <v>Kennecott Refinery Non Firm - 6.2 MW and 85.0%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225" customFormat="1" ht="15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24"/>
      <c r="N6" s="224"/>
      <c r="O6" s="224"/>
      <c r="P6" s="224"/>
    </row>
    <row r="7" spans="2:16">
      <c r="D7" s="226"/>
      <c r="E7" s="226"/>
      <c r="F7" s="226"/>
      <c r="G7" s="227"/>
      <c r="H7" s="227"/>
      <c r="I7" s="227"/>
      <c r="J7" s="227"/>
      <c r="K7" s="227"/>
      <c r="L7" s="227"/>
      <c r="M7" s="228"/>
    </row>
    <row r="8" spans="2:16">
      <c r="B8" s="229"/>
      <c r="C8" s="229"/>
      <c r="D8" s="230" t="s">
        <v>96</v>
      </c>
      <c r="E8" s="231"/>
      <c r="F8" s="231"/>
      <c r="G8" s="230"/>
      <c r="H8" s="230"/>
      <c r="I8" s="232" t="s">
        <v>97</v>
      </c>
      <c r="J8" s="233"/>
      <c r="K8" s="233"/>
      <c r="L8" s="234"/>
      <c r="M8" s="235" t="s">
        <v>96</v>
      </c>
      <c r="N8" s="236"/>
      <c r="O8" s="237"/>
    </row>
    <row r="9" spans="2:16">
      <c r="B9" s="238" t="str">
        <f>'[11]Avoided Costs'!B4</f>
        <v>Year</v>
      </c>
      <c r="C9" s="238" t="str">
        <f>'[11]Avoided Costs'!C4</f>
        <v>Annual</v>
      </c>
      <c r="D9" s="239" t="str">
        <f>'[11]Avoided Costs'!D4</f>
        <v>Jan</v>
      </c>
      <c r="E9" s="240" t="str">
        <f>'[11]Avoided Costs'!E4</f>
        <v>Feb</v>
      </c>
      <c r="F9" s="240" t="str">
        <f>'[11]Avoided Costs'!F4</f>
        <v>Mar</v>
      </c>
      <c r="G9" s="240" t="str">
        <f>'[11]Avoided Costs'!G4</f>
        <v>Apr</v>
      </c>
      <c r="H9" s="241" t="str">
        <f>'[11]Avoided Costs'!H4</f>
        <v>May</v>
      </c>
      <c r="I9" s="171" t="str">
        <f>'[11]Avoided Costs'!I4</f>
        <v>Jun</v>
      </c>
      <c r="J9" s="171" t="str">
        <f>'[11]Avoided Costs'!J4</f>
        <v>Jul</v>
      </c>
      <c r="K9" s="171" t="str">
        <f>'[11]Avoided Costs'!K4</f>
        <v>Aug</v>
      </c>
      <c r="L9" s="171" t="str">
        <f>'[11]Avoided Costs'!L4</f>
        <v>Sep</v>
      </c>
      <c r="M9" s="239" t="str">
        <f>'[11]Avoided Costs'!M4</f>
        <v>Oct</v>
      </c>
      <c r="N9" s="240" t="str">
        <f>'[11]Avoided Costs'!N4</f>
        <v>Nov</v>
      </c>
      <c r="O9" s="241" t="str">
        <f>'[11]Avoided Costs'!O4</f>
        <v>Dec</v>
      </c>
    </row>
    <row r="10" spans="2:16" ht="12.75" customHeight="1">
      <c r="B10" s="219"/>
      <c r="C10" s="219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5"/>
    </row>
    <row r="11" spans="2:16" ht="12.75" customHeight="1">
      <c r="B11" s="243" t="s">
        <v>98</v>
      </c>
      <c r="C11" s="243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5"/>
    </row>
    <row r="12" spans="2:16" ht="12.75" hidden="1" customHeight="1">
      <c r="B12" s="244"/>
      <c r="C12" s="245"/>
      <c r="D12" s="8"/>
      <c r="E12" s="8"/>
      <c r="F12" s="8"/>
      <c r="G12" s="8"/>
      <c r="H12" s="13"/>
      <c r="I12" s="246"/>
      <c r="J12" s="247"/>
      <c r="K12" s="247"/>
      <c r="L12" s="248"/>
      <c r="M12" s="246"/>
      <c r="N12" s="247"/>
      <c r="O12" s="248"/>
    </row>
    <row r="13" spans="2:16" ht="12.75" customHeight="1">
      <c r="B13" s="249">
        <f>'[11]Avoided Costs'!B7</f>
        <v>2022</v>
      </c>
      <c r="C13" s="250">
        <f>'[11]Avoided Costs'!C7</f>
        <v>25.233152949595084</v>
      </c>
      <c r="D13" s="251">
        <f>'[11]Avoided Costs'!D7</f>
        <v>24.287648420494417</v>
      </c>
      <c r="E13" s="251">
        <f>'[11]Avoided Costs'!E7</f>
        <v>25.891495732908822</v>
      </c>
      <c r="F13" s="251">
        <f>'[11]Avoided Costs'!F7</f>
        <v>21.867671362943668</v>
      </c>
      <c r="G13" s="251">
        <f>'[11]Avoided Costs'!G7</f>
        <v>17.115803064950065</v>
      </c>
      <c r="H13" s="252">
        <f>'[11]Avoided Costs'!H7</f>
        <v>16.355133633889221</v>
      </c>
      <c r="I13" s="253">
        <f>'[11]Avoided Costs'!I7</f>
        <v>21.28912945478077</v>
      </c>
      <c r="J13" s="251">
        <f>'[11]Avoided Costs'!J7</f>
        <v>37.491147091717075</v>
      </c>
      <c r="K13" s="251">
        <f>'[11]Avoided Costs'!K7</f>
        <v>44.455924544206219</v>
      </c>
      <c r="L13" s="252">
        <f>'[11]Avoided Costs'!L7</f>
        <v>29.122482658719875</v>
      </c>
      <c r="M13" s="253">
        <f>'[11]Avoided Costs'!M7</f>
        <v>19.905607842783191</v>
      </c>
      <c r="N13" s="251">
        <f>'[11]Avoided Costs'!N7</f>
        <v>20.762018229307351</v>
      </c>
      <c r="O13" s="252">
        <f>'[11]Avoided Costs'!O7</f>
        <v>23.909639486110883</v>
      </c>
    </row>
    <row r="14" spans="2:16" ht="12.75" hidden="1" customHeight="1">
      <c r="B14" s="266">
        <f>'[11]Avoided Costs'!B8</f>
        <v>2023</v>
      </c>
      <c r="C14" s="254"/>
      <c r="D14" s="255"/>
      <c r="E14" s="255"/>
      <c r="F14" s="255"/>
      <c r="G14" s="255"/>
      <c r="H14" s="256"/>
      <c r="I14" s="257"/>
      <c r="J14" s="255"/>
      <c r="K14" s="255"/>
      <c r="L14" s="256"/>
      <c r="M14" s="257"/>
      <c r="N14" s="255"/>
      <c r="O14" s="256"/>
    </row>
    <row r="15" spans="2:16" ht="12.75" hidden="1" customHeight="1">
      <c r="B15" s="266">
        <f>'[11]Avoided Costs'!B9</f>
        <v>2024</v>
      </c>
      <c r="C15" s="254"/>
      <c r="D15" s="255"/>
      <c r="E15" s="255"/>
      <c r="F15" s="255"/>
      <c r="G15" s="255"/>
      <c r="H15" s="256"/>
      <c r="I15" s="257"/>
      <c r="J15" s="255"/>
      <c r="K15" s="255"/>
      <c r="L15" s="256"/>
      <c r="M15" s="257"/>
      <c r="N15" s="255"/>
      <c r="O15" s="256"/>
    </row>
    <row r="16" spans="2:16" ht="12.75" hidden="1" customHeight="1">
      <c r="B16" s="266">
        <f>'[11]Avoided Costs'!B10</f>
        <v>2025</v>
      </c>
      <c r="C16" s="254"/>
      <c r="D16" s="255"/>
      <c r="E16" s="255"/>
      <c r="F16" s="255"/>
      <c r="G16" s="255"/>
      <c r="H16" s="256"/>
      <c r="I16" s="257"/>
      <c r="J16" s="255"/>
      <c r="K16" s="255"/>
      <c r="L16" s="256"/>
      <c r="M16" s="257"/>
      <c r="N16" s="255"/>
      <c r="O16" s="256"/>
    </row>
    <row r="17" spans="2:15" ht="12.75" hidden="1" customHeight="1">
      <c r="B17" s="266">
        <f>'[11]Avoided Costs'!B11</f>
        <v>2026</v>
      </c>
      <c r="C17" s="254"/>
      <c r="D17" s="255"/>
      <c r="E17" s="255"/>
      <c r="F17" s="255"/>
      <c r="G17" s="255"/>
      <c r="H17" s="256"/>
      <c r="I17" s="257"/>
      <c r="J17" s="255"/>
      <c r="K17" s="255"/>
      <c r="L17" s="256"/>
      <c r="M17" s="257"/>
      <c r="N17" s="255"/>
      <c r="O17" s="256"/>
    </row>
    <row r="18" spans="2:15" ht="12.75" hidden="1" customHeight="1">
      <c r="B18" s="266">
        <f>'[11]Avoided Costs'!B12</f>
        <v>2027</v>
      </c>
      <c r="C18" s="254"/>
      <c r="D18" s="255"/>
      <c r="E18" s="255"/>
      <c r="F18" s="255"/>
      <c r="G18" s="255"/>
      <c r="H18" s="256"/>
      <c r="I18" s="257"/>
      <c r="J18" s="255"/>
      <c r="K18" s="255"/>
      <c r="L18" s="256"/>
      <c r="M18" s="257"/>
      <c r="N18" s="255"/>
      <c r="O18" s="256"/>
    </row>
    <row r="19" spans="2:15" ht="12.75" hidden="1" customHeight="1">
      <c r="B19" s="266">
        <f>'[11]Avoided Costs'!B13</f>
        <v>2028</v>
      </c>
      <c r="C19" s="254"/>
      <c r="D19" s="255"/>
      <c r="E19" s="255"/>
      <c r="F19" s="255"/>
      <c r="G19" s="255"/>
      <c r="H19" s="256"/>
      <c r="I19" s="257"/>
      <c r="J19" s="255"/>
      <c r="K19" s="255"/>
      <c r="L19" s="256"/>
      <c r="M19" s="257"/>
      <c r="N19" s="255"/>
      <c r="O19" s="256"/>
    </row>
    <row r="20" spans="2:15" ht="12.75" hidden="1" customHeight="1">
      <c r="B20" s="266">
        <f>'[11]Avoided Costs'!B14</f>
        <v>2029</v>
      </c>
      <c r="C20" s="254"/>
      <c r="D20" s="255"/>
      <c r="E20" s="255"/>
      <c r="F20" s="255"/>
      <c r="G20" s="255"/>
      <c r="H20" s="256"/>
      <c r="I20" s="257"/>
      <c r="J20" s="255"/>
      <c r="K20" s="255"/>
      <c r="L20" s="256"/>
      <c r="M20" s="257"/>
      <c r="N20" s="255"/>
      <c r="O20" s="256"/>
    </row>
    <row r="21" spans="2:15" ht="12.75" hidden="1" customHeight="1">
      <c r="B21" s="266">
        <f>'[11]Avoided Costs'!B15</f>
        <v>2030</v>
      </c>
      <c r="C21" s="254"/>
      <c r="D21" s="255"/>
      <c r="E21" s="255"/>
      <c r="F21" s="255"/>
      <c r="G21" s="255"/>
      <c r="H21" s="256"/>
      <c r="I21" s="257"/>
      <c r="J21" s="255"/>
      <c r="K21" s="255"/>
      <c r="L21" s="256"/>
      <c r="M21" s="257"/>
      <c r="N21" s="255"/>
      <c r="O21" s="256"/>
    </row>
    <row r="22" spans="2:15" ht="12.75" hidden="1" customHeight="1">
      <c r="B22" s="266">
        <f>'[11]Avoided Costs'!B16</f>
        <v>2031</v>
      </c>
      <c r="C22" s="254"/>
      <c r="D22" s="255"/>
      <c r="E22" s="255"/>
      <c r="F22" s="255"/>
      <c r="G22" s="255"/>
      <c r="H22" s="256"/>
      <c r="I22" s="257"/>
      <c r="J22" s="255"/>
      <c r="K22" s="255"/>
      <c r="L22" s="256"/>
      <c r="M22" s="257"/>
      <c r="N22" s="255"/>
      <c r="O22" s="256"/>
    </row>
    <row r="23" spans="2:15" ht="12.75" hidden="1" customHeight="1">
      <c r="B23" s="266">
        <f>'[11]Avoided Costs'!B17</f>
        <v>2032</v>
      </c>
      <c r="C23" s="254"/>
      <c r="D23" s="255"/>
      <c r="E23" s="255"/>
      <c r="F23" s="255"/>
      <c r="G23" s="255"/>
      <c r="H23" s="256"/>
      <c r="I23" s="257"/>
      <c r="J23" s="255"/>
      <c r="K23" s="255"/>
      <c r="L23" s="256"/>
      <c r="M23" s="257"/>
      <c r="N23" s="255"/>
      <c r="O23" s="256"/>
    </row>
    <row r="24" spans="2:15" ht="12.75" hidden="1" customHeight="1">
      <c r="B24" s="266">
        <f>'[11]Avoided Costs'!B18</f>
        <v>2033</v>
      </c>
      <c r="C24" s="254"/>
      <c r="D24" s="255"/>
      <c r="E24" s="255"/>
      <c r="F24" s="255"/>
      <c r="G24" s="255"/>
      <c r="H24" s="256"/>
      <c r="I24" s="257"/>
      <c r="J24" s="255"/>
      <c r="K24" s="255"/>
      <c r="L24" s="256"/>
      <c r="M24" s="257"/>
      <c r="N24" s="255"/>
      <c r="O24" s="256"/>
    </row>
    <row r="25" spans="2:15" ht="12.75" hidden="1" customHeight="1">
      <c r="B25" s="266">
        <f>'[11]Avoided Costs'!B19</f>
        <v>2034</v>
      </c>
      <c r="C25" s="254"/>
      <c r="D25" s="255"/>
      <c r="E25" s="255"/>
      <c r="F25" s="255"/>
      <c r="G25" s="255"/>
      <c r="H25" s="256"/>
      <c r="I25" s="257"/>
      <c r="J25" s="255"/>
      <c r="K25" s="255"/>
      <c r="L25" s="256"/>
      <c r="M25" s="257"/>
      <c r="N25" s="255"/>
      <c r="O25" s="256"/>
    </row>
    <row r="26" spans="2:15" ht="12.75" hidden="1" customHeight="1">
      <c r="B26" s="266">
        <f>'[11]Avoided Costs'!B20</f>
        <v>2035</v>
      </c>
      <c r="C26" s="254"/>
      <c r="D26" s="255"/>
      <c r="E26" s="255"/>
      <c r="F26" s="255"/>
      <c r="G26" s="255"/>
      <c r="H26" s="256"/>
      <c r="I26" s="257"/>
      <c r="J26" s="255"/>
      <c r="K26" s="255"/>
      <c r="L26" s="256"/>
      <c r="M26" s="257"/>
      <c r="N26" s="255"/>
      <c r="O26" s="256"/>
    </row>
    <row r="27" spans="2:15" ht="12.75" hidden="1" customHeight="1">
      <c r="B27" s="266">
        <f>'[11]Avoided Costs'!B21</f>
        <v>2036</v>
      </c>
      <c r="C27" s="254"/>
      <c r="D27" s="255"/>
      <c r="E27" s="255"/>
      <c r="F27" s="255"/>
      <c r="G27" s="255"/>
      <c r="H27" s="256"/>
      <c r="I27" s="257"/>
      <c r="J27" s="255"/>
      <c r="K27" s="255"/>
      <c r="L27" s="256"/>
      <c r="M27" s="257"/>
      <c r="N27" s="255"/>
      <c r="O27" s="256"/>
    </row>
    <row r="28" spans="2:15" ht="12.75" hidden="1" customHeight="1">
      <c r="B28" s="266">
        <f>'[11]Avoided Costs'!B22</f>
        <v>2037</v>
      </c>
      <c r="C28" s="254"/>
      <c r="D28" s="255"/>
      <c r="E28" s="255"/>
      <c r="F28" s="255"/>
      <c r="G28" s="255"/>
      <c r="H28" s="256"/>
      <c r="I28" s="257"/>
      <c r="J28" s="255"/>
      <c r="K28" s="255"/>
      <c r="L28" s="256"/>
      <c r="M28" s="257"/>
      <c r="N28" s="255"/>
      <c r="O28" s="256"/>
    </row>
    <row r="29" spans="2:15" ht="12.75" hidden="1" customHeight="1">
      <c r="B29" s="266">
        <f>'[11]Avoided Costs'!B23</f>
        <v>2038</v>
      </c>
      <c r="C29" s="254"/>
      <c r="D29" s="255"/>
      <c r="E29" s="255"/>
      <c r="F29" s="255"/>
      <c r="G29" s="255"/>
      <c r="H29" s="256"/>
      <c r="I29" s="257"/>
      <c r="J29" s="255"/>
      <c r="K29" s="255"/>
      <c r="L29" s="256"/>
      <c r="M29" s="257"/>
      <c r="N29" s="255"/>
      <c r="O29" s="256"/>
    </row>
    <row r="30" spans="2:15" ht="12.75" hidden="1" customHeight="1">
      <c r="B30" s="267">
        <f>'[11]Avoided Costs'!B24</f>
        <v>2039</v>
      </c>
      <c r="C30" s="259"/>
      <c r="D30" s="260"/>
      <c r="E30" s="260"/>
      <c r="F30" s="260"/>
      <c r="G30" s="260"/>
      <c r="H30" s="261"/>
      <c r="I30" s="262"/>
      <c r="J30" s="260"/>
      <c r="K30" s="260"/>
      <c r="L30" s="261"/>
      <c r="M30" s="262"/>
      <c r="N30" s="260"/>
      <c r="O30" s="261"/>
    </row>
    <row r="31" spans="2:15" ht="12.75" hidden="1" customHeight="1">
      <c r="B31" s="15"/>
      <c r="C31" s="254"/>
      <c r="D31" s="255"/>
      <c r="E31" s="255"/>
      <c r="F31" s="255"/>
      <c r="G31" s="255"/>
      <c r="H31" s="256"/>
      <c r="I31" s="257"/>
      <c r="J31" s="255"/>
      <c r="K31" s="255"/>
      <c r="L31" s="256"/>
      <c r="M31" s="257"/>
      <c r="N31" s="255"/>
      <c r="O31" s="256"/>
    </row>
    <row r="32" spans="2:15" ht="12.75" hidden="1" customHeight="1">
      <c r="B32" s="258"/>
      <c r="C32" s="259"/>
      <c r="D32" s="260"/>
      <c r="E32" s="260"/>
      <c r="F32" s="260"/>
      <c r="G32" s="260"/>
      <c r="H32" s="261"/>
      <c r="I32" s="262"/>
      <c r="J32" s="260"/>
      <c r="K32" s="260"/>
      <c r="L32" s="261"/>
      <c r="M32" s="262"/>
      <c r="N32" s="260"/>
      <c r="O32" s="261"/>
    </row>
    <row r="33" spans="2:16" ht="12.75" hidden="1" customHeight="1">
      <c r="D33" s="10"/>
      <c r="E33" s="10"/>
      <c r="F33" s="10"/>
      <c r="M33" s="263"/>
    </row>
    <row r="34" spans="2:16" hidden="1">
      <c r="B34" s="264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</row>
    <row r="35" spans="2:16" hidden="1"/>
    <row r="36" spans="2:16" hidden="1"/>
    <row r="38" spans="2:16" hidden="1">
      <c r="C38" s="265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265"/>
    </row>
    <row r="40" spans="2:16">
      <c r="C40" s="265"/>
    </row>
    <row r="41" spans="2:16">
      <c r="C41" s="265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S345"/>
  <sheetViews>
    <sheetView view="pageBreakPreview" topLeftCell="A2" zoomScale="80" zoomScaleNormal="100" zoomScaleSheetLayoutView="80" workbookViewId="0">
      <selection activeCell="C48" sqref="C48"/>
    </sheetView>
  </sheetViews>
  <sheetFormatPr defaultColWidth="9.33203125" defaultRowHeight="12.75"/>
  <cols>
    <col min="1" max="1" width="9.33203125" style="3"/>
    <col min="2" max="2" width="15" style="3" customWidth="1"/>
    <col min="3" max="4" width="27" style="3" customWidth="1"/>
    <col min="5" max="5" width="19.5" style="3" customWidth="1"/>
    <col min="6" max="6" width="17" style="3" customWidth="1"/>
    <col min="7" max="7" width="9.33203125" style="3" customWidth="1"/>
    <col min="8" max="8" width="15" style="46" hidden="1" customWidth="1"/>
    <col min="9" max="10" width="16.6640625" style="32" hidden="1" customWidth="1"/>
    <col min="11" max="11" width="11.1640625" style="3" hidden="1" customWidth="1"/>
    <col min="12" max="12" width="9.33203125" style="3" hidden="1" customWidth="1"/>
    <col min="13" max="13" width="9.33203125" style="94" hidden="1" customWidth="1"/>
    <col min="14" max="14" width="10.33203125" style="94" hidden="1" customWidth="1"/>
    <col min="15" max="15" width="13.83203125" style="94" hidden="1" customWidth="1"/>
    <col min="16" max="16" width="12.83203125" style="3" hidden="1" customWidth="1"/>
    <col min="17" max="17" width="13.33203125" style="3" hidden="1" customWidth="1"/>
    <col min="18" max="19" width="9.33203125" style="3" hidden="1" customWidth="1"/>
    <col min="20" max="16384" width="9.33203125" style="3"/>
  </cols>
  <sheetData>
    <row r="1" spans="2:18" ht="15.75" hidden="1">
      <c r="B1" s="1" t="s">
        <v>35</v>
      </c>
      <c r="C1" s="1"/>
      <c r="D1" s="1"/>
      <c r="H1" s="29"/>
    </row>
    <row r="2" spans="2:18" ht="5.25" customHeight="1">
      <c r="B2" s="1"/>
      <c r="C2" s="1"/>
      <c r="D2" s="1"/>
      <c r="H2" s="29"/>
    </row>
    <row r="3" spans="2:18" ht="15.75">
      <c r="B3" s="1" t="s">
        <v>55</v>
      </c>
      <c r="C3" s="1"/>
      <c r="D3" s="1"/>
      <c r="H3" s="29"/>
    </row>
    <row r="4" spans="2:18" ht="15.75">
      <c r="B4" s="1" t="s">
        <v>30</v>
      </c>
      <c r="C4" s="1"/>
      <c r="D4" s="1"/>
      <c r="H4" s="95" t="s">
        <v>29</v>
      </c>
    </row>
    <row r="5" spans="2:18" ht="15.75">
      <c r="B5" s="1" t="str">
        <f ca="1">'Table 1'!$B$5</f>
        <v>Kennecott Refinery Non Firm - 6.2 MW and 85.0% CF</v>
      </c>
      <c r="C5" s="1"/>
      <c r="D5" s="1"/>
      <c r="H5" s="96">
        <v>44377</v>
      </c>
    </row>
    <row r="6" spans="2:18">
      <c r="B6" s="11"/>
      <c r="C6" s="11"/>
      <c r="D6" s="11"/>
      <c r="H6" s="29"/>
    </row>
    <row r="7" spans="2:18" ht="14.25">
      <c r="B7" s="21"/>
      <c r="C7" s="28" t="s">
        <v>26</v>
      </c>
      <c r="D7" s="224"/>
      <c r="H7" s="29"/>
    </row>
    <row r="8" spans="2:18">
      <c r="B8" s="22"/>
      <c r="C8" s="16" t="s">
        <v>27</v>
      </c>
      <c r="D8" s="16" t="s">
        <v>27</v>
      </c>
      <c r="E8" s="16" t="s">
        <v>27</v>
      </c>
      <c r="F8" s="16" t="s">
        <v>27</v>
      </c>
      <c r="H8" s="29"/>
    </row>
    <row r="9" spans="2:18">
      <c r="B9" s="22" t="s">
        <v>0</v>
      </c>
      <c r="C9" s="22" t="str">
        <f>O16</f>
        <v>IRP - Utah Greenfield</v>
      </c>
      <c r="D9" s="22" t="str">
        <f>R16</f>
        <v>Naughton</v>
      </c>
      <c r="E9" s="22" t="str">
        <f>P15</f>
        <v>IRP West Side</v>
      </c>
      <c r="F9" s="22" t="str">
        <f>Q16</f>
        <v>IRP - Wyo NE</v>
      </c>
      <c r="H9" s="29"/>
    </row>
    <row r="10" spans="2:18">
      <c r="B10" s="23"/>
      <c r="C10" s="24" t="s">
        <v>21</v>
      </c>
      <c r="D10" s="24" t="s">
        <v>21</v>
      </c>
      <c r="E10" s="24" t="s">
        <v>21</v>
      </c>
      <c r="F10" s="24" t="s">
        <v>21</v>
      </c>
      <c r="H10" s="97"/>
      <c r="I10" s="98"/>
      <c r="J10" s="98"/>
    </row>
    <row r="11" spans="2:18" hidden="1">
      <c r="C11" s="12"/>
      <c r="D11" s="12"/>
      <c r="H11" s="97"/>
      <c r="I11" s="98"/>
      <c r="J11" s="98"/>
    </row>
    <row r="12" spans="2:18" hidden="1">
      <c r="C12" s="25"/>
      <c r="D12" s="25"/>
      <c r="H12" s="97"/>
      <c r="I12" s="98"/>
      <c r="J12" s="98"/>
    </row>
    <row r="13" spans="2:18" ht="6" customHeight="1">
      <c r="H13" s="99"/>
      <c r="I13" s="100"/>
      <c r="J13" s="100"/>
    </row>
    <row r="14" spans="2:18">
      <c r="B14" s="26"/>
      <c r="C14" s="27"/>
      <c r="D14" s="27"/>
      <c r="E14" s="27"/>
      <c r="F14" s="27"/>
      <c r="H14" s="101"/>
      <c r="I14" s="33"/>
      <c r="J14" s="33"/>
    </row>
    <row r="15" spans="2:18" ht="13.5" thickBot="1">
      <c r="B15" s="26"/>
      <c r="C15" s="27"/>
      <c r="D15" s="27"/>
      <c r="E15" s="27"/>
      <c r="F15" s="27"/>
      <c r="H15" s="30"/>
      <c r="I15" s="34" t="s">
        <v>59</v>
      </c>
      <c r="J15" s="34"/>
      <c r="K15" s="3" t="s">
        <v>60</v>
      </c>
      <c r="L15" s="3" t="s">
        <v>61</v>
      </c>
      <c r="P15" s="3" t="s">
        <v>60</v>
      </c>
      <c r="R15" s="3" t="s">
        <v>141</v>
      </c>
    </row>
    <row r="16" spans="2:18" ht="13.5" thickBot="1">
      <c r="B16" s="26"/>
      <c r="C16" s="27"/>
      <c r="D16" s="27"/>
      <c r="E16" s="27"/>
      <c r="F16" s="27"/>
      <c r="H16" s="30" t="s">
        <v>28</v>
      </c>
      <c r="I16" s="34" t="s">
        <v>27</v>
      </c>
      <c r="J16" s="3" t="s">
        <v>140</v>
      </c>
      <c r="K16" s="34" t="s">
        <v>27</v>
      </c>
      <c r="L16" s="34" t="s">
        <v>27</v>
      </c>
      <c r="M16" s="102" t="s">
        <v>0</v>
      </c>
      <c r="O16" s="103" t="str">
        <f>IF(_30_Geo_West&gt;0,"IRP - Wyo NE",IF(_436_CCCT_WestMain&gt;0,"West Side","IRP - Utah Greenfield"))</f>
        <v>IRP - Utah Greenfield</v>
      </c>
      <c r="P16" s="103" t="s">
        <v>90</v>
      </c>
      <c r="Q16" s="103" t="s">
        <v>61</v>
      </c>
      <c r="R16" s="3" t="s">
        <v>140</v>
      </c>
    </row>
    <row r="17" spans="2:18" ht="13.5" hidden="1" thickBot="1">
      <c r="B17" s="26">
        <v>2019</v>
      </c>
      <c r="C17" s="27">
        <f t="shared" ref="C17:C38" si="0">ROUND(SUMIF($M$17:$M$340,$B17,$I$17:$I$340)/COUNTIF($M$17:$M$340,$B17),2)</f>
        <v>2.42</v>
      </c>
      <c r="D17" s="27">
        <f t="shared" ref="D17:D38" si="1">ROUND(SUMIF($M$17:$M$340,$B17,$J$17:$J$340)/COUNTIF($M$17:$M$340,$B17),2)</f>
        <v>2.4300000000000002</v>
      </c>
      <c r="E17" s="27">
        <f t="shared" ref="E17:E38" si="2">ROUND(SUMIF($M$17:$M$340,$B17,$K$17:$K$340)/COUNTIF($M$17:$M$340,$B17),2)</f>
        <v>4.3099999999999996</v>
      </c>
      <c r="F17" s="27">
        <f t="shared" ref="F17:F38" si="3">ROUND(SUMIF($M$17:$M$340,$B17,$L$17:$L$340)/COUNTIF($M$17:$M$340,$B17),2)</f>
        <v>2.09</v>
      </c>
      <c r="H17" s="31">
        <v>42370</v>
      </c>
      <c r="I17" s="35">
        <v>2.2763825364431489</v>
      </c>
      <c r="J17" s="35">
        <v>2.2724718011978848</v>
      </c>
      <c r="K17" s="35">
        <v>2.3748742653912789</v>
      </c>
      <c r="L17" s="35">
        <v>2.2757987901986261</v>
      </c>
      <c r="M17" s="104">
        <f t="shared" ref="M17:M64" si="4">YEAR(H17)</f>
        <v>2016</v>
      </c>
      <c r="O17" s="105">
        <v>47</v>
      </c>
      <c r="P17" s="105">
        <v>43</v>
      </c>
      <c r="Q17" s="105">
        <v>46</v>
      </c>
      <c r="R17" s="105">
        <v>42</v>
      </c>
    </row>
    <row r="18" spans="2:18" hidden="1">
      <c r="B18" s="26">
        <f t="shared" ref="B18:B38" si="5">B17+1</f>
        <v>2020</v>
      </c>
      <c r="C18" s="27">
        <f t="shared" si="0"/>
        <v>1.98</v>
      </c>
      <c r="D18" s="27">
        <f t="shared" si="1"/>
        <v>1.99</v>
      </c>
      <c r="E18" s="27">
        <f t="shared" si="2"/>
        <v>2.17</v>
      </c>
      <c r="F18" s="27">
        <f t="shared" si="3"/>
        <v>1.79</v>
      </c>
      <c r="H18" s="31">
        <v>42401</v>
      </c>
      <c r="I18" s="35">
        <v>1.8452064945978397</v>
      </c>
      <c r="J18" s="35">
        <v>1.8414277116248936</v>
      </c>
      <c r="K18" s="35">
        <v>1.7746276302006363</v>
      </c>
      <c r="L18" s="35">
        <v>1.8289735727586562</v>
      </c>
      <c r="M18" s="104">
        <f t="shared" si="4"/>
        <v>2016</v>
      </c>
    </row>
    <row r="19" spans="2:18" hidden="1">
      <c r="B19" s="26">
        <f t="shared" si="5"/>
        <v>2021</v>
      </c>
      <c r="C19" s="27">
        <f t="shared" si="0"/>
        <v>3.75</v>
      </c>
      <c r="D19" s="27">
        <f t="shared" si="1"/>
        <v>3.76</v>
      </c>
      <c r="E19" s="27">
        <f t="shared" si="2"/>
        <v>3.6</v>
      </c>
      <c r="F19" s="27">
        <f t="shared" si="3"/>
        <v>6</v>
      </c>
      <c r="H19" s="31">
        <v>42430</v>
      </c>
      <c r="I19" s="35">
        <v>1.5253593249607535</v>
      </c>
      <c r="J19" s="35">
        <v>1.5216784244226651</v>
      </c>
      <c r="K19" s="35">
        <v>1.4851256469456469</v>
      </c>
      <c r="L19" s="35">
        <v>1.5765269848510393</v>
      </c>
      <c r="M19" s="104">
        <f t="shared" si="4"/>
        <v>2016</v>
      </c>
    </row>
    <row r="20" spans="2:18">
      <c r="B20" s="26">
        <f t="shared" si="5"/>
        <v>2022</v>
      </c>
      <c r="C20" s="27">
        <f t="shared" si="0"/>
        <v>3.22</v>
      </c>
      <c r="D20" s="27">
        <f t="shared" si="1"/>
        <v>3.23</v>
      </c>
      <c r="E20" s="27">
        <f t="shared" si="2"/>
        <v>3.29</v>
      </c>
      <c r="F20" s="27">
        <f t="shared" si="3"/>
        <v>2.96</v>
      </c>
      <c r="H20" s="31">
        <v>42461</v>
      </c>
      <c r="I20" s="35">
        <v>1.6910448299319725</v>
      </c>
      <c r="J20" s="35">
        <v>1.6873132248631368</v>
      </c>
      <c r="K20" s="35">
        <v>1.4973848492599942</v>
      </c>
      <c r="L20" s="35">
        <v>1.7513146360624383</v>
      </c>
      <c r="M20" s="104">
        <f t="shared" si="4"/>
        <v>2016</v>
      </c>
    </row>
    <row r="21" spans="2:18" hidden="1">
      <c r="B21" s="26">
        <f t="shared" si="5"/>
        <v>2023</v>
      </c>
      <c r="C21" s="27">
        <f t="shared" si="0"/>
        <v>2.8</v>
      </c>
      <c r="D21" s="27">
        <f t="shared" si="1"/>
        <v>2.81</v>
      </c>
      <c r="E21" s="27">
        <f t="shared" si="2"/>
        <v>2.86</v>
      </c>
      <c r="F21" s="27">
        <f t="shared" si="3"/>
        <v>2.56</v>
      </c>
      <c r="H21" s="31">
        <v>42491</v>
      </c>
      <c r="I21" s="35">
        <v>1.7310108163265305</v>
      </c>
      <c r="J21" s="35">
        <v>1.7272669805161687</v>
      </c>
      <c r="K21" s="35">
        <v>1.5718715629148743</v>
      </c>
      <c r="L21" s="35">
        <v>1.8004724578470166</v>
      </c>
      <c r="M21" s="104">
        <f t="shared" si="4"/>
        <v>2016</v>
      </c>
    </row>
    <row r="22" spans="2:18" hidden="1">
      <c r="B22" s="26">
        <f t="shared" si="5"/>
        <v>2024</v>
      </c>
      <c r="C22" s="27">
        <f t="shared" si="0"/>
        <v>2.87</v>
      </c>
      <c r="D22" s="27">
        <f t="shared" si="1"/>
        <v>2.88</v>
      </c>
      <c r="E22" s="27">
        <f t="shared" si="2"/>
        <v>2.88</v>
      </c>
      <c r="F22" s="27">
        <f t="shared" si="3"/>
        <v>2.62</v>
      </c>
      <c r="H22" s="31">
        <v>42522</v>
      </c>
      <c r="I22" s="35">
        <v>2.3388150491307629</v>
      </c>
      <c r="J22" s="35">
        <v>2.3348852077406383</v>
      </c>
      <c r="K22" s="35">
        <v>2.1751230113991165</v>
      </c>
      <c r="L22" s="35">
        <v>2.3647654677733372</v>
      </c>
      <c r="M22" s="104">
        <f t="shared" si="4"/>
        <v>2016</v>
      </c>
    </row>
    <row r="23" spans="2:18" hidden="1">
      <c r="B23" s="26">
        <f t="shared" si="5"/>
        <v>2025</v>
      </c>
      <c r="C23" s="27">
        <f t="shared" si="0"/>
        <v>3.21</v>
      </c>
      <c r="D23" s="27">
        <f t="shared" si="1"/>
        <v>3.22</v>
      </c>
      <c r="E23" s="27">
        <f t="shared" si="2"/>
        <v>3.16</v>
      </c>
      <c r="F23" s="27">
        <f t="shared" si="3"/>
        <v>2.96</v>
      </c>
      <c r="H23" s="31">
        <v>42552</v>
      </c>
      <c r="I23" s="35">
        <v>2.58101081632653</v>
      </c>
      <c r="J23" s="35">
        <v>2.5770068560644699</v>
      </c>
      <c r="K23" s="35">
        <v>2.5037871798230165</v>
      </c>
      <c r="L23" s="35">
        <v>2.6063456138089238</v>
      </c>
      <c r="M23" s="104">
        <f t="shared" si="4"/>
        <v>2016</v>
      </c>
    </row>
    <row r="24" spans="2:18" hidden="1">
      <c r="B24" s="26">
        <f t="shared" si="5"/>
        <v>2026</v>
      </c>
      <c r="C24" s="27">
        <f t="shared" si="0"/>
        <v>3.42</v>
      </c>
      <c r="D24" s="27">
        <f t="shared" si="1"/>
        <v>3.43</v>
      </c>
      <c r="E24" s="27">
        <f t="shared" si="2"/>
        <v>3.33</v>
      </c>
      <c r="F24" s="27">
        <f t="shared" si="3"/>
        <v>3.17</v>
      </c>
      <c r="H24" s="31">
        <v>42583</v>
      </c>
      <c r="I24" s="35">
        <v>2.6353985714285706</v>
      </c>
      <c r="J24" s="35">
        <v>2.631377966948893</v>
      </c>
      <c r="K24" s="35">
        <v>2.6477537958754924</v>
      </c>
      <c r="L24" s="35">
        <v>2.6355990076984344</v>
      </c>
      <c r="M24" s="104">
        <f t="shared" si="4"/>
        <v>2016</v>
      </c>
    </row>
    <row r="25" spans="2:18" hidden="1">
      <c r="B25" s="26">
        <f t="shared" si="5"/>
        <v>2027</v>
      </c>
      <c r="C25" s="27">
        <f t="shared" si="0"/>
        <v>3.52</v>
      </c>
      <c r="D25" s="27">
        <f t="shared" si="1"/>
        <v>3.53</v>
      </c>
      <c r="E25" s="27">
        <f t="shared" si="2"/>
        <v>3.49</v>
      </c>
      <c r="F25" s="27">
        <f t="shared" si="3"/>
        <v>3.27</v>
      </c>
      <c r="H25" s="31">
        <v>42614</v>
      </c>
      <c r="I25" s="35">
        <v>2.7123373469387757</v>
      </c>
      <c r="J25" s="35">
        <v>2.7082931969805171</v>
      </c>
      <c r="K25" s="35">
        <v>2.7714741535603351</v>
      </c>
      <c r="L25" s="35">
        <v>2.7681537930798932</v>
      </c>
      <c r="M25" s="104">
        <f t="shared" si="4"/>
        <v>2016</v>
      </c>
    </row>
    <row r="26" spans="2:18" hidden="1">
      <c r="B26" s="26">
        <f t="shared" si="5"/>
        <v>2028</v>
      </c>
      <c r="C26" s="27">
        <f t="shared" si="0"/>
        <v>3.76</v>
      </c>
      <c r="D26" s="27">
        <f t="shared" si="1"/>
        <v>3.77</v>
      </c>
      <c r="E26" s="27">
        <f t="shared" si="2"/>
        <v>3.71</v>
      </c>
      <c r="F26" s="27">
        <f t="shared" si="3"/>
        <v>3.51</v>
      </c>
      <c r="H26" s="31">
        <v>42644</v>
      </c>
      <c r="I26" s="35">
        <v>2.6862698430141281</v>
      </c>
      <c r="J26" s="35">
        <v>2.6822336704619465</v>
      </c>
      <c r="K26" s="35">
        <v>2.6942040298820258</v>
      </c>
      <c r="L26" s="35">
        <v>2.7499682086675996</v>
      </c>
      <c r="M26" s="104">
        <f t="shared" si="4"/>
        <v>2016</v>
      </c>
    </row>
    <row r="27" spans="2:18" hidden="1">
      <c r="B27" s="26">
        <f t="shared" si="5"/>
        <v>2029</v>
      </c>
      <c r="C27" s="27">
        <f t="shared" si="0"/>
        <v>4.12</v>
      </c>
      <c r="D27" s="27">
        <f t="shared" si="1"/>
        <v>4.13</v>
      </c>
      <c r="E27" s="27">
        <f t="shared" si="2"/>
        <v>4.04</v>
      </c>
      <c r="F27" s="27">
        <f t="shared" si="3"/>
        <v>3.86</v>
      </c>
      <c r="H27" s="31">
        <v>42675</v>
      </c>
      <c r="I27" s="35">
        <v>2.269616258503401</v>
      </c>
      <c r="J27" s="35">
        <v>2.26570759393383</v>
      </c>
      <c r="K27" s="35">
        <v>2.2676824839611038</v>
      </c>
      <c r="L27" s="35">
        <v>2.3066994090924613</v>
      </c>
      <c r="M27" s="104">
        <f t="shared" si="4"/>
        <v>2016</v>
      </c>
    </row>
    <row r="28" spans="2:18" hidden="1">
      <c r="B28" s="26">
        <f t="shared" si="5"/>
        <v>2030</v>
      </c>
      <c r="C28" s="27">
        <f t="shared" si="0"/>
        <v>4.28</v>
      </c>
      <c r="D28" s="27">
        <f t="shared" si="1"/>
        <v>4.29</v>
      </c>
      <c r="E28" s="27">
        <f t="shared" si="2"/>
        <v>4.1900000000000004</v>
      </c>
      <c r="F28" s="27">
        <f t="shared" si="3"/>
        <v>4.0199999999999996</v>
      </c>
      <c r="H28" s="31">
        <v>42705</v>
      </c>
      <c r="I28" s="35">
        <v>3.5123636800526663</v>
      </c>
      <c r="J28" s="35">
        <v>3.5080746990223539</v>
      </c>
      <c r="K28" s="35">
        <v>3.8167860057158185</v>
      </c>
      <c r="L28" s="35">
        <v>3.5518748027461844</v>
      </c>
      <c r="M28" s="104">
        <f t="shared" si="4"/>
        <v>2016</v>
      </c>
    </row>
    <row r="29" spans="2:18" hidden="1">
      <c r="B29" s="26">
        <f t="shared" si="5"/>
        <v>2031</v>
      </c>
      <c r="C29" s="27">
        <f t="shared" si="0"/>
        <v>4.4000000000000004</v>
      </c>
      <c r="D29" s="27">
        <f t="shared" si="1"/>
        <v>4.41</v>
      </c>
      <c r="E29" s="27">
        <f t="shared" si="2"/>
        <v>4.33</v>
      </c>
      <c r="F29" s="27">
        <f t="shared" si="3"/>
        <v>4.1399999999999997</v>
      </c>
      <c r="H29" s="31">
        <v>42736</v>
      </c>
      <c r="I29" s="35">
        <v>3.2524393877551017</v>
      </c>
      <c r="J29" s="35">
        <v>3.2626434693877546</v>
      </c>
      <c r="K29" s="35">
        <v>3.5318468800105713</v>
      </c>
      <c r="L29" s="35">
        <v>3.2192827656100813</v>
      </c>
      <c r="M29" s="104">
        <f t="shared" si="4"/>
        <v>2017</v>
      </c>
    </row>
    <row r="30" spans="2:18" hidden="1">
      <c r="B30" s="26">
        <f t="shared" si="5"/>
        <v>2032</v>
      </c>
      <c r="C30" s="27">
        <f t="shared" si="0"/>
        <v>4.4800000000000004</v>
      </c>
      <c r="D30" s="27">
        <f t="shared" si="1"/>
        <v>4.49</v>
      </c>
      <c r="E30" s="27">
        <f t="shared" si="2"/>
        <v>4.38</v>
      </c>
      <c r="F30" s="27">
        <f t="shared" si="3"/>
        <v>4.22</v>
      </c>
      <c r="H30" s="31">
        <v>42767</v>
      </c>
      <c r="I30" s="35">
        <v>2.6306099416909614</v>
      </c>
      <c r="J30" s="35">
        <v>2.6408140233236148</v>
      </c>
      <c r="K30" s="35">
        <v>2.6903633755419278</v>
      </c>
      <c r="L30" s="35">
        <v>2.6163905589309167</v>
      </c>
      <c r="M30" s="104">
        <f t="shared" si="4"/>
        <v>2017</v>
      </c>
    </row>
    <row r="31" spans="2:18" hidden="1">
      <c r="B31" s="26">
        <f t="shared" si="5"/>
        <v>2033</v>
      </c>
      <c r="C31" s="27">
        <f t="shared" si="0"/>
        <v>4.7300000000000004</v>
      </c>
      <c r="D31" s="27">
        <f t="shared" si="1"/>
        <v>4.74</v>
      </c>
      <c r="E31" s="27">
        <f t="shared" si="2"/>
        <v>4.58</v>
      </c>
      <c r="F31" s="27">
        <f t="shared" si="3"/>
        <v>4.47</v>
      </c>
      <c r="H31" s="31">
        <v>42795</v>
      </c>
      <c r="I31" s="35">
        <v>2.5701319486504275</v>
      </c>
      <c r="J31" s="35">
        <v>2.5803360302830809</v>
      </c>
      <c r="K31" s="35">
        <v>2.5432095807524639</v>
      </c>
      <c r="L31" s="35">
        <v>2.568842349667122</v>
      </c>
      <c r="M31" s="104">
        <f t="shared" si="4"/>
        <v>2017</v>
      </c>
    </row>
    <row r="32" spans="2:18" hidden="1">
      <c r="B32" s="26">
        <f t="shared" si="5"/>
        <v>2034</v>
      </c>
      <c r="C32" s="27">
        <f t="shared" si="0"/>
        <v>4.79</v>
      </c>
      <c r="D32" s="27">
        <f t="shared" si="1"/>
        <v>4.8</v>
      </c>
      <c r="E32" s="27">
        <f t="shared" si="2"/>
        <v>4.6100000000000003</v>
      </c>
      <c r="F32" s="27">
        <f t="shared" si="3"/>
        <v>4.53</v>
      </c>
      <c r="H32" s="31">
        <v>42826</v>
      </c>
      <c r="I32" s="35">
        <v>2.7337319047619042</v>
      </c>
      <c r="J32" s="35">
        <v>2.7439359863945576</v>
      </c>
      <c r="K32" s="35">
        <v>2.7294485434555877</v>
      </c>
      <c r="L32" s="35">
        <v>2.7630022897935822</v>
      </c>
      <c r="M32" s="104">
        <f t="shared" si="4"/>
        <v>2017</v>
      </c>
    </row>
    <row r="33" spans="2:13" hidden="1">
      <c r="B33" s="26">
        <f t="shared" si="5"/>
        <v>2035</v>
      </c>
      <c r="C33" s="27">
        <f t="shared" si="0"/>
        <v>4.8600000000000003</v>
      </c>
      <c r="D33" s="27">
        <f t="shared" si="1"/>
        <v>4.87</v>
      </c>
      <c r="E33" s="27">
        <f t="shared" si="2"/>
        <v>4.63</v>
      </c>
      <c r="F33" s="27">
        <f t="shared" si="3"/>
        <v>4.5999999999999996</v>
      </c>
      <c r="H33" s="31">
        <v>42856</v>
      </c>
      <c r="I33" s="35">
        <v>2.793469670836076</v>
      </c>
      <c r="J33" s="35">
        <v>2.8036737524687294</v>
      </c>
      <c r="K33" s="35">
        <v>2.7211925722904748</v>
      </c>
      <c r="L33" s="35">
        <v>2.7948345482925934</v>
      </c>
      <c r="M33" s="104">
        <f t="shared" si="4"/>
        <v>2017</v>
      </c>
    </row>
    <row r="34" spans="2:13" hidden="1">
      <c r="B34" s="26">
        <f t="shared" si="5"/>
        <v>2036</v>
      </c>
      <c r="C34" s="27">
        <f t="shared" si="0"/>
        <v>4.97</v>
      </c>
      <c r="D34" s="27">
        <f t="shared" si="1"/>
        <v>4.9800000000000004</v>
      </c>
      <c r="E34" s="27">
        <f t="shared" si="2"/>
        <v>4.7</v>
      </c>
      <c r="F34" s="27">
        <f t="shared" si="3"/>
        <v>4.71</v>
      </c>
      <c r="H34" s="31">
        <v>42887</v>
      </c>
      <c r="I34" s="35">
        <v>2.8754985714285715</v>
      </c>
      <c r="J34" s="35">
        <v>2.8713045200448848</v>
      </c>
      <c r="K34" s="35">
        <v>2.8528564316455696</v>
      </c>
      <c r="L34" s="35">
        <v>2.9027304231990985</v>
      </c>
      <c r="M34" s="104">
        <f t="shared" si="4"/>
        <v>2017</v>
      </c>
    </row>
    <row r="35" spans="2:13" hidden="1">
      <c r="B35" s="26">
        <f t="shared" si="5"/>
        <v>2037</v>
      </c>
      <c r="C35" s="27">
        <f t="shared" si="0"/>
        <v>5.07</v>
      </c>
      <c r="D35" s="27">
        <f t="shared" si="1"/>
        <v>5.08</v>
      </c>
      <c r="E35" s="27">
        <f t="shared" si="2"/>
        <v>4.83</v>
      </c>
      <c r="F35" s="27">
        <f t="shared" si="3"/>
        <v>4.8099999999999996</v>
      </c>
      <c r="H35" s="31">
        <v>42917</v>
      </c>
      <c r="I35" s="35">
        <v>2.6189359863945567</v>
      </c>
      <c r="J35" s="35">
        <v>2.6291400680272097</v>
      </c>
      <c r="K35" s="35">
        <v>2.4945553517572598</v>
      </c>
      <c r="L35" s="35">
        <v>2.6362978437052949</v>
      </c>
      <c r="M35" s="104">
        <f t="shared" si="4"/>
        <v>2017</v>
      </c>
    </row>
    <row r="36" spans="2:13" hidden="1">
      <c r="B36" s="26">
        <f t="shared" si="5"/>
        <v>2038</v>
      </c>
      <c r="C36" s="27">
        <f t="shared" si="0"/>
        <v>5.26</v>
      </c>
      <c r="D36" s="27">
        <f t="shared" si="1"/>
        <v>5.27</v>
      </c>
      <c r="E36" s="27">
        <f t="shared" si="2"/>
        <v>4.93</v>
      </c>
      <c r="F36" s="27">
        <f t="shared" si="3"/>
        <v>4.99</v>
      </c>
      <c r="H36" s="31">
        <v>42948</v>
      </c>
      <c r="I36" s="35">
        <v>2.6204058600583098</v>
      </c>
      <c r="J36" s="35">
        <v>2.6306099416909632</v>
      </c>
      <c r="K36" s="35">
        <v>2.6662174520070065</v>
      </c>
      <c r="L36" s="35">
        <v>2.5882317308036979</v>
      </c>
      <c r="M36" s="104">
        <f t="shared" si="4"/>
        <v>2017</v>
      </c>
    </row>
    <row r="37" spans="2:13" hidden="1">
      <c r="B37" s="26">
        <f t="shared" si="5"/>
        <v>2039</v>
      </c>
      <c r="C37" s="27">
        <f t="shared" si="0"/>
        <v>5.56</v>
      </c>
      <c r="D37" s="27">
        <f t="shared" si="1"/>
        <v>5.57</v>
      </c>
      <c r="E37" s="27">
        <f t="shared" si="2"/>
        <v>5.19</v>
      </c>
      <c r="F37" s="27">
        <f t="shared" si="3"/>
        <v>5.29</v>
      </c>
      <c r="H37" s="31">
        <v>42979</v>
      </c>
      <c r="I37" s="35">
        <v>2.6225484658691061</v>
      </c>
      <c r="J37" s="35">
        <v>2.6327525475017595</v>
      </c>
      <c r="K37" s="35">
        <v>2.6887120624951599</v>
      </c>
      <c r="L37" s="35">
        <v>2.6331911977640843</v>
      </c>
      <c r="M37" s="104">
        <f t="shared" si="4"/>
        <v>2017</v>
      </c>
    </row>
    <row r="38" spans="2:13" hidden="1">
      <c r="B38" s="26">
        <f t="shared" si="5"/>
        <v>2040</v>
      </c>
      <c r="C38" s="27">
        <f t="shared" si="0"/>
        <v>5.9</v>
      </c>
      <c r="D38" s="27">
        <f t="shared" si="1"/>
        <v>5.91</v>
      </c>
      <c r="E38" s="27">
        <f t="shared" si="2"/>
        <v>5.43</v>
      </c>
      <c r="F38" s="27">
        <f t="shared" si="3"/>
        <v>5.63</v>
      </c>
      <c r="H38" s="31">
        <v>43009</v>
      </c>
      <c r="I38" s="35">
        <v>2.5740380272108854</v>
      </c>
      <c r="J38" s="35">
        <v>2.5842421088435388</v>
      </c>
      <c r="K38" s="35">
        <v>2.6534093301860455</v>
      </c>
      <c r="L38" s="35">
        <v>2.5597179350146151</v>
      </c>
      <c r="M38" s="104">
        <f t="shared" si="4"/>
        <v>2017</v>
      </c>
    </row>
    <row r="39" spans="2:13" hidden="1">
      <c r="B39" s="26"/>
      <c r="C39" s="27"/>
      <c r="D39" s="27"/>
      <c r="E39" s="27"/>
      <c r="F39" s="27"/>
      <c r="H39" s="31">
        <v>43040</v>
      </c>
      <c r="I39" s="35">
        <v>2.7398543537414972</v>
      </c>
      <c r="J39" s="35">
        <v>2.7500584353741506</v>
      </c>
      <c r="K39" s="35">
        <v>2.7910689165539582</v>
      </c>
      <c r="L39" s="35">
        <v>2.7286553860659333</v>
      </c>
      <c r="M39" s="104">
        <f t="shared" si="4"/>
        <v>2017</v>
      </c>
    </row>
    <row r="40" spans="2:13">
      <c r="B40" s="26"/>
      <c r="C40" s="27"/>
      <c r="D40" s="27"/>
      <c r="E40" s="27"/>
      <c r="F40" s="27"/>
      <c r="H40" s="31">
        <v>43070</v>
      </c>
      <c r="I40" s="35">
        <v>2.5383676300197497</v>
      </c>
      <c r="J40" s="35">
        <v>2.5485717116524031</v>
      </c>
      <c r="K40" s="35">
        <v>2.822493172147158</v>
      </c>
      <c r="L40" s="35">
        <v>2.5087189745461411</v>
      </c>
      <c r="M40" s="104">
        <f t="shared" si="4"/>
        <v>2017</v>
      </c>
    </row>
    <row r="41" spans="2:13">
      <c r="B41" s="26"/>
      <c r="C41" s="27"/>
      <c r="D41" s="27"/>
      <c r="E41" s="27"/>
      <c r="F41" s="27"/>
      <c r="H41" s="31">
        <v>43101</v>
      </c>
      <c r="I41" s="35">
        <v>2.9365659189280224</v>
      </c>
      <c r="J41" s="35">
        <v>2.9467048218987211</v>
      </c>
      <c r="K41" s="35">
        <v>2.8135887402859616</v>
      </c>
      <c r="L41" s="35">
        <v>3.0826510126176525</v>
      </c>
      <c r="M41" s="104">
        <f t="shared" si="4"/>
        <v>2018</v>
      </c>
    </row>
    <row r="42" spans="2:13">
      <c r="B42" s="26"/>
      <c r="C42" s="27"/>
      <c r="D42" s="27"/>
      <c r="E42" s="27"/>
      <c r="F42" s="27"/>
      <c r="H42" s="31">
        <v>43132</v>
      </c>
      <c r="I42" s="35">
        <v>2.2424949344592338</v>
      </c>
      <c r="J42" s="35">
        <v>2.2526338374299324</v>
      </c>
      <c r="K42" s="35">
        <v>2.2559061081726517</v>
      </c>
      <c r="L42" s="35">
        <v>2.2490598127356938</v>
      </c>
      <c r="M42" s="104">
        <f t="shared" si="4"/>
        <v>2018</v>
      </c>
    </row>
    <row r="43" spans="2:13">
      <c r="H43" s="31">
        <v>43160</v>
      </c>
      <c r="I43" s="35">
        <v>2.1136794713706815</v>
      </c>
      <c r="J43" s="35">
        <v>2.1238183743413801</v>
      </c>
      <c r="K43" s="35">
        <v>2.1843639754367272</v>
      </c>
      <c r="L43" s="35">
        <v>2.1613389321133352</v>
      </c>
      <c r="M43" s="104">
        <f t="shared" si="4"/>
        <v>2018</v>
      </c>
    </row>
    <row r="44" spans="2:13">
      <c r="B44" s="106" t="str">
        <f>"Official Forward Price Curve Forecast dated   "&amp;TEXT(H5,"MMM dd, YYYY")</f>
        <v>Official Forward Price Curve Forecast dated   Jun 30, 2021</v>
      </c>
      <c r="H44" s="31">
        <v>43191</v>
      </c>
      <c r="I44" s="35">
        <v>1.9776764449626556</v>
      </c>
      <c r="J44" s="35">
        <v>1.987815347933354</v>
      </c>
      <c r="K44" s="35">
        <v>2.02262576128114</v>
      </c>
      <c r="L44" s="35">
        <v>2.0694667469637662</v>
      </c>
      <c r="M44" s="104">
        <f t="shared" si="4"/>
        <v>2018</v>
      </c>
    </row>
    <row r="45" spans="2:13">
      <c r="H45" s="31">
        <v>43221</v>
      </c>
      <c r="I45" s="35">
        <v>1.7831839406645238</v>
      </c>
      <c r="J45" s="35">
        <v>1.7933228436352224</v>
      </c>
      <c r="K45" s="35">
        <v>1.5708405984016238</v>
      </c>
      <c r="L45" s="35">
        <v>1.8794896381126289</v>
      </c>
      <c r="M45" s="104">
        <f t="shared" si="4"/>
        <v>2018</v>
      </c>
    </row>
    <row r="46" spans="2:13">
      <c r="H46" s="31">
        <v>43252</v>
      </c>
      <c r="I46" s="35">
        <v>2.1436406304949229</v>
      </c>
      <c r="J46" s="35">
        <v>2.153779533465622</v>
      </c>
      <c r="K46" s="35">
        <v>1.8484832971560308</v>
      </c>
      <c r="L46" s="35">
        <v>2.2503948014550383</v>
      </c>
      <c r="M46" s="104">
        <f t="shared" si="4"/>
        <v>2018</v>
      </c>
    </row>
    <row r="47" spans="2:13">
      <c r="H47" s="31">
        <v>43282</v>
      </c>
      <c r="I47" s="35">
        <v>2.421637499285668</v>
      </c>
      <c r="J47" s="35">
        <v>2.4317764022563666</v>
      </c>
      <c r="K47" s="35">
        <v>2.353571484540065</v>
      </c>
      <c r="L47" s="35">
        <v>2.4674716230698741</v>
      </c>
      <c r="M47" s="104">
        <f t="shared" si="4"/>
        <v>2018</v>
      </c>
    </row>
    <row r="48" spans="2:13">
      <c r="H48" s="31">
        <v>43313</v>
      </c>
      <c r="I48" s="35">
        <v>2.4788435090089065</v>
      </c>
      <c r="J48" s="35">
        <v>2.4889824119796051</v>
      </c>
      <c r="K48" s="35">
        <v>2.5401507418632927</v>
      </c>
      <c r="L48" s="35">
        <v>2.4624530543656684</v>
      </c>
      <c r="M48" s="104">
        <f t="shared" si="4"/>
        <v>2018</v>
      </c>
    </row>
    <row r="49" spans="8:15">
      <c r="H49" s="31">
        <v>43344</v>
      </c>
      <c r="I49" s="35">
        <v>2.2194892808138165</v>
      </c>
      <c r="J49" s="35">
        <v>2.2296281837845155</v>
      </c>
      <c r="K49" s="35">
        <v>2.3919118237202426</v>
      </c>
      <c r="L49" s="35">
        <v>2.224504673004402</v>
      </c>
      <c r="M49" s="104">
        <f t="shared" si="4"/>
        <v>2018</v>
      </c>
      <c r="N49" s="3"/>
      <c r="O49" s="3"/>
    </row>
    <row r="50" spans="8:15">
      <c r="H50" s="31">
        <v>43374</v>
      </c>
      <c r="I50" s="35">
        <v>2.9128539684320356</v>
      </c>
      <c r="J50" s="35">
        <v>2.9229928714027342</v>
      </c>
      <c r="K50" s="35">
        <v>4.6218921162427922</v>
      </c>
      <c r="L50" s="35">
        <v>2.9275610507263972</v>
      </c>
      <c r="M50" s="104">
        <f t="shared" si="4"/>
        <v>2018</v>
      </c>
      <c r="N50" s="3"/>
      <c r="O50" s="3"/>
    </row>
    <row r="51" spans="8:15">
      <c r="H51" s="31">
        <v>43405</v>
      </c>
      <c r="I51" s="35">
        <v>3.9745333850417399</v>
      </c>
      <c r="J51" s="35">
        <v>3.984672288012439</v>
      </c>
      <c r="K51" s="35">
        <v>8.6680488460990404</v>
      </c>
      <c r="L51" s="35">
        <v>3.8702964836561957</v>
      </c>
      <c r="M51" s="104">
        <f t="shared" si="4"/>
        <v>2018</v>
      </c>
      <c r="N51" s="3"/>
      <c r="O51" s="3"/>
    </row>
    <row r="52" spans="8:15">
      <c r="H52" s="31">
        <v>43435</v>
      </c>
      <c r="I52" s="35">
        <v>3.9079382357981771</v>
      </c>
      <c r="J52" s="35">
        <v>3.9180771387688758</v>
      </c>
      <c r="K52" s="35">
        <v>5.443905271233902</v>
      </c>
      <c r="L52" s="35">
        <v>3.5768990853253793</v>
      </c>
      <c r="M52" s="104">
        <f t="shared" si="4"/>
        <v>2018</v>
      </c>
      <c r="N52" s="3"/>
      <c r="O52" s="3"/>
    </row>
    <row r="53" spans="8:15">
      <c r="H53" s="31">
        <v>43466</v>
      </c>
      <c r="I53" s="35">
        <v>3.1877490634924275</v>
      </c>
      <c r="J53" s="35">
        <v>3.1978879664631261</v>
      </c>
      <c r="K53" s="35">
        <v>3.6245487172817223</v>
      </c>
      <c r="L53" s="35">
        <v>2.9303131690480573</v>
      </c>
      <c r="M53" s="104">
        <f t="shared" si="4"/>
        <v>2019</v>
      </c>
      <c r="N53" s="3"/>
      <c r="O53" s="3"/>
    </row>
    <row r="54" spans="8:15">
      <c r="H54" s="31">
        <v>43497</v>
      </c>
      <c r="I54" s="35">
        <v>4.6376436365125295</v>
      </c>
      <c r="J54" s="35">
        <v>4.6477825394832282</v>
      </c>
      <c r="K54" s="35">
        <v>13.248679181072774</v>
      </c>
      <c r="L54" s="35">
        <v>2.6293956266758434</v>
      </c>
      <c r="M54" s="104">
        <f t="shared" si="4"/>
        <v>2019</v>
      </c>
      <c r="N54" s="3"/>
      <c r="O54" s="3"/>
    </row>
    <row r="55" spans="8:15">
      <c r="H55" s="31">
        <v>43525</v>
      </c>
      <c r="I55" s="35">
        <v>2.8840796764808312</v>
      </c>
      <c r="J55" s="35">
        <v>2.8942185794515303</v>
      </c>
      <c r="K55" s="35">
        <v>13.147581543206581</v>
      </c>
      <c r="L55" s="35">
        <v>3.1561599255175179</v>
      </c>
      <c r="M55" s="104">
        <f t="shared" si="4"/>
        <v>2019</v>
      </c>
      <c r="N55" s="3"/>
      <c r="O55" s="3"/>
    </row>
    <row r="56" spans="8:15">
      <c r="H56" s="31">
        <v>43556</v>
      </c>
      <c r="I56" s="35">
        <v>1.8441808891817904</v>
      </c>
      <c r="J56" s="35">
        <v>1.854319792152489</v>
      </c>
      <c r="K56" s="35">
        <v>2.0841590546952737</v>
      </c>
      <c r="L56" s="35">
        <v>1.8712332831476464</v>
      </c>
      <c r="M56" s="104">
        <f t="shared" si="4"/>
        <v>2019</v>
      </c>
      <c r="N56" s="3"/>
      <c r="O56" s="3"/>
    </row>
    <row r="57" spans="8:15">
      <c r="H57" s="31">
        <v>43586</v>
      </c>
      <c r="I57" s="35">
        <v>1.8428726436371847</v>
      </c>
      <c r="J57" s="35">
        <v>1.8530115466078831</v>
      </c>
      <c r="K57" s="35">
        <v>1.8681647506266397</v>
      </c>
      <c r="L57" s="35">
        <v>1.9058775961379686</v>
      </c>
      <c r="M57" s="104">
        <f t="shared" si="4"/>
        <v>2019</v>
      </c>
      <c r="N57" s="3"/>
      <c r="O57" s="3"/>
    </row>
    <row r="58" spans="8:15">
      <c r="H58" s="31">
        <v>43617</v>
      </c>
      <c r="I58" s="35">
        <v>1.5244433419272609</v>
      </c>
      <c r="J58" s="35">
        <v>1.5345822448979596</v>
      </c>
      <c r="K58" s="35">
        <v>1.6387854906922903</v>
      </c>
      <c r="L58" s="35">
        <v>1.5109717440243182</v>
      </c>
      <c r="M58" s="104">
        <f t="shared" si="4"/>
        <v>2019</v>
      </c>
      <c r="N58" s="3"/>
      <c r="O58" s="3"/>
    </row>
    <row r="59" spans="8:15">
      <c r="H59" s="31">
        <v>43647</v>
      </c>
      <c r="I59" s="35">
        <v>1.9034544757797212</v>
      </c>
      <c r="J59" s="35">
        <v>1.9135933787504196</v>
      </c>
      <c r="K59" s="35">
        <v>2.0858127114969753</v>
      </c>
      <c r="L59" s="35">
        <v>1.8424169854267236</v>
      </c>
      <c r="M59" s="104">
        <f t="shared" si="4"/>
        <v>2019</v>
      </c>
      <c r="N59" s="3"/>
      <c r="O59" s="3"/>
    </row>
    <row r="60" spans="8:15">
      <c r="H60" s="31">
        <v>43678</v>
      </c>
      <c r="I60" s="35">
        <v>1.7590141042279228</v>
      </c>
      <c r="J60" s="35">
        <v>1.7691530071986215</v>
      </c>
      <c r="K60" s="35">
        <v>1.9418276445205909</v>
      </c>
      <c r="L60" s="35">
        <v>1.6795563365096018</v>
      </c>
      <c r="M60" s="104">
        <f t="shared" si="4"/>
        <v>2019</v>
      </c>
      <c r="N60" s="3"/>
      <c r="O60" s="3"/>
    </row>
    <row r="61" spans="8:15">
      <c r="H61" s="31">
        <v>43709</v>
      </c>
      <c r="I61" s="35">
        <v>1.9970154635919499</v>
      </c>
      <c r="J61" s="35">
        <v>2.0071543665626486</v>
      </c>
      <c r="K61" s="35">
        <v>2.3396128394159437</v>
      </c>
      <c r="L61" s="35">
        <v>1.7999696075479277</v>
      </c>
      <c r="M61" s="104">
        <f t="shared" si="4"/>
        <v>2019</v>
      </c>
      <c r="N61" s="3"/>
      <c r="O61" s="3"/>
    </row>
    <row r="62" spans="8:15">
      <c r="H62" s="31">
        <v>43739</v>
      </c>
      <c r="I62" s="35">
        <v>2.0297228135455749</v>
      </c>
      <c r="J62" s="35">
        <v>2.0398617165162736</v>
      </c>
      <c r="K62" s="35">
        <v>2.9082981752924701</v>
      </c>
      <c r="L62" s="35">
        <v>1.6259709738937289</v>
      </c>
      <c r="M62" s="104">
        <f t="shared" si="4"/>
        <v>2019</v>
      </c>
      <c r="N62" s="3"/>
      <c r="O62" s="3"/>
    </row>
    <row r="63" spans="8:15">
      <c r="H63" s="31">
        <v>43770</v>
      </c>
      <c r="I63" s="35">
        <v>2.6988904096116801</v>
      </c>
      <c r="J63" s="35">
        <v>2.7090293125823788</v>
      </c>
      <c r="K63" s="35">
        <v>3.6123940613958183</v>
      </c>
      <c r="L63" s="35">
        <v>2.2203583793368793</v>
      </c>
      <c r="M63" s="104">
        <f t="shared" si="4"/>
        <v>2019</v>
      </c>
      <c r="N63" s="3"/>
      <c r="O63" s="3"/>
    </row>
    <row r="64" spans="8:15">
      <c r="H64" s="31">
        <v>43800</v>
      </c>
      <c r="I64" s="35">
        <v>2.6968626290175401</v>
      </c>
      <c r="J64" s="35">
        <v>2.7070015319882388</v>
      </c>
      <c r="K64" s="35">
        <v>3.1833230161006094</v>
      </c>
      <c r="L64" s="35">
        <v>1.9343701152328134</v>
      </c>
      <c r="M64" s="104">
        <f t="shared" si="4"/>
        <v>2019</v>
      </c>
      <c r="N64" s="3"/>
      <c r="O64" s="3"/>
    </row>
    <row r="65" spans="8:15">
      <c r="H65" s="31">
        <v>43831</v>
      </c>
      <c r="I65" s="35">
        <v>2.0780297802801604</v>
      </c>
      <c r="J65" s="35">
        <v>2.0881686832508595</v>
      </c>
      <c r="K65" s="35">
        <v>2.3089728617063132</v>
      </c>
      <c r="L65" s="35">
        <v>1.7744234739503901</v>
      </c>
      <c r="M65" s="104">
        <f t="shared" ref="M65:M112" si="6">YEAR(H65)</f>
        <v>2020</v>
      </c>
      <c r="N65" s="3"/>
      <c r="O65" s="3"/>
    </row>
    <row r="66" spans="8:15">
      <c r="H66" s="31">
        <v>43862</v>
      </c>
      <c r="I66" s="35">
        <v>1.687752100491013</v>
      </c>
      <c r="J66" s="35">
        <v>1.6978910034617116</v>
      </c>
      <c r="K66" s="35">
        <v>1.7678653681243093</v>
      </c>
      <c r="L66" s="35">
        <v>1.6511084765355959</v>
      </c>
      <c r="M66" s="104">
        <f t="shared" si="6"/>
        <v>2020</v>
      </c>
      <c r="N66" s="3"/>
      <c r="O66" s="3"/>
    </row>
    <row r="67" spans="8:15">
      <c r="H67" s="31">
        <v>43891</v>
      </c>
      <c r="I67" s="35">
        <v>1.4749285842166715</v>
      </c>
      <c r="J67" s="35">
        <v>1.4850674871873699</v>
      </c>
      <c r="K67" s="35">
        <v>1.6827547455874448</v>
      </c>
      <c r="L67" s="35">
        <v>1.3926884738046899</v>
      </c>
      <c r="M67" s="104">
        <f t="shared" si="6"/>
        <v>2020</v>
      </c>
      <c r="N67" s="3"/>
      <c r="O67" s="3"/>
    </row>
    <row r="68" spans="8:15">
      <c r="H68" s="31">
        <v>43922</v>
      </c>
      <c r="I68" s="35">
        <v>1.4060112991314342</v>
      </c>
      <c r="J68" s="35">
        <v>1.4161502021021328</v>
      </c>
      <c r="K68" s="35">
        <v>1.586541986215753</v>
      </c>
      <c r="L68" s="35">
        <v>1.4157145304292549</v>
      </c>
      <c r="M68" s="104">
        <f t="shared" si="6"/>
        <v>2020</v>
      </c>
      <c r="N68" s="3"/>
      <c r="O68" s="3"/>
    </row>
    <row r="69" spans="8:15">
      <c r="H69" s="31">
        <v>43952</v>
      </c>
      <c r="I69" s="35">
        <v>1.5687952020421714</v>
      </c>
      <c r="J69" s="35">
        <v>1.5789341050128698</v>
      </c>
      <c r="K69" s="35">
        <v>1.6252108296090633</v>
      </c>
      <c r="L69" s="35">
        <v>1.582422748686269</v>
      </c>
      <c r="M69" s="104">
        <f t="shared" si="6"/>
        <v>2020</v>
      </c>
      <c r="N69" s="3"/>
      <c r="O69" s="3"/>
    </row>
    <row r="70" spans="8:15">
      <c r="H70" s="31">
        <v>43983</v>
      </c>
      <c r="I70" s="35">
        <v>1.4676896255365173</v>
      </c>
      <c r="J70" s="35">
        <v>1.4778285285072159</v>
      </c>
      <c r="K70" s="35">
        <v>1.5098195488452553</v>
      </c>
      <c r="L70" s="35">
        <v>1.4821269229482414</v>
      </c>
      <c r="M70" s="104">
        <f t="shared" si="6"/>
        <v>2020</v>
      </c>
      <c r="N70" s="3"/>
      <c r="O70" s="3"/>
    </row>
    <row r="71" spans="8:15">
      <c r="H71" s="31">
        <v>44013</v>
      </c>
      <c r="I71" s="35">
        <v>1.5545680317445785</v>
      </c>
      <c r="J71" s="35">
        <v>1.5647069347152771</v>
      </c>
      <c r="K71" s="35">
        <v>1.5980674730154878</v>
      </c>
      <c r="L71" s="35">
        <v>1.5579774624173968</v>
      </c>
      <c r="M71" s="104">
        <f t="shared" si="6"/>
        <v>2020</v>
      </c>
      <c r="N71" s="3"/>
      <c r="O71" s="3"/>
    </row>
    <row r="72" spans="8:15">
      <c r="H72" s="31">
        <v>44044</v>
      </c>
      <c r="I72" s="35">
        <v>2.0888228060231624</v>
      </c>
      <c r="J72" s="35">
        <v>2.098961708993861</v>
      </c>
      <c r="K72" s="35">
        <v>2.1538798980316347</v>
      </c>
      <c r="L72" s="35">
        <v>2.0000971763266029</v>
      </c>
      <c r="M72" s="104">
        <f t="shared" si="6"/>
        <v>2020</v>
      </c>
      <c r="N72" s="3"/>
      <c r="O72" s="3"/>
    </row>
    <row r="73" spans="8:15">
      <c r="H73" s="31">
        <v>44075</v>
      </c>
      <c r="I73" s="35">
        <v>2.0796287470569017</v>
      </c>
      <c r="J73" s="35">
        <v>2.0897676500276003</v>
      </c>
      <c r="K73" s="35">
        <v>2.2982742033074297</v>
      </c>
      <c r="L73" s="35">
        <v>1.7221817926327416</v>
      </c>
      <c r="M73" s="104">
        <f t="shared" si="6"/>
        <v>2020</v>
      </c>
      <c r="N73" s="3"/>
      <c r="O73" s="3"/>
    </row>
    <row r="74" spans="8:15">
      <c r="H74" s="31">
        <v>44105</v>
      </c>
      <c r="I74" s="35">
        <v>2.3028723698746911</v>
      </c>
      <c r="J74" s="35">
        <v>2.3130112728453898</v>
      </c>
      <c r="K74" s="35">
        <v>2.9093517872407175</v>
      </c>
      <c r="L74" s="35">
        <v>2.1238345745926597</v>
      </c>
      <c r="M74" s="104">
        <f t="shared" si="6"/>
        <v>2020</v>
      </c>
      <c r="N74" s="3"/>
      <c r="O74" s="3"/>
    </row>
    <row r="75" spans="8:15">
      <c r="H75" s="31">
        <v>44136</v>
      </c>
      <c r="I75" s="35">
        <v>2.9797380219000309</v>
      </c>
      <c r="J75" s="35">
        <v>2.9898769248707295</v>
      </c>
      <c r="K75" s="35">
        <v>3.2988025187732051</v>
      </c>
      <c r="L75" s="35">
        <v>2.3295958914650874</v>
      </c>
      <c r="M75" s="104">
        <f t="shared" si="6"/>
        <v>2020</v>
      </c>
      <c r="N75" s="3"/>
      <c r="O75" s="3"/>
    </row>
    <row r="76" spans="8:15">
      <c r="H76" s="31">
        <v>44166</v>
      </c>
      <c r="I76" s="35">
        <v>3.1277332991336135</v>
      </c>
      <c r="J76" s="35">
        <v>3.1378722021043126</v>
      </c>
      <c r="K76" s="35">
        <v>3.3100198528773932</v>
      </c>
      <c r="L76" s="35">
        <v>2.4221426154189856</v>
      </c>
      <c r="M76" s="104">
        <f t="shared" si="6"/>
        <v>2020</v>
      </c>
      <c r="N76" s="3"/>
      <c r="O76" s="3"/>
    </row>
    <row r="77" spans="8:15">
      <c r="H77" s="31">
        <v>44197</v>
      </c>
      <c r="I77" s="35">
        <v>2.6716713547134199</v>
      </c>
      <c r="J77" s="35">
        <v>2.6818102576841185</v>
      </c>
      <c r="K77" s="35">
        <v>2.760978811967667</v>
      </c>
      <c r="L77" s="35">
        <v>2.4919916274832259</v>
      </c>
      <c r="M77" s="104">
        <f t="shared" si="6"/>
        <v>2021</v>
      </c>
      <c r="N77" s="3"/>
      <c r="O77" s="3"/>
    </row>
    <row r="78" spans="8:15">
      <c r="H78" s="31">
        <v>44228</v>
      </c>
      <c r="I78" s="35">
        <v>7.6332530829989906</v>
      </c>
      <c r="J78" s="35">
        <v>7.6433919859696893</v>
      </c>
      <c r="K78" s="35">
        <v>4.5404225128537163</v>
      </c>
      <c r="L78" s="35">
        <v>37.777687162501259</v>
      </c>
      <c r="M78" s="104">
        <f t="shared" si="6"/>
        <v>2021</v>
      </c>
      <c r="N78" s="3"/>
      <c r="O78" s="3"/>
    </row>
    <row r="79" spans="8:15">
      <c r="H79" s="31">
        <v>44256</v>
      </c>
      <c r="I79" s="35">
        <v>2.3894091368647019</v>
      </c>
      <c r="J79" s="35">
        <v>2.3995480398354005</v>
      </c>
      <c r="K79" s="35">
        <v>2.5608632108946967</v>
      </c>
      <c r="L79" s="35">
        <v>2.3777849436463296</v>
      </c>
      <c r="M79" s="104">
        <f t="shared" si="6"/>
        <v>2021</v>
      </c>
      <c r="N79" s="3"/>
      <c r="O79" s="3"/>
    </row>
    <row r="80" spans="8:15">
      <c r="H80" s="31">
        <v>44287</v>
      </c>
      <c r="I80" s="35">
        <v>2.5733369944911959</v>
      </c>
      <c r="J80" s="35">
        <v>2.583475897461895</v>
      </c>
      <c r="K80" s="35">
        <v>2.6926741344471128</v>
      </c>
      <c r="L80" s="35">
        <v>2.453387252835491</v>
      </c>
      <c r="M80" s="104">
        <f t="shared" si="6"/>
        <v>2021</v>
      </c>
      <c r="N80" s="3"/>
      <c r="O80" s="3"/>
    </row>
    <row r="81" spans="8:15">
      <c r="H81" s="31">
        <v>44317</v>
      </c>
      <c r="I81" s="35">
        <v>2.7294761002399541</v>
      </c>
      <c r="J81" s="35">
        <v>2.7396150032106528</v>
      </c>
      <c r="K81" s="35">
        <v>2.8248636730248315</v>
      </c>
      <c r="L81" s="35">
        <v>2.6886124246809984</v>
      </c>
      <c r="M81" s="104">
        <f t="shared" si="6"/>
        <v>2021</v>
      </c>
      <c r="N81" s="3"/>
      <c r="O81" s="3"/>
    </row>
    <row r="82" spans="8:15">
      <c r="H82" s="31">
        <v>44348</v>
      </c>
      <c r="I82" s="35">
        <v>3.1978934174862284</v>
      </c>
      <c r="J82" s="35">
        <v>3.208032320456927</v>
      </c>
      <c r="K82" s="35">
        <v>3.2222229260167161</v>
      </c>
      <c r="L82" s="35">
        <v>3.0246676569975564</v>
      </c>
      <c r="M82" s="104">
        <f t="shared" si="6"/>
        <v>2021</v>
      </c>
      <c r="N82" s="3"/>
      <c r="O82" s="3"/>
    </row>
    <row r="83" spans="8:15">
      <c r="H83" s="31">
        <v>44378</v>
      </c>
      <c r="I83" s="35">
        <v>3.9196143272837882</v>
      </c>
      <c r="J83" s="35">
        <v>3.9297532302544869</v>
      </c>
      <c r="K83" s="35">
        <v>3.860771085864092</v>
      </c>
      <c r="L83" s="35">
        <v>3.4320081501555757</v>
      </c>
      <c r="M83" s="104">
        <f t="shared" si="6"/>
        <v>2021</v>
      </c>
      <c r="N83" s="3"/>
      <c r="O83" s="3"/>
    </row>
    <row r="84" spans="8:15">
      <c r="H84" s="31">
        <v>44409</v>
      </c>
      <c r="I84" s="35">
        <v>3.9986977704552369</v>
      </c>
      <c r="J84" s="35">
        <v>4.008836673425936</v>
      </c>
      <c r="K84" s="35">
        <v>4.0047227456323613</v>
      </c>
      <c r="L84" s="35">
        <v>3.5148145337749672</v>
      </c>
      <c r="M84" s="104">
        <f t="shared" si="6"/>
        <v>2021</v>
      </c>
      <c r="N84" s="3"/>
      <c r="O84" s="3"/>
    </row>
    <row r="85" spans="8:15">
      <c r="H85" s="31">
        <v>44440</v>
      </c>
      <c r="I85" s="35">
        <v>3.8151836266855925</v>
      </c>
      <c r="J85" s="35">
        <v>3.8253225296562916</v>
      </c>
      <c r="K85" s="35">
        <v>3.9195427167407058</v>
      </c>
      <c r="L85" s="35">
        <v>3.5037736826257149</v>
      </c>
      <c r="M85" s="104">
        <f t="shared" si="6"/>
        <v>2021</v>
      </c>
      <c r="N85" s="3"/>
      <c r="O85" s="3"/>
    </row>
    <row r="86" spans="8:15">
      <c r="H86" s="31">
        <v>44470</v>
      </c>
      <c r="I86" s="35">
        <v>3.6124055672716215</v>
      </c>
      <c r="J86" s="35">
        <v>3.6225444702423202</v>
      </c>
      <c r="K86" s="35">
        <v>3.8845904252502086</v>
      </c>
      <c r="L86" s="35">
        <v>3.3983837398373984</v>
      </c>
      <c r="M86" s="104">
        <f t="shared" si="6"/>
        <v>2021</v>
      </c>
      <c r="N86" s="3"/>
      <c r="O86" s="3"/>
    </row>
    <row r="87" spans="8:15">
      <c r="H87" s="31">
        <v>44501</v>
      </c>
      <c r="I87" s="35">
        <v>3.9434407492649295</v>
      </c>
      <c r="J87" s="35">
        <v>3.9535796522356286</v>
      </c>
      <c r="K87" s="35">
        <v>4.2182165201735744</v>
      </c>
      <c r="L87" s="35">
        <v>3.4952421158285656</v>
      </c>
      <c r="M87" s="104">
        <f t="shared" si="6"/>
        <v>2021</v>
      </c>
      <c r="N87" s="3"/>
      <c r="O87" s="3"/>
    </row>
    <row r="88" spans="8:15">
      <c r="H88" s="31">
        <v>44531</v>
      </c>
      <c r="I88" s="35">
        <v>4.4579900750278822</v>
      </c>
      <c r="J88" s="35">
        <v>4.46812897799858</v>
      </c>
      <c r="K88" s="35">
        <v>4.6829007628931603</v>
      </c>
      <c r="L88" s="35">
        <v>3.8565790625313658</v>
      </c>
      <c r="M88" s="104">
        <f t="shared" si="6"/>
        <v>2021</v>
      </c>
      <c r="N88" s="3"/>
      <c r="O88" s="3"/>
    </row>
    <row r="89" spans="8:15">
      <c r="H89" s="31">
        <v>44562</v>
      </c>
      <c r="I89" s="35">
        <v>4.4569761847308129</v>
      </c>
      <c r="J89" s="35">
        <v>4.4671150877015107</v>
      </c>
      <c r="K89" s="35">
        <v>4.5634415977545277</v>
      </c>
      <c r="L89" s="35">
        <v>3.9710024289872528</v>
      </c>
      <c r="M89" s="104">
        <f t="shared" si="6"/>
        <v>2022</v>
      </c>
      <c r="N89" s="3"/>
      <c r="O89" s="3"/>
    </row>
    <row r="90" spans="8:15">
      <c r="H90" s="31">
        <v>44593</v>
      </c>
      <c r="I90" s="35">
        <v>4.2521703447227015</v>
      </c>
      <c r="J90" s="35">
        <v>4.2623092476934001</v>
      </c>
      <c r="K90" s="35">
        <v>4.3322386621914628</v>
      </c>
      <c r="L90" s="35">
        <v>3.8636050587172539</v>
      </c>
      <c r="M90" s="104">
        <f t="shared" si="6"/>
        <v>2022</v>
      </c>
      <c r="N90" s="3"/>
      <c r="O90" s="3"/>
    </row>
    <row r="91" spans="8:15">
      <c r="H91" s="31">
        <v>44621</v>
      </c>
      <c r="I91" s="35">
        <v>3.5176068244955898</v>
      </c>
      <c r="J91" s="35">
        <v>3.5277457274662885</v>
      </c>
      <c r="K91" s="35">
        <v>3.5890234921720499</v>
      </c>
      <c r="L91" s="35">
        <v>3.3195922111813707</v>
      </c>
      <c r="M91" s="104">
        <f t="shared" si="6"/>
        <v>2022</v>
      </c>
      <c r="N91" s="3"/>
      <c r="O91" s="3"/>
    </row>
    <row r="92" spans="8:15">
      <c r="H92" s="31">
        <v>44652</v>
      </c>
      <c r="I92" s="35">
        <v>2.703959861097029</v>
      </c>
      <c r="J92" s="35">
        <v>2.7140987640677281</v>
      </c>
      <c r="K92" s="35">
        <v>2.7890561570065859</v>
      </c>
      <c r="L92" s="35">
        <v>2.6420854361136206</v>
      </c>
      <c r="M92" s="104">
        <f t="shared" si="6"/>
        <v>2022</v>
      </c>
      <c r="N92" s="3"/>
      <c r="O92" s="3"/>
    </row>
    <row r="93" spans="8:15">
      <c r="H93" s="31">
        <v>44682</v>
      </c>
      <c r="I93" s="35">
        <v>2.5787444094089018</v>
      </c>
      <c r="J93" s="35">
        <v>2.5888833123796005</v>
      </c>
      <c r="K93" s="35">
        <v>2.5678987689237527</v>
      </c>
      <c r="L93" s="35">
        <v>2.5156175047676403</v>
      </c>
      <c r="M93" s="104">
        <f t="shared" si="6"/>
        <v>2022</v>
      </c>
      <c r="N93" s="3"/>
      <c r="O93" s="3"/>
    </row>
    <row r="94" spans="8:15">
      <c r="H94" s="31">
        <v>44713</v>
      </c>
      <c r="I94" s="35">
        <v>2.6988904096116801</v>
      </c>
      <c r="J94" s="35">
        <v>2.7090293125823788</v>
      </c>
      <c r="K94" s="35">
        <v>2.614294699554101</v>
      </c>
      <c r="L94" s="35">
        <v>2.5366954933253036</v>
      </c>
      <c r="M94" s="104">
        <f t="shared" si="6"/>
        <v>2022</v>
      </c>
      <c r="N94" s="3"/>
      <c r="O94" s="3"/>
    </row>
    <row r="95" spans="8:15">
      <c r="H95" s="31">
        <v>44743</v>
      </c>
      <c r="I95" s="35">
        <v>2.9285365618980026</v>
      </c>
      <c r="J95" s="35">
        <v>2.9386754648687017</v>
      </c>
      <c r="K95" s="35">
        <v>2.9187162131431856</v>
      </c>
      <c r="L95" s="35">
        <v>2.6812302720064234</v>
      </c>
      <c r="M95" s="104">
        <f t="shared" si="6"/>
        <v>2022</v>
      </c>
      <c r="N95" s="3"/>
      <c r="O95" s="3"/>
    </row>
    <row r="96" spans="8:15">
      <c r="H96" s="31">
        <v>44774</v>
      </c>
      <c r="I96" s="35">
        <v>2.9716268995234718</v>
      </c>
      <c r="J96" s="35">
        <v>2.9817658024941704</v>
      </c>
      <c r="K96" s="35">
        <v>2.9666655789508893</v>
      </c>
      <c r="L96" s="35">
        <v>2.7013045468232457</v>
      </c>
      <c r="M96" s="104">
        <f t="shared" si="6"/>
        <v>2022</v>
      </c>
      <c r="N96" s="3"/>
      <c r="O96" s="3"/>
    </row>
    <row r="97" spans="8:15">
      <c r="H97" s="31">
        <v>44805</v>
      </c>
      <c r="I97" s="35">
        <v>2.9310712876406773</v>
      </c>
      <c r="J97" s="35">
        <v>2.9412101906113759</v>
      </c>
      <c r="K97" s="35">
        <v>2.9310401322168715</v>
      </c>
      <c r="L97" s="35">
        <v>2.6812302720064234</v>
      </c>
      <c r="M97" s="104">
        <f t="shared" si="6"/>
        <v>2022</v>
      </c>
      <c r="N97" s="3"/>
      <c r="O97" s="3"/>
    </row>
    <row r="98" spans="8:15">
      <c r="H98" s="31">
        <v>44835</v>
      </c>
      <c r="I98" s="35">
        <v>2.84184894149853</v>
      </c>
      <c r="J98" s="35">
        <v>2.8519878444692286</v>
      </c>
      <c r="K98" s="35">
        <v>2.9570860620238641</v>
      </c>
      <c r="L98" s="35">
        <v>2.6681819933754891</v>
      </c>
      <c r="M98" s="104">
        <f t="shared" si="6"/>
        <v>2022</v>
      </c>
      <c r="N98" s="3"/>
      <c r="O98" s="3"/>
    </row>
    <row r="99" spans="8:15">
      <c r="H99" s="31">
        <v>44866</v>
      </c>
      <c r="I99" s="35">
        <v>3.2134397353746329</v>
      </c>
      <c r="J99" s="35">
        <v>3.2235786383453315</v>
      </c>
      <c r="K99" s="35">
        <v>3.4421203055668057</v>
      </c>
      <c r="L99" s="35">
        <v>2.8378096155776369</v>
      </c>
      <c r="M99" s="104">
        <f t="shared" si="6"/>
        <v>2022</v>
      </c>
      <c r="N99" s="3"/>
      <c r="O99" s="3"/>
    </row>
    <row r="100" spans="8:15">
      <c r="H100" s="31">
        <v>44896</v>
      </c>
      <c r="I100" s="35">
        <v>3.600745828855318</v>
      </c>
      <c r="J100" s="35">
        <v>3.6108847318260167</v>
      </c>
      <c r="K100" s="35">
        <v>3.7768855862868991</v>
      </c>
      <c r="L100" s="35">
        <v>3.1384218809595503</v>
      </c>
      <c r="M100" s="104">
        <f t="shared" si="6"/>
        <v>2022</v>
      </c>
      <c r="N100" s="3"/>
      <c r="O100" s="3"/>
    </row>
    <row r="101" spans="8:15">
      <c r="H101" s="31">
        <v>44927</v>
      </c>
      <c r="I101" s="35">
        <v>3.6362319892527628</v>
      </c>
      <c r="J101" s="35">
        <v>3.6463708922234619</v>
      </c>
      <c r="K101" s="35">
        <v>3.8150483104772639</v>
      </c>
      <c r="L101" s="35">
        <v>3.2663953829167922</v>
      </c>
      <c r="M101" s="104">
        <f t="shared" si="6"/>
        <v>2023</v>
      </c>
      <c r="N101" s="3"/>
      <c r="O101" s="3"/>
    </row>
    <row r="102" spans="8:15">
      <c r="H102" s="31">
        <v>44958</v>
      </c>
      <c r="I102" s="35">
        <v>3.5226762759809387</v>
      </c>
      <c r="J102" s="35">
        <v>3.5328151789516378</v>
      </c>
      <c r="K102" s="35">
        <v>3.6382673872942171</v>
      </c>
      <c r="L102" s="35">
        <v>3.1866001405199236</v>
      </c>
      <c r="M102" s="104">
        <f t="shared" si="6"/>
        <v>2023</v>
      </c>
      <c r="N102" s="3"/>
      <c r="O102" s="3"/>
    </row>
    <row r="103" spans="8:15">
      <c r="H103" s="31">
        <v>44986</v>
      </c>
      <c r="I103" s="35">
        <v>3.0522311781405254</v>
      </c>
      <c r="J103" s="35">
        <v>3.062370081111224</v>
      </c>
      <c r="K103" s="35">
        <v>3.1544758918931599</v>
      </c>
      <c r="L103" s="35">
        <v>2.7409512395864701</v>
      </c>
      <c r="M103" s="104">
        <f t="shared" si="6"/>
        <v>2023</v>
      </c>
      <c r="N103" s="3"/>
      <c r="O103" s="3"/>
    </row>
    <row r="104" spans="8:15">
      <c r="H104" s="31">
        <v>45017</v>
      </c>
      <c r="I104" s="35">
        <v>2.3313551769238567</v>
      </c>
      <c r="J104" s="35">
        <v>2.3414940798945558</v>
      </c>
      <c r="K104" s="35">
        <v>2.3281519398852324</v>
      </c>
      <c r="L104" s="35">
        <v>2.2581649302418949</v>
      </c>
      <c r="M104" s="104">
        <f t="shared" si="6"/>
        <v>2023</v>
      </c>
      <c r="N104" s="3"/>
      <c r="O104" s="3"/>
    </row>
    <row r="105" spans="8:15">
      <c r="H105" s="31">
        <v>45047</v>
      </c>
      <c r="I105" s="35">
        <v>2.2918134553381324</v>
      </c>
      <c r="J105" s="35">
        <v>2.301952358308831</v>
      </c>
      <c r="K105" s="35">
        <v>2.221120256165444</v>
      </c>
      <c r="L105" s="35">
        <v>2.0960651610960555</v>
      </c>
      <c r="M105" s="104">
        <f t="shared" si="6"/>
        <v>2023</v>
      </c>
      <c r="N105" s="3"/>
      <c r="O105" s="3"/>
    </row>
    <row r="106" spans="8:15">
      <c r="H106" s="31">
        <v>45078</v>
      </c>
      <c r="I106" s="35">
        <v>2.3318621220723914</v>
      </c>
      <c r="J106" s="35">
        <v>2.3420010250430905</v>
      </c>
      <c r="K106" s="35">
        <v>2.2581437945590812</v>
      </c>
      <c r="L106" s="35">
        <v>2.2009532470139512</v>
      </c>
      <c r="M106" s="104">
        <f t="shared" si="6"/>
        <v>2023</v>
      </c>
      <c r="N106" s="3"/>
      <c r="O106" s="3"/>
    </row>
    <row r="107" spans="8:15">
      <c r="H107" s="31">
        <v>45108</v>
      </c>
      <c r="I107" s="35">
        <v>2.5802652448545067</v>
      </c>
      <c r="J107" s="35">
        <v>2.5904041478252053</v>
      </c>
      <c r="K107" s="35">
        <v>2.5979318490192904</v>
      </c>
      <c r="L107" s="35">
        <v>2.3690752986048378</v>
      </c>
      <c r="M107" s="104">
        <f t="shared" si="6"/>
        <v>2023</v>
      </c>
      <c r="N107" s="3"/>
      <c r="O107" s="3"/>
    </row>
    <row r="108" spans="8:15">
      <c r="H108" s="31">
        <v>45139</v>
      </c>
      <c r="I108" s="35">
        <v>2.5919249832708102</v>
      </c>
      <c r="J108" s="35">
        <v>2.6020638862415093</v>
      </c>
      <c r="K108" s="35">
        <v>2.6228385930295559</v>
      </c>
      <c r="L108" s="35">
        <v>2.3781087222724082</v>
      </c>
      <c r="M108" s="104">
        <f t="shared" si="6"/>
        <v>2023</v>
      </c>
      <c r="N108" s="3"/>
      <c r="O108" s="3"/>
    </row>
    <row r="109" spans="8:15">
      <c r="H109" s="31">
        <v>45170</v>
      </c>
      <c r="I109" s="35">
        <v>2.5670846709925987</v>
      </c>
      <c r="J109" s="35">
        <v>2.5772235739632974</v>
      </c>
      <c r="K109" s="35">
        <v>2.616210602939506</v>
      </c>
      <c r="L109" s="35">
        <v>2.3685734417344175</v>
      </c>
      <c r="M109" s="104">
        <f t="shared" si="6"/>
        <v>2023</v>
      </c>
      <c r="N109" s="3"/>
      <c r="O109" s="3"/>
    </row>
    <row r="110" spans="8:15">
      <c r="H110" s="31">
        <v>45200</v>
      </c>
      <c r="I110" s="35">
        <v>2.4717789830680323</v>
      </c>
      <c r="J110" s="35">
        <v>2.481917886038731</v>
      </c>
      <c r="K110" s="35">
        <v>2.540868996837768</v>
      </c>
      <c r="L110" s="35">
        <v>2.3545214493626414</v>
      </c>
      <c r="M110" s="104">
        <f t="shared" si="6"/>
        <v>2023</v>
      </c>
      <c r="N110" s="3"/>
      <c r="O110" s="3"/>
    </row>
    <row r="111" spans="8:15">
      <c r="H111" s="31">
        <v>45231</v>
      </c>
      <c r="I111" s="35">
        <v>2.989369979722194</v>
      </c>
      <c r="J111" s="35">
        <v>2.9995088826928931</v>
      </c>
      <c r="K111" s="35">
        <v>3.1032125310404313</v>
      </c>
      <c r="L111" s="35">
        <v>2.6461002910769849</v>
      </c>
      <c r="M111" s="104">
        <f t="shared" si="6"/>
        <v>2023</v>
      </c>
      <c r="N111" s="3"/>
      <c r="O111" s="3"/>
    </row>
    <row r="112" spans="8:15">
      <c r="H112" s="31">
        <v>45261</v>
      </c>
      <c r="I112" s="35">
        <v>3.2859328916151274</v>
      </c>
      <c r="J112" s="35">
        <v>3.296071794585826</v>
      </c>
      <c r="K112" s="35">
        <v>3.3847985475223905</v>
      </c>
      <c r="L112" s="35">
        <v>2.8920101575830572</v>
      </c>
      <c r="M112" s="104">
        <f t="shared" si="6"/>
        <v>2023</v>
      </c>
      <c r="N112" s="3"/>
      <c r="O112" s="3"/>
    </row>
    <row r="113" spans="8:15">
      <c r="H113" s="31">
        <v>45292</v>
      </c>
      <c r="I113" s="35">
        <v>3.3266912815573355</v>
      </c>
      <c r="J113" s="35">
        <v>3.3368301845280346</v>
      </c>
      <c r="K113" s="35">
        <v>3.5696055524551076</v>
      </c>
      <c r="L113" s="35">
        <v>3.0184780889290375</v>
      </c>
      <c r="M113" s="104">
        <f t="shared" ref="M113:M159" si="7">YEAR(H113)</f>
        <v>2024</v>
      </c>
      <c r="N113" s="3"/>
      <c r="O113" s="3"/>
    </row>
    <row r="114" spans="8:15">
      <c r="H114" s="31">
        <v>45323</v>
      </c>
      <c r="I114" s="35">
        <v>3.2355425438507552</v>
      </c>
      <c r="J114" s="35">
        <v>3.2456814468214543</v>
      </c>
      <c r="K114" s="35">
        <v>3.4166439686581764</v>
      </c>
      <c r="L114" s="35">
        <v>2.9617682625715145</v>
      </c>
      <c r="M114" s="104">
        <f t="shared" si="7"/>
        <v>2024</v>
      </c>
      <c r="N114" s="3"/>
      <c r="O114" s="3"/>
    </row>
    <row r="115" spans="8:15">
      <c r="H115" s="31">
        <v>45352</v>
      </c>
      <c r="I115" s="35">
        <v>2.7955141549224374</v>
      </c>
      <c r="J115" s="35">
        <v>2.805653057893136</v>
      </c>
      <c r="K115" s="35">
        <v>2.9804911520293524</v>
      </c>
      <c r="L115" s="35">
        <v>2.5622901937167519</v>
      </c>
      <c r="M115" s="104">
        <f t="shared" si="7"/>
        <v>2024</v>
      </c>
      <c r="N115" s="3"/>
      <c r="O115" s="3"/>
    </row>
    <row r="116" spans="8:15">
      <c r="H116" s="31">
        <v>45383</v>
      </c>
      <c r="I116" s="35">
        <v>2.2534884021088919</v>
      </c>
      <c r="J116" s="35">
        <v>2.2636273050795905</v>
      </c>
      <c r="K116" s="35">
        <v>2.2328745823407661</v>
      </c>
      <c r="L116" s="35">
        <v>2.1557861286761013</v>
      </c>
      <c r="M116" s="104">
        <f t="shared" si="7"/>
        <v>2024</v>
      </c>
      <c r="N116" s="3"/>
      <c r="O116" s="3"/>
    </row>
    <row r="117" spans="8:15">
      <c r="H117" s="31">
        <v>45413</v>
      </c>
      <c r="I117" s="35">
        <v>2.2122230670181486</v>
      </c>
      <c r="J117" s="35">
        <v>2.2223619699888473</v>
      </c>
      <c r="K117" s="35">
        <v>2.1434484972976731</v>
      </c>
      <c r="L117" s="35">
        <v>2.0107494931245609</v>
      </c>
      <c r="M117" s="104">
        <f t="shared" si="7"/>
        <v>2024</v>
      </c>
      <c r="N117" s="3"/>
      <c r="O117" s="3"/>
    </row>
    <row r="118" spans="8:15">
      <c r="H118" s="31">
        <v>45444</v>
      </c>
      <c r="I118" s="35">
        <v>2.2978967971205515</v>
      </c>
      <c r="J118" s="35">
        <v>2.3080357000912506</v>
      </c>
      <c r="K118" s="35">
        <v>2.1804720356913099</v>
      </c>
      <c r="L118" s="35">
        <v>2.1156375790424571</v>
      </c>
      <c r="M118" s="104">
        <f t="shared" si="7"/>
        <v>2024</v>
      </c>
      <c r="N118" s="3"/>
      <c r="O118" s="3"/>
    </row>
    <row r="119" spans="8:15">
      <c r="H119" s="31">
        <v>45474</v>
      </c>
      <c r="I119" s="35">
        <v>2.5970958237858661</v>
      </c>
      <c r="J119" s="35">
        <v>2.6072347267565652</v>
      </c>
      <c r="K119" s="35">
        <v>2.5171532197968083</v>
      </c>
      <c r="L119" s="35">
        <v>2.2807484894108203</v>
      </c>
      <c r="M119" s="104">
        <f t="shared" si="7"/>
        <v>2024</v>
      </c>
      <c r="N119" s="3"/>
      <c r="O119" s="3"/>
    </row>
    <row r="120" spans="8:15">
      <c r="H120" s="31">
        <v>45505</v>
      </c>
      <c r="I120" s="35">
        <v>2.934112958531887</v>
      </c>
      <c r="J120" s="35">
        <v>2.9442518615025857</v>
      </c>
      <c r="K120" s="35">
        <v>2.9049424212373007</v>
      </c>
      <c r="L120" s="35">
        <v>2.7168621098062831</v>
      </c>
      <c r="M120" s="104">
        <f t="shared" si="7"/>
        <v>2024</v>
      </c>
      <c r="N120" s="3"/>
      <c r="O120" s="3"/>
    </row>
    <row r="121" spans="8:15">
      <c r="H121" s="31">
        <v>45536</v>
      </c>
      <c r="I121" s="35">
        <v>2.9102865365507449</v>
      </c>
      <c r="J121" s="35">
        <v>2.920425439521444</v>
      </c>
      <c r="K121" s="35">
        <v>2.8287205352017279</v>
      </c>
      <c r="L121" s="35">
        <v>2.7083305430091338</v>
      </c>
      <c r="M121" s="104">
        <f t="shared" si="7"/>
        <v>2024</v>
      </c>
      <c r="N121" s="3"/>
      <c r="O121" s="3"/>
    </row>
    <row r="122" spans="8:15">
      <c r="H122" s="31">
        <v>45566</v>
      </c>
      <c r="I122" s="35">
        <v>2.8511767322315724</v>
      </c>
      <c r="J122" s="35">
        <v>2.8613156352022711</v>
      </c>
      <c r="K122" s="35">
        <v>2.8056779134042893</v>
      </c>
      <c r="L122" s="35">
        <v>2.7301111311853856</v>
      </c>
      <c r="M122" s="104">
        <f t="shared" si="7"/>
        <v>2024</v>
      </c>
      <c r="N122" s="3"/>
      <c r="O122" s="3"/>
    </row>
    <row r="123" spans="8:15">
      <c r="H123" s="31">
        <v>45597</v>
      </c>
      <c r="I123" s="35">
        <v>3.3268940596167496</v>
      </c>
      <c r="J123" s="35">
        <v>3.3370329625874486</v>
      </c>
      <c r="K123" s="35">
        <v>3.3841771734514481</v>
      </c>
      <c r="L123" s="35">
        <v>2.980236595402991</v>
      </c>
      <c r="M123" s="104">
        <f t="shared" si="7"/>
        <v>2024</v>
      </c>
      <c r="N123" s="3"/>
      <c r="O123" s="3"/>
    </row>
    <row r="124" spans="8:15">
      <c r="H124" s="31">
        <v>45627</v>
      </c>
      <c r="I124" s="35">
        <v>3.6406931065598704</v>
      </c>
      <c r="J124" s="35">
        <v>3.6508320095305691</v>
      </c>
      <c r="K124" s="35">
        <v>3.6356783286652909</v>
      </c>
      <c r="L124" s="35">
        <v>3.2432095955033624</v>
      </c>
      <c r="M124" s="104">
        <f t="shared" si="7"/>
        <v>2024</v>
      </c>
      <c r="N124" s="3"/>
      <c r="O124" s="3"/>
    </row>
    <row r="125" spans="8:15">
      <c r="H125" s="31">
        <v>45658</v>
      </c>
      <c r="I125" s="35">
        <v>3.5845235841022003</v>
      </c>
      <c r="J125" s="35">
        <v>3.5946624870728989</v>
      </c>
      <c r="K125" s="35">
        <v>3.73991382906584</v>
      </c>
      <c r="L125" s="35">
        <v>3.2737224932249318</v>
      </c>
      <c r="M125" s="104">
        <f t="shared" si="7"/>
        <v>2025</v>
      </c>
      <c r="N125" s="3"/>
      <c r="O125" s="3"/>
    </row>
    <row r="126" spans="8:15">
      <c r="H126" s="31">
        <v>45689</v>
      </c>
      <c r="I126" s="35">
        <v>3.4571789627902261</v>
      </c>
      <c r="J126" s="35">
        <v>3.4673178657609247</v>
      </c>
      <c r="K126" s="35">
        <v>3.5501358315655858</v>
      </c>
      <c r="L126" s="35">
        <v>3.1811800863193813</v>
      </c>
      <c r="M126" s="104">
        <f t="shared" si="7"/>
        <v>2025</v>
      </c>
      <c r="N126" s="3"/>
      <c r="O126" s="3"/>
    </row>
    <row r="127" spans="8:15">
      <c r="H127" s="31">
        <v>45717</v>
      </c>
      <c r="I127" s="35">
        <v>2.9373574074825108</v>
      </c>
      <c r="J127" s="35">
        <v>2.9474963104532095</v>
      </c>
      <c r="K127" s="35">
        <v>3.1382166037035066</v>
      </c>
      <c r="L127" s="35">
        <v>2.7027097460604237</v>
      </c>
      <c r="M127" s="104">
        <f t="shared" si="7"/>
        <v>2025</v>
      </c>
      <c r="N127" s="3"/>
      <c r="O127" s="3"/>
    </row>
    <row r="128" spans="8:15">
      <c r="H128" s="31">
        <v>45748</v>
      </c>
      <c r="I128" s="35">
        <v>2.6625931369765792</v>
      </c>
      <c r="J128" s="35">
        <v>2.6727320399472778</v>
      </c>
      <c r="K128" s="35">
        <v>2.6063203989770098</v>
      </c>
      <c r="L128" s="35">
        <v>2.5607846231054903</v>
      </c>
      <c r="M128" s="104">
        <f t="shared" si="7"/>
        <v>2025</v>
      </c>
      <c r="N128" s="3"/>
      <c r="O128" s="3"/>
    </row>
    <row r="129" spans="8:15">
      <c r="H129" s="31">
        <v>45778</v>
      </c>
      <c r="I129" s="35">
        <v>2.6535695133326578</v>
      </c>
      <c r="J129" s="35">
        <v>2.6637084163033564</v>
      </c>
      <c r="K129" s="35">
        <v>2.5735946979073892</v>
      </c>
      <c r="L129" s="35">
        <v>2.4476660845126967</v>
      </c>
      <c r="M129" s="104">
        <f t="shared" si="7"/>
        <v>2025</v>
      </c>
      <c r="N129" s="3"/>
      <c r="O129" s="3"/>
    </row>
    <row r="130" spans="8:15">
      <c r="H130" s="31">
        <v>45809</v>
      </c>
      <c r="I130" s="35">
        <v>2.7314362881476226</v>
      </c>
      <c r="J130" s="35">
        <v>2.7415751911183213</v>
      </c>
      <c r="K130" s="35">
        <v>2.6129483890670597</v>
      </c>
      <c r="L130" s="35">
        <v>2.5449259460002009</v>
      </c>
      <c r="M130" s="104">
        <f t="shared" si="7"/>
        <v>2025</v>
      </c>
      <c r="N130" s="3"/>
      <c r="O130" s="3"/>
    </row>
    <row r="131" spans="8:15">
      <c r="H131" s="31">
        <v>45839</v>
      </c>
      <c r="I131" s="35">
        <v>3.06216730305181</v>
      </c>
      <c r="J131" s="35">
        <v>3.072306206022509</v>
      </c>
      <c r="K131" s="35">
        <v>2.7992052668319749</v>
      </c>
      <c r="L131" s="35">
        <v>2.741151982334638</v>
      </c>
      <c r="M131" s="104">
        <f t="shared" si="7"/>
        <v>2025</v>
      </c>
      <c r="N131" s="3"/>
      <c r="O131" s="3"/>
    </row>
    <row r="132" spans="8:15">
      <c r="H132" s="31">
        <v>45870</v>
      </c>
      <c r="I132" s="35">
        <v>3.2763009337929638</v>
      </c>
      <c r="J132" s="35">
        <v>3.2864398367636625</v>
      </c>
      <c r="K132" s="35">
        <v>3.1870980306176238</v>
      </c>
      <c r="L132" s="35">
        <v>3.0556154973401584</v>
      </c>
      <c r="M132" s="104">
        <f t="shared" si="7"/>
        <v>2025</v>
      </c>
      <c r="N132" s="3"/>
      <c r="O132" s="3"/>
    </row>
    <row r="133" spans="8:15">
      <c r="H133" s="31">
        <v>45901</v>
      </c>
      <c r="I133" s="35">
        <v>3.2533870130791849</v>
      </c>
      <c r="J133" s="35">
        <v>3.2635259160498835</v>
      </c>
      <c r="K133" s="35">
        <v>3.0413340298091063</v>
      </c>
      <c r="L133" s="35">
        <v>3.0479872729097659</v>
      </c>
      <c r="M133" s="104">
        <f t="shared" si="7"/>
        <v>2025</v>
      </c>
      <c r="N133" s="3"/>
      <c r="O133" s="3"/>
    </row>
    <row r="134" spans="8:15">
      <c r="H134" s="31">
        <v>45931</v>
      </c>
      <c r="I134" s="35">
        <v>3.2305744813951129</v>
      </c>
      <c r="J134" s="35">
        <v>3.2407133843658116</v>
      </c>
      <c r="K134" s="35">
        <v>3.070435048798231</v>
      </c>
      <c r="L134" s="35">
        <v>3.1057008130081298</v>
      </c>
      <c r="M134" s="104">
        <f t="shared" si="7"/>
        <v>2025</v>
      </c>
      <c r="N134" s="3"/>
      <c r="O134" s="3"/>
    </row>
    <row r="135" spans="8:15">
      <c r="H135" s="31">
        <v>45962</v>
      </c>
      <c r="I135" s="35">
        <v>3.6644181395113051</v>
      </c>
      <c r="J135" s="35">
        <v>3.6745570424820038</v>
      </c>
      <c r="K135" s="35">
        <v>3.6650900346898876</v>
      </c>
      <c r="L135" s="35">
        <v>3.3143728997289972</v>
      </c>
      <c r="M135" s="104">
        <f t="shared" si="7"/>
        <v>2025</v>
      </c>
      <c r="N135" s="3"/>
      <c r="O135" s="3"/>
    </row>
    <row r="136" spans="8:15">
      <c r="H136" s="31">
        <v>45992</v>
      </c>
      <c r="I136" s="35">
        <v>3.9954533215046131</v>
      </c>
      <c r="J136" s="35">
        <v>4.0055922244753122</v>
      </c>
      <c r="K136" s="35">
        <v>3.8866616721533487</v>
      </c>
      <c r="L136" s="35">
        <v>3.5944090334236676</v>
      </c>
      <c r="M136" s="104">
        <f t="shared" si="7"/>
        <v>2025</v>
      </c>
      <c r="N136" s="3"/>
      <c r="O136" s="3"/>
    </row>
    <row r="137" spans="8:15">
      <c r="H137" s="31">
        <v>46023</v>
      </c>
      <c r="I137" s="35">
        <v>3.8423558866470651</v>
      </c>
      <c r="J137" s="35">
        <v>3.8524947896177637</v>
      </c>
      <c r="K137" s="35">
        <v>3.9101703245039943</v>
      </c>
      <c r="L137" s="35">
        <v>3.528966897520827</v>
      </c>
      <c r="M137" s="104">
        <f t="shared" ref="M137:M148" si="8">YEAR(H137)</f>
        <v>2026</v>
      </c>
      <c r="N137" s="3"/>
      <c r="O137" s="3"/>
    </row>
    <row r="138" spans="8:15">
      <c r="H138" s="31">
        <v>46054</v>
      </c>
      <c r="I138" s="35">
        <v>3.6788153817296969</v>
      </c>
      <c r="J138" s="35">
        <v>3.6889542847003955</v>
      </c>
      <c r="K138" s="35">
        <v>3.6835759133004169</v>
      </c>
      <c r="L138" s="35">
        <v>3.400591910067249</v>
      </c>
      <c r="M138" s="104">
        <f t="shared" si="8"/>
        <v>2026</v>
      </c>
      <c r="N138" s="3"/>
      <c r="O138" s="3"/>
    </row>
    <row r="139" spans="8:15">
      <c r="H139" s="31">
        <v>46082</v>
      </c>
      <c r="I139" s="35">
        <v>3.2331092071377876</v>
      </c>
      <c r="J139" s="35">
        <v>3.2432481101084862</v>
      </c>
      <c r="K139" s="35">
        <v>3.2958902742050822</v>
      </c>
      <c r="L139" s="35">
        <v>2.9954930442637759</v>
      </c>
      <c r="M139" s="104">
        <f t="shared" si="8"/>
        <v>2026</v>
      </c>
      <c r="N139" s="3"/>
      <c r="O139" s="3"/>
    </row>
    <row r="140" spans="8:15">
      <c r="H140" s="31">
        <v>46113</v>
      </c>
      <c r="I140" s="35">
        <v>3.0715964828145594</v>
      </c>
      <c r="J140" s="35">
        <v>3.0817353857852581</v>
      </c>
      <c r="K140" s="35">
        <v>2.9798179967858314</v>
      </c>
      <c r="L140" s="35">
        <v>2.9656827461607951</v>
      </c>
      <c r="M140" s="104">
        <f t="shared" si="8"/>
        <v>2026</v>
      </c>
      <c r="N140" s="3"/>
      <c r="O140" s="3"/>
    </row>
    <row r="141" spans="8:15">
      <c r="H141" s="31">
        <v>46143</v>
      </c>
      <c r="I141" s="35">
        <v>3.0950173486768735</v>
      </c>
      <c r="J141" s="35">
        <v>3.1051562516475721</v>
      </c>
      <c r="K141" s="35">
        <v>3.003689117344527</v>
      </c>
      <c r="L141" s="35">
        <v>2.8846830472749172</v>
      </c>
      <c r="M141" s="104">
        <f t="shared" si="8"/>
        <v>2026</v>
      </c>
      <c r="N141" s="3"/>
      <c r="O141" s="3"/>
    </row>
    <row r="142" spans="8:15">
      <c r="H142" s="31">
        <v>46174</v>
      </c>
      <c r="I142" s="35">
        <v>3.1650771682044003</v>
      </c>
      <c r="J142" s="35">
        <v>3.175216071175099</v>
      </c>
      <c r="K142" s="35">
        <v>3.0454247424428091</v>
      </c>
      <c r="L142" s="35">
        <v>2.9741139415838602</v>
      </c>
      <c r="M142" s="104">
        <f t="shared" si="8"/>
        <v>2026</v>
      </c>
      <c r="N142" s="3"/>
      <c r="O142" s="3"/>
    </row>
    <row r="143" spans="8:15">
      <c r="H143" s="31">
        <v>46204</v>
      </c>
      <c r="I143" s="35">
        <v>3.3928983179559968</v>
      </c>
      <c r="J143" s="35">
        <v>3.4030372209266959</v>
      </c>
      <c r="K143" s="35">
        <v>3.0812055326945624</v>
      </c>
      <c r="L143" s="35">
        <v>3.0685634045970089</v>
      </c>
      <c r="M143" s="104">
        <f t="shared" si="8"/>
        <v>2026</v>
      </c>
      <c r="N143" s="3"/>
      <c r="O143" s="3"/>
    </row>
    <row r="144" spans="8:15">
      <c r="H144" s="31">
        <v>46235</v>
      </c>
      <c r="I144" s="35">
        <v>3.328516284092061</v>
      </c>
      <c r="J144" s="35">
        <v>3.3386551870627601</v>
      </c>
      <c r="K144" s="35">
        <v>3.1289477738119524</v>
      </c>
      <c r="L144" s="35">
        <v>3.1073067549934756</v>
      </c>
      <c r="M144" s="104">
        <f t="shared" si="8"/>
        <v>2026</v>
      </c>
      <c r="N144" s="3"/>
      <c r="O144" s="3"/>
    </row>
    <row r="145" spans="8:15">
      <c r="H145" s="31">
        <v>46266</v>
      </c>
      <c r="I145" s="35">
        <v>3.3051968072594544</v>
      </c>
      <c r="J145" s="35">
        <v>3.3153357102301531</v>
      </c>
      <c r="K145" s="35">
        <v>3.0752506978480332</v>
      </c>
      <c r="L145" s="35">
        <v>3.0992770450667466</v>
      </c>
      <c r="M145" s="104">
        <f t="shared" si="8"/>
        <v>2026</v>
      </c>
      <c r="N145" s="3"/>
      <c r="O145" s="3"/>
    </row>
    <row r="146" spans="8:15">
      <c r="H146" s="31">
        <v>46296</v>
      </c>
      <c r="I146" s="35">
        <v>3.328516284092061</v>
      </c>
      <c r="J146" s="35">
        <v>3.3386551870627601</v>
      </c>
      <c r="K146" s="35">
        <v>3.1646767828911271</v>
      </c>
      <c r="L146" s="35">
        <v>3.2026595603733816</v>
      </c>
      <c r="M146" s="104">
        <f t="shared" si="8"/>
        <v>2026</v>
      </c>
      <c r="N146" s="3"/>
      <c r="O146" s="3"/>
    </row>
    <row r="147" spans="8:15">
      <c r="H147" s="31">
        <v>46327</v>
      </c>
      <c r="I147" s="35">
        <v>3.6554959048970903</v>
      </c>
      <c r="J147" s="35">
        <v>3.6656348078677889</v>
      </c>
      <c r="K147" s="35">
        <v>3.6597047927417217</v>
      </c>
      <c r="L147" s="35">
        <v>3.3055402188095955</v>
      </c>
      <c r="M147" s="104">
        <f t="shared" si="8"/>
        <v>2026</v>
      </c>
      <c r="N147" s="3"/>
      <c r="O147" s="3"/>
    </row>
    <row r="148" spans="8:15">
      <c r="H148" s="31">
        <v>46357</v>
      </c>
      <c r="I148" s="35">
        <v>3.9591560488695121</v>
      </c>
      <c r="J148" s="35">
        <v>3.9692949518402112</v>
      </c>
      <c r="K148" s="35">
        <v>3.9579125656213847</v>
      </c>
      <c r="L148" s="35">
        <v>3.5584760815015555</v>
      </c>
      <c r="M148" s="104">
        <f t="shared" si="8"/>
        <v>2026</v>
      </c>
      <c r="N148" s="3"/>
      <c r="O148" s="3"/>
    </row>
    <row r="149" spans="8:15">
      <c r="H149" s="31">
        <v>46388</v>
      </c>
      <c r="I149" s="35">
        <v>3.9070420876001219</v>
      </c>
      <c r="J149" s="35">
        <v>3.9171809905708206</v>
      </c>
      <c r="K149" s="35">
        <v>4.018237631675353</v>
      </c>
      <c r="L149" s="35">
        <v>3.5931042055605737</v>
      </c>
      <c r="M149" s="104">
        <f t="shared" si="7"/>
        <v>2027</v>
      </c>
      <c r="N149" s="3"/>
      <c r="O149" s="3"/>
    </row>
    <row r="150" spans="8:15">
      <c r="H150" s="31">
        <v>46419</v>
      </c>
      <c r="I150" s="35">
        <v>3.8115336216161411</v>
      </c>
      <c r="J150" s="35">
        <v>3.8216725245868397</v>
      </c>
      <c r="K150" s="35">
        <v>3.8656902972590506</v>
      </c>
      <c r="L150" s="35">
        <v>3.5318776673692662</v>
      </c>
      <c r="M150" s="104">
        <f t="shared" si="7"/>
        <v>2027</v>
      </c>
      <c r="N150" s="3"/>
      <c r="O150" s="3"/>
    </row>
    <row r="151" spans="8:15">
      <c r="H151" s="31">
        <v>46447</v>
      </c>
      <c r="I151" s="35">
        <v>3.2515620105444594</v>
      </c>
      <c r="J151" s="35">
        <v>3.261700913515158</v>
      </c>
      <c r="K151" s="35">
        <v>3.499597407128956</v>
      </c>
      <c r="L151" s="35">
        <v>3.0137606343470842</v>
      </c>
      <c r="M151" s="104">
        <f t="shared" si="7"/>
        <v>2027</v>
      </c>
      <c r="N151" s="3"/>
      <c r="O151" s="3"/>
    </row>
    <row r="152" spans="8:15">
      <c r="H152" s="31">
        <v>46478</v>
      </c>
      <c r="I152" s="35">
        <v>3.1663952255905912</v>
      </c>
      <c r="J152" s="35">
        <v>3.1765341285612898</v>
      </c>
      <c r="K152" s="35">
        <v>3.1762757655487146</v>
      </c>
      <c r="L152" s="35">
        <v>3.0595299809294385</v>
      </c>
      <c r="M152" s="104">
        <f t="shared" si="7"/>
        <v>2027</v>
      </c>
      <c r="N152" s="3"/>
      <c r="O152" s="3"/>
    </row>
    <row r="153" spans="8:15">
      <c r="H153" s="31">
        <v>46508</v>
      </c>
      <c r="I153" s="35">
        <v>3.1186409925986007</v>
      </c>
      <c r="J153" s="35">
        <v>3.1287798955692998</v>
      </c>
      <c r="K153" s="35">
        <v>3.0359487878609412</v>
      </c>
      <c r="L153" s="35">
        <v>2.9080695774365153</v>
      </c>
      <c r="M153" s="104">
        <f t="shared" si="7"/>
        <v>2027</v>
      </c>
      <c r="N153" s="3"/>
      <c r="O153" s="3"/>
    </row>
    <row r="154" spans="8:15">
      <c r="H154" s="31">
        <v>46539</v>
      </c>
      <c r="I154" s="35">
        <v>3.1783591310960153</v>
      </c>
      <c r="J154" s="35">
        <v>3.1884980340667144</v>
      </c>
      <c r="K154" s="35">
        <v>3.0725062957013725</v>
      </c>
      <c r="L154" s="35">
        <v>2.9872625915888791</v>
      </c>
      <c r="M154" s="104">
        <f t="shared" si="7"/>
        <v>2027</v>
      </c>
      <c r="N154" s="3"/>
      <c r="O154" s="3"/>
    </row>
    <row r="155" spans="8:15">
      <c r="H155" s="31">
        <v>46569</v>
      </c>
      <c r="I155" s="35">
        <v>3.4442011669877322</v>
      </c>
      <c r="J155" s="35">
        <v>3.4543400699584308</v>
      </c>
      <c r="K155" s="35">
        <v>3.1030571875226953</v>
      </c>
      <c r="L155" s="35">
        <v>3.119351319883569</v>
      </c>
      <c r="M155" s="104">
        <f t="shared" si="7"/>
        <v>2027</v>
      </c>
      <c r="N155" s="3"/>
      <c r="O155" s="3"/>
    </row>
    <row r="156" spans="8:15">
      <c r="H156" s="31">
        <v>46600</v>
      </c>
      <c r="I156" s="35">
        <v>3.4291955905910978</v>
      </c>
      <c r="J156" s="35">
        <v>3.4393344935617969</v>
      </c>
      <c r="K156" s="35">
        <v>3.1884961222772441</v>
      </c>
      <c r="L156" s="35">
        <v>3.2069755294589979</v>
      </c>
      <c r="M156" s="104">
        <f t="shared" si="7"/>
        <v>2027</v>
      </c>
      <c r="N156" s="3"/>
      <c r="O156" s="3"/>
    </row>
    <row r="157" spans="8:15">
      <c r="H157" s="31">
        <v>46631</v>
      </c>
      <c r="I157" s="35">
        <v>3.4411594960965224</v>
      </c>
      <c r="J157" s="35">
        <v>3.451298399067221</v>
      </c>
      <c r="K157" s="35">
        <v>3.1579970116284986</v>
      </c>
      <c r="L157" s="35">
        <v>3.23387505771354</v>
      </c>
      <c r="M157" s="104">
        <f t="shared" si="7"/>
        <v>2027</v>
      </c>
      <c r="N157" s="3"/>
      <c r="O157" s="3"/>
    </row>
    <row r="158" spans="8:15">
      <c r="H158" s="31">
        <v>46661</v>
      </c>
      <c r="I158" s="35">
        <v>3.4053691686099565</v>
      </c>
      <c r="J158" s="35">
        <v>3.4155080715806552</v>
      </c>
      <c r="K158" s="35">
        <v>3.408100075182722</v>
      </c>
      <c r="L158" s="35">
        <v>3.2787410619291379</v>
      </c>
      <c r="M158" s="104">
        <f t="shared" si="7"/>
        <v>2027</v>
      </c>
      <c r="N158" s="3"/>
      <c r="O158" s="3"/>
    </row>
    <row r="159" spans="8:15">
      <c r="H159" s="31">
        <v>46692</v>
      </c>
      <c r="I159" s="35">
        <v>3.7995697161107169</v>
      </c>
      <c r="J159" s="35">
        <v>3.8097086190814156</v>
      </c>
      <c r="K159" s="35">
        <v>3.9632978075695497</v>
      </c>
      <c r="L159" s="35">
        <v>3.4481679413831174</v>
      </c>
      <c r="M159" s="104">
        <f t="shared" si="7"/>
        <v>2027</v>
      </c>
      <c r="N159" s="3"/>
      <c r="O159" s="3"/>
    </row>
    <row r="160" spans="8:15">
      <c r="H160" s="31">
        <v>46722</v>
      </c>
      <c r="I160" s="35">
        <v>4.2534884021088919</v>
      </c>
      <c r="J160" s="35">
        <v>4.2636273050795905</v>
      </c>
      <c r="K160" s="35">
        <v>4.3659482055400751</v>
      </c>
      <c r="L160" s="35">
        <v>3.8498541804677306</v>
      </c>
      <c r="M160" s="104">
        <f t="shared" ref="M160:M223" si="9">YEAR(H160)</f>
        <v>2027</v>
      </c>
      <c r="N160" s="3"/>
      <c r="O160" s="3"/>
    </row>
    <row r="161" spans="8:15">
      <c r="H161" s="31">
        <v>46753</v>
      </c>
      <c r="I161" s="35">
        <v>4.2416258856331748</v>
      </c>
      <c r="J161" s="35">
        <v>4.2517647886038725</v>
      </c>
      <c r="K161" s="35">
        <v>4.3787899363395475</v>
      </c>
      <c r="L161" s="35">
        <v>3.924229368664057</v>
      </c>
      <c r="M161" s="104">
        <f t="shared" si="9"/>
        <v>2028</v>
      </c>
      <c r="N161" s="3"/>
      <c r="O161" s="3"/>
    </row>
    <row r="162" spans="8:15">
      <c r="H162" s="31">
        <v>46784</v>
      </c>
      <c r="I162" s="35">
        <v>4.0216116911690154</v>
      </c>
      <c r="J162" s="35">
        <v>4.0317505941397149</v>
      </c>
      <c r="K162" s="35">
        <v>4.0854495936822648</v>
      </c>
      <c r="L162" s="35">
        <v>3.7399475258456287</v>
      </c>
      <c r="M162" s="104">
        <f t="shared" si="9"/>
        <v>2028</v>
      </c>
      <c r="N162" s="3"/>
      <c r="O162" s="3"/>
    </row>
    <row r="163" spans="8:15">
      <c r="H163" s="31">
        <v>46813</v>
      </c>
      <c r="I163" s="35">
        <v>3.5744860701612087</v>
      </c>
      <c r="J163" s="35">
        <v>3.5846249731319073</v>
      </c>
      <c r="K163" s="35">
        <v>3.7858437291429823</v>
      </c>
      <c r="L163" s="35">
        <v>3.3334434608049786</v>
      </c>
      <c r="M163" s="104">
        <f t="shared" si="9"/>
        <v>2028</v>
      </c>
      <c r="N163" s="3"/>
      <c r="O163" s="3"/>
    </row>
    <row r="164" spans="8:15">
      <c r="H164" s="31">
        <v>46844</v>
      </c>
      <c r="I164" s="35">
        <v>3.3250690570820236</v>
      </c>
      <c r="J164" s="35">
        <v>3.3352079600527222</v>
      </c>
      <c r="K164" s="35">
        <v>3.3551797168074806</v>
      </c>
      <c r="L164" s="35">
        <v>3.2166111813710732</v>
      </c>
      <c r="M164" s="104">
        <f t="shared" si="9"/>
        <v>2028</v>
      </c>
      <c r="N164" s="3"/>
      <c r="O164" s="3"/>
    </row>
    <row r="165" spans="8:15">
      <c r="H165" s="31">
        <v>46874</v>
      </c>
      <c r="I165" s="35">
        <v>3.3128009844874784</v>
      </c>
      <c r="J165" s="35">
        <v>3.3229398874581775</v>
      </c>
      <c r="K165" s="35">
        <v>3.1742045186455741</v>
      </c>
      <c r="L165" s="35">
        <v>3.1003811301816722</v>
      </c>
      <c r="M165" s="104">
        <f t="shared" si="9"/>
        <v>2028</v>
      </c>
      <c r="N165" s="3"/>
      <c r="O165" s="3"/>
    </row>
    <row r="166" spans="8:15">
      <c r="H166" s="31">
        <v>46905</v>
      </c>
      <c r="I166" s="35">
        <v>3.3739385694007908</v>
      </c>
      <c r="J166" s="35">
        <v>3.3840774723714895</v>
      </c>
      <c r="K166" s="35">
        <v>3.2116423064198396</v>
      </c>
      <c r="L166" s="35">
        <v>3.1808789721971293</v>
      </c>
      <c r="M166" s="104">
        <f t="shared" si="9"/>
        <v>2028</v>
      </c>
      <c r="N166" s="3"/>
      <c r="O166" s="3"/>
    </row>
    <row r="167" spans="8:15">
      <c r="H167" s="31">
        <v>46935</v>
      </c>
      <c r="I167" s="35">
        <v>3.679423715907939</v>
      </c>
      <c r="J167" s="35">
        <v>3.6895626188786377</v>
      </c>
      <c r="K167" s="35">
        <v>3.261559356785527</v>
      </c>
      <c r="L167" s="35">
        <v>3.3522129077587071</v>
      </c>
      <c r="M167" s="104">
        <f t="shared" si="9"/>
        <v>2028</v>
      </c>
      <c r="N167" s="3"/>
      <c r="O167" s="3"/>
    </row>
    <row r="168" spans="8:15">
      <c r="H168" s="31">
        <v>46966</v>
      </c>
      <c r="I168" s="35">
        <v>3.6305542035891718</v>
      </c>
      <c r="J168" s="35">
        <v>3.6406931065598709</v>
      </c>
      <c r="K168" s="35">
        <v>3.3364349323340585</v>
      </c>
      <c r="L168" s="35">
        <v>3.4063130783900433</v>
      </c>
      <c r="M168" s="104">
        <f t="shared" si="9"/>
        <v>2028</v>
      </c>
      <c r="N168" s="3"/>
      <c r="O168" s="3"/>
    </row>
    <row r="169" spans="8:15">
      <c r="H169" s="31">
        <v>46997</v>
      </c>
      <c r="I169" s="35">
        <v>3.6305542035891718</v>
      </c>
      <c r="J169" s="35">
        <v>3.6406931065598709</v>
      </c>
      <c r="K169" s="35">
        <v>3.3240074509152153</v>
      </c>
      <c r="L169" s="35">
        <v>3.4213687845026595</v>
      </c>
      <c r="M169" s="104">
        <f t="shared" si="9"/>
        <v>2028</v>
      </c>
      <c r="N169" s="3"/>
      <c r="O169" s="3"/>
    </row>
    <row r="170" spans="8:15">
      <c r="H170" s="31">
        <v>47027</v>
      </c>
      <c r="I170" s="35">
        <v>3.5939527638649498</v>
      </c>
      <c r="J170" s="35">
        <v>3.6040916668356489</v>
      </c>
      <c r="K170" s="35">
        <v>3.5923374872170748</v>
      </c>
      <c r="L170" s="35">
        <v>3.4654318177255847</v>
      </c>
      <c r="M170" s="104">
        <f t="shared" si="9"/>
        <v>2028</v>
      </c>
      <c r="N170" s="3"/>
      <c r="O170" s="3"/>
    </row>
    <row r="171" spans="8:15">
      <c r="H171" s="31">
        <v>47058</v>
      </c>
      <c r="I171" s="35">
        <v>4.1804883007198619</v>
      </c>
      <c r="J171" s="35">
        <v>4.1906272036905605</v>
      </c>
      <c r="K171" s="35">
        <v>4.3600969330387036</v>
      </c>
      <c r="L171" s="35">
        <v>3.8252631938171233</v>
      </c>
      <c r="M171" s="104">
        <f t="shared" si="9"/>
        <v>2028</v>
      </c>
      <c r="N171" s="3"/>
      <c r="O171" s="3"/>
    </row>
    <row r="172" spans="8:15">
      <c r="H172" s="31">
        <v>47088</v>
      </c>
      <c r="I172" s="35">
        <v>4.5838138608942511</v>
      </c>
      <c r="J172" s="35">
        <v>4.5939527638649498</v>
      </c>
      <c r="K172" s="35">
        <v>4.7095680667710944</v>
      </c>
      <c r="L172" s="35">
        <v>4.1768641172337651</v>
      </c>
      <c r="M172" s="104">
        <f t="shared" si="9"/>
        <v>2028</v>
      </c>
      <c r="N172" s="3"/>
      <c r="O172" s="3"/>
    </row>
    <row r="173" spans="8:15">
      <c r="H173" s="31">
        <v>47119</v>
      </c>
      <c r="I173" s="35">
        <v>4.5939527638649498</v>
      </c>
      <c r="J173" s="35">
        <v>4.6040916668356484</v>
      </c>
      <c r="K173" s="35">
        <v>4.7456595440583191</v>
      </c>
      <c r="L173" s="35">
        <v>4.2730198936063433</v>
      </c>
      <c r="M173" s="104">
        <f t="shared" si="9"/>
        <v>2029</v>
      </c>
      <c r="N173" s="3"/>
      <c r="O173" s="3"/>
    </row>
    <row r="174" spans="8:15">
      <c r="H174" s="31">
        <v>47150</v>
      </c>
      <c r="I174" s="35">
        <v>4.2561245168812736</v>
      </c>
      <c r="J174" s="35">
        <v>4.2662634198519722</v>
      </c>
      <c r="K174" s="35">
        <v>4.3366400618606367</v>
      </c>
      <c r="L174" s="35">
        <v>3.9720061427280937</v>
      </c>
      <c r="M174" s="104">
        <f t="shared" si="9"/>
        <v>2029</v>
      </c>
      <c r="N174" s="3"/>
      <c r="O174" s="3"/>
    </row>
    <row r="175" spans="8:15">
      <c r="H175" s="31">
        <v>47178</v>
      </c>
      <c r="I175" s="35">
        <v>3.8269447541316031</v>
      </c>
      <c r="J175" s="35">
        <v>3.8370836571023017</v>
      </c>
      <c r="K175" s="35">
        <v>4.0682064632136195</v>
      </c>
      <c r="L175" s="35">
        <v>3.5833681822744152</v>
      </c>
      <c r="M175" s="104">
        <f t="shared" si="9"/>
        <v>2029</v>
      </c>
      <c r="N175" s="3"/>
      <c r="O175" s="3"/>
    </row>
    <row r="176" spans="8:15">
      <c r="H176" s="31">
        <v>47209</v>
      </c>
      <c r="I176" s="35">
        <v>3.642923665213424</v>
      </c>
      <c r="J176" s="35">
        <v>3.6530625681841231</v>
      </c>
      <c r="K176" s="35">
        <v>3.6527661156162012</v>
      </c>
      <c r="L176" s="35">
        <v>3.5312754391247614</v>
      </c>
      <c r="M176" s="104">
        <f t="shared" si="9"/>
        <v>2029</v>
      </c>
      <c r="N176" s="3"/>
      <c r="O176" s="3"/>
    </row>
    <row r="177" spans="8:15">
      <c r="H177" s="31">
        <v>47239</v>
      </c>
      <c r="I177" s="35">
        <v>3.6679667555510496</v>
      </c>
      <c r="J177" s="35">
        <v>3.6781056585217482</v>
      </c>
      <c r="K177" s="35">
        <v>3.4866003328117494</v>
      </c>
      <c r="L177" s="35">
        <v>3.4518816822242298</v>
      </c>
      <c r="M177" s="104">
        <f t="shared" si="9"/>
        <v>2029</v>
      </c>
      <c r="N177" s="3"/>
      <c r="O177" s="3"/>
    </row>
    <row r="178" spans="8:15">
      <c r="H178" s="31">
        <v>47270</v>
      </c>
      <c r="I178" s="35">
        <v>3.7305237868802594</v>
      </c>
      <c r="J178" s="35">
        <v>3.7406626898509585</v>
      </c>
      <c r="K178" s="35">
        <v>3.5569191651733716</v>
      </c>
      <c r="L178" s="35">
        <v>3.5338850948509486</v>
      </c>
      <c r="M178" s="104">
        <f t="shared" si="9"/>
        <v>2029</v>
      </c>
      <c r="N178" s="3"/>
      <c r="O178" s="3"/>
    </row>
    <row r="179" spans="8:15">
      <c r="H179" s="31">
        <v>47300</v>
      </c>
      <c r="I179" s="35">
        <v>4.1276646162425221</v>
      </c>
      <c r="J179" s="35">
        <v>4.1378035192132208</v>
      </c>
      <c r="K179" s="35">
        <v>3.6399761659893084</v>
      </c>
      <c r="L179" s="35">
        <v>3.7960551239586469</v>
      </c>
      <c r="M179" s="104">
        <f t="shared" si="9"/>
        <v>2029</v>
      </c>
      <c r="N179" s="3"/>
      <c r="O179" s="3"/>
    </row>
    <row r="180" spans="8:15">
      <c r="H180" s="31">
        <v>47331</v>
      </c>
      <c r="I180" s="35">
        <v>4.093395124201562</v>
      </c>
      <c r="J180" s="35">
        <v>4.1035340271722598</v>
      </c>
      <c r="K180" s="35">
        <v>3.7166640825780872</v>
      </c>
      <c r="L180" s="35">
        <v>3.8645084010840107</v>
      </c>
      <c r="M180" s="104">
        <f t="shared" si="9"/>
        <v>2029</v>
      </c>
      <c r="N180" s="3"/>
      <c r="O180" s="3"/>
    </row>
    <row r="181" spans="8:15">
      <c r="H181" s="31">
        <v>47362</v>
      </c>
      <c r="I181" s="35">
        <v>4.093395124201562</v>
      </c>
      <c r="J181" s="35">
        <v>4.1035340271722598</v>
      </c>
      <c r="K181" s="35">
        <v>3.7167158637506654</v>
      </c>
      <c r="L181" s="35">
        <v>3.8795641071966274</v>
      </c>
      <c r="M181" s="104">
        <f t="shared" si="9"/>
        <v>2029</v>
      </c>
      <c r="N181" s="3"/>
      <c r="O181" s="3"/>
    </row>
    <row r="182" spans="8:15">
      <c r="H182" s="31">
        <v>47392</v>
      </c>
      <c r="I182" s="35">
        <v>4.043308943526311</v>
      </c>
      <c r="J182" s="35">
        <v>4.0534478464970096</v>
      </c>
      <c r="K182" s="35">
        <v>4.0170466647060472</v>
      </c>
      <c r="L182" s="35">
        <v>3.9102777476663655</v>
      </c>
      <c r="M182" s="104">
        <f t="shared" si="9"/>
        <v>2029</v>
      </c>
      <c r="N182" s="3"/>
      <c r="O182" s="3"/>
    </row>
    <row r="183" spans="8:15">
      <c r="H183" s="31">
        <v>47423</v>
      </c>
      <c r="I183" s="35">
        <v>4.5438665831896987</v>
      </c>
      <c r="J183" s="35">
        <v>4.5540054861603974</v>
      </c>
      <c r="K183" s="35">
        <v>4.6370226439885966</v>
      </c>
      <c r="L183" s="35">
        <v>4.1849941985345778</v>
      </c>
      <c r="M183" s="104">
        <f t="shared" si="9"/>
        <v>2029</v>
      </c>
      <c r="N183" s="3"/>
      <c r="O183" s="3"/>
    </row>
    <row r="184" spans="8:15">
      <c r="H184" s="31">
        <v>47453</v>
      </c>
      <c r="I184" s="35">
        <v>4.8066669481902062</v>
      </c>
      <c r="J184" s="35">
        <v>4.8168058511609049</v>
      </c>
      <c r="K184" s="35">
        <v>4.8607173095277769</v>
      </c>
      <c r="L184" s="35">
        <v>4.397480397470642</v>
      </c>
      <c r="M184" s="104">
        <f t="shared" si="9"/>
        <v>2029</v>
      </c>
      <c r="N184" s="3"/>
      <c r="O184" s="3"/>
    </row>
    <row r="185" spans="8:15">
      <c r="H185" s="31">
        <v>47484</v>
      </c>
      <c r="I185" s="35">
        <v>4.7126793176518298</v>
      </c>
      <c r="J185" s="35">
        <v>4.7228182206225284</v>
      </c>
      <c r="K185" s="35">
        <v>4.8284576390113632</v>
      </c>
      <c r="L185" s="35">
        <v>4.3905547726588372</v>
      </c>
      <c r="M185" s="104">
        <f t="shared" si="9"/>
        <v>2030</v>
      </c>
      <c r="N185" s="3"/>
      <c r="O185" s="3"/>
    </row>
    <row r="186" spans="8:15">
      <c r="H186" s="31">
        <v>47515</v>
      </c>
      <c r="I186" s="35">
        <v>4.4694470353847713</v>
      </c>
      <c r="J186" s="35">
        <v>4.4795859383554699</v>
      </c>
      <c r="K186" s="35">
        <v>4.4949868876057328</v>
      </c>
      <c r="L186" s="35">
        <v>4.1832878851751483</v>
      </c>
      <c r="M186" s="104">
        <f t="shared" si="9"/>
        <v>2030</v>
      </c>
      <c r="N186" s="3"/>
      <c r="O186" s="3"/>
    </row>
    <row r="187" spans="8:15">
      <c r="H187" s="31">
        <v>47543</v>
      </c>
      <c r="I187" s="35">
        <v>4.0979576305383754</v>
      </c>
      <c r="J187" s="35">
        <v>4.108096533509074</v>
      </c>
      <c r="K187" s="35">
        <v>4.2857909503885363</v>
      </c>
      <c r="L187" s="35">
        <v>3.8516608652012443</v>
      </c>
      <c r="M187" s="104">
        <f t="shared" si="9"/>
        <v>2030</v>
      </c>
      <c r="N187" s="3"/>
      <c r="O187" s="3"/>
    </row>
    <row r="188" spans="8:15">
      <c r="H188" s="31">
        <v>47574</v>
      </c>
      <c r="I188" s="35">
        <v>3.9061295863327588</v>
      </c>
      <c r="J188" s="35">
        <v>3.9162684893034578</v>
      </c>
      <c r="K188" s="35">
        <v>3.8673472947815632</v>
      </c>
      <c r="L188" s="35">
        <v>3.7918395262471138</v>
      </c>
      <c r="M188" s="104">
        <f t="shared" si="9"/>
        <v>2030</v>
      </c>
      <c r="N188" s="3"/>
      <c r="O188" s="3"/>
    </row>
    <row r="189" spans="8:15">
      <c r="H189" s="31">
        <v>47604</v>
      </c>
      <c r="I189" s="35">
        <v>3.9190059931055461</v>
      </c>
      <c r="J189" s="35">
        <v>3.9291448960762452</v>
      </c>
      <c r="K189" s="35">
        <v>3.7365480528482364</v>
      </c>
      <c r="L189" s="35">
        <v>3.7004012044564889</v>
      </c>
      <c r="M189" s="104">
        <f t="shared" si="9"/>
        <v>2030</v>
      </c>
      <c r="N189" s="3"/>
      <c r="O189" s="3"/>
    </row>
    <row r="190" spans="8:15">
      <c r="H190" s="31">
        <v>47635</v>
      </c>
      <c r="I190" s="35">
        <v>3.9190059931055461</v>
      </c>
      <c r="J190" s="35">
        <v>3.9291448960762452</v>
      </c>
      <c r="K190" s="35">
        <v>3.7234991973584513</v>
      </c>
      <c r="L190" s="35">
        <v>3.7204754792733112</v>
      </c>
      <c r="M190" s="104">
        <f t="shared" si="9"/>
        <v>2030</v>
      </c>
      <c r="N190" s="3"/>
      <c r="O190" s="3"/>
    </row>
    <row r="191" spans="8:15">
      <c r="H191" s="31">
        <v>47665</v>
      </c>
      <c r="I191" s="35">
        <v>4.2453772797323328</v>
      </c>
      <c r="J191" s="35">
        <v>4.2555161827030314</v>
      </c>
      <c r="K191" s="35">
        <v>3.7758499628353288</v>
      </c>
      <c r="L191" s="35">
        <v>3.9125862892703003</v>
      </c>
      <c r="M191" s="104">
        <f t="shared" si="9"/>
        <v>2030</v>
      </c>
      <c r="N191" s="3"/>
      <c r="O191" s="3"/>
    </row>
    <row r="192" spans="8:15">
      <c r="H192" s="31">
        <v>47696</v>
      </c>
      <c r="I192" s="35">
        <v>4.2389897708607922</v>
      </c>
      <c r="J192" s="35">
        <v>4.2491286738314908</v>
      </c>
      <c r="K192" s="35">
        <v>3.8869723591888201</v>
      </c>
      <c r="L192" s="35">
        <v>4.0086416942687944</v>
      </c>
      <c r="M192" s="104">
        <f t="shared" si="9"/>
        <v>2030</v>
      </c>
      <c r="N192" s="3"/>
      <c r="O192" s="3"/>
    </row>
    <row r="193" spans="8:15">
      <c r="H193" s="31">
        <v>47727</v>
      </c>
      <c r="I193" s="35">
        <v>4.2262147531177128</v>
      </c>
      <c r="J193" s="35">
        <v>4.2363536560884105</v>
      </c>
      <c r="K193" s="35">
        <v>3.8411978026294133</v>
      </c>
      <c r="L193" s="35">
        <v>4.0110506072468137</v>
      </c>
      <c r="M193" s="104">
        <f t="shared" si="9"/>
        <v>2030</v>
      </c>
      <c r="N193" s="3"/>
      <c r="O193" s="3"/>
    </row>
    <row r="194" spans="8:15">
      <c r="H194" s="31">
        <v>47757</v>
      </c>
      <c r="I194" s="35">
        <v>4.1877883108587657</v>
      </c>
      <c r="J194" s="35">
        <v>4.1979272138294634</v>
      </c>
      <c r="K194" s="35">
        <v>4.1942418372697228</v>
      </c>
      <c r="L194" s="35">
        <v>4.0533069557362245</v>
      </c>
      <c r="M194" s="104">
        <f t="shared" si="9"/>
        <v>2030</v>
      </c>
      <c r="N194" s="3"/>
      <c r="O194" s="3"/>
    </row>
    <row r="195" spans="8:15">
      <c r="H195" s="31">
        <v>47788</v>
      </c>
      <c r="I195" s="35">
        <v>4.5206484953867987</v>
      </c>
      <c r="J195" s="35">
        <v>4.5307873983574973</v>
      </c>
      <c r="K195" s="35">
        <v>4.6061610651318023</v>
      </c>
      <c r="L195" s="35">
        <v>4.1620091538693167</v>
      </c>
      <c r="M195" s="104">
        <f t="shared" si="9"/>
        <v>2030</v>
      </c>
      <c r="N195" s="3"/>
      <c r="O195" s="3"/>
    </row>
    <row r="196" spans="8:15">
      <c r="H196" s="31">
        <v>47818</v>
      </c>
      <c r="I196" s="35">
        <v>4.8662836976579138</v>
      </c>
      <c r="J196" s="35">
        <v>4.8764226006286124</v>
      </c>
      <c r="K196" s="35">
        <v>5.0180285118213037</v>
      </c>
      <c r="L196" s="35">
        <v>4.4564987654320989</v>
      </c>
      <c r="M196" s="104">
        <f t="shared" si="9"/>
        <v>2030</v>
      </c>
      <c r="N196" s="3"/>
      <c r="O196" s="3"/>
    </row>
    <row r="197" spans="8:15">
      <c r="H197" s="31">
        <v>47849</v>
      </c>
      <c r="I197" s="35">
        <v>4.9261032251850354</v>
      </c>
      <c r="J197" s="35">
        <v>4.936242128155734</v>
      </c>
      <c r="K197" s="35">
        <v>5.1198820782832408</v>
      </c>
      <c r="L197" s="35">
        <v>4.6018365151058918</v>
      </c>
      <c r="M197" s="104">
        <f t="shared" si="9"/>
        <v>2031</v>
      </c>
      <c r="N197" s="3"/>
      <c r="O197" s="3"/>
    </row>
    <row r="198" spans="8:15">
      <c r="H198" s="31">
        <v>47880</v>
      </c>
      <c r="I198" s="35">
        <v>4.7296112856128962</v>
      </c>
      <c r="J198" s="35">
        <v>4.7397501885835949</v>
      </c>
      <c r="K198" s="35">
        <v>4.7988388082964537</v>
      </c>
      <c r="L198" s="35">
        <v>4.4408408310749774</v>
      </c>
      <c r="M198" s="104">
        <f t="shared" si="9"/>
        <v>2031</v>
      </c>
      <c r="N198" s="3"/>
      <c r="O198" s="3"/>
    </row>
    <row r="199" spans="8:15">
      <c r="H199" s="31">
        <v>47908</v>
      </c>
      <c r="I199" s="35">
        <v>4.1567632677684276</v>
      </c>
      <c r="J199" s="35">
        <v>4.1669021707391263</v>
      </c>
      <c r="K199" s="35">
        <v>4.3574043120646202</v>
      </c>
      <c r="L199" s="35">
        <v>3.9098762621700294</v>
      </c>
      <c r="M199" s="104">
        <f t="shared" si="9"/>
        <v>2031</v>
      </c>
      <c r="N199" s="3"/>
      <c r="O199" s="3"/>
    </row>
    <row r="200" spans="8:15">
      <c r="H200" s="31">
        <v>47939</v>
      </c>
      <c r="I200" s="35">
        <v>4.0224228034066716</v>
      </c>
      <c r="J200" s="35">
        <v>4.0325617063773702</v>
      </c>
      <c r="K200" s="35">
        <v>4.0630283459557681</v>
      </c>
      <c r="L200" s="35">
        <v>3.9069654923215897</v>
      </c>
      <c r="M200" s="104">
        <f t="shared" si="9"/>
        <v>2031</v>
      </c>
      <c r="N200" s="3"/>
      <c r="O200" s="3"/>
    </row>
    <row r="201" spans="8:15">
      <c r="H201" s="31">
        <v>47969</v>
      </c>
      <c r="I201" s="35">
        <v>4.0093436185744702</v>
      </c>
      <c r="J201" s="35">
        <v>4.0194825215451688</v>
      </c>
      <c r="K201" s="35">
        <v>3.7955268084151643</v>
      </c>
      <c r="L201" s="35">
        <v>3.7899324701395161</v>
      </c>
      <c r="M201" s="104">
        <f t="shared" si="9"/>
        <v>2031</v>
      </c>
      <c r="N201" s="3"/>
      <c r="O201" s="3"/>
    </row>
    <row r="202" spans="8:15">
      <c r="H202" s="31">
        <v>48000</v>
      </c>
      <c r="I202" s="35">
        <v>4.0617617469329819</v>
      </c>
      <c r="J202" s="35">
        <v>4.0719006499036805</v>
      </c>
      <c r="K202" s="35">
        <v>3.8891471684371179</v>
      </c>
      <c r="L202" s="35">
        <v>3.8617983739837398</v>
      </c>
      <c r="M202" s="104">
        <f t="shared" si="9"/>
        <v>2031</v>
      </c>
      <c r="N202" s="3"/>
      <c r="O202" s="3"/>
    </row>
    <row r="203" spans="8:15">
      <c r="H203" s="31">
        <v>48030</v>
      </c>
      <c r="I203" s="35">
        <v>4.3925941508668762</v>
      </c>
      <c r="J203" s="35">
        <v>4.4027330538375749</v>
      </c>
      <c r="K203" s="35">
        <v>3.9225978059228384</v>
      </c>
      <c r="L203" s="35">
        <v>4.0582251530663456</v>
      </c>
      <c r="M203" s="104">
        <f t="shared" si="9"/>
        <v>2031</v>
      </c>
      <c r="N203" s="3"/>
      <c r="O203" s="3"/>
    </row>
    <row r="204" spans="8:15">
      <c r="H204" s="31">
        <v>48061</v>
      </c>
      <c r="I204" s="35">
        <v>4.3760677390246379</v>
      </c>
      <c r="J204" s="35">
        <v>4.3862066419953356</v>
      </c>
      <c r="K204" s="35">
        <v>3.9961788521569064</v>
      </c>
      <c r="L204" s="35">
        <v>4.1443437920305133</v>
      </c>
      <c r="M204" s="104">
        <f t="shared" si="9"/>
        <v>2031</v>
      </c>
      <c r="N204" s="3"/>
      <c r="O204" s="3"/>
    </row>
    <row r="205" spans="8:15">
      <c r="H205" s="31">
        <v>48092</v>
      </c>
      <c r="I205" s="35">
        <v>4.2713328713373215</v>
      </c>
      <c r="J205" s="35">
        <v>4.2814717743080193</v>
      </c>
      <c r="K205" s="35">
        <v>3.8891471684371175</v>
      </c>
      <c r="L205" s="35">
        <v>4.0557158687142429</v>
      </c>
      <c r="M205" s="104">
        <f t="shared" si="9"/>
        <v>2031</v>
      </c>
      <c r="N205" s="3"/>
      <c r="O205" s="3"/>
    </row>
    <row r="206" spans="8:15">
      <c r="H206" s="31">
        <v>48122</v>
      </c>
      <c r="I206" s="35">
        <v>4.2974912410017243</v>
      </c>
      <c r="J206" s="35">
        <v>4.3076301439724221</v>
      </c>
      <c r="K206" s="35">
        <v>4.283771484657974</v>
      </c>
      <c r="L206" s="35">
        <v>4.1619087824952326</v>
      </c>
      <c r="M206" s="104">
        <f t="shared" si="9"/>
        <v>2031</v>
      </c>
      <c r="N206" s="3"/>
      <c r="O206" s="3"/>
    </row>
    <row r="207" spans="8:15">
      <c r="H207" s="31">
        <v>48153</v>
      </c>
      <c r="I207" s="35">
        <v>4.5724582895670682</v>
      </c>
      <c r="J207" s="35">
        <v>4.5825971925377669</v>
      </c>
      <c r="K207" s="35">
        <v>4.7185262096271776</v>
      </c>
      <c r="L207" s="35">
        <v>4.2132989260262974</v>
      </c>
      <c r="M207" s="104">
        <f t="shared" si="9"/>
        <v>2031</v>
      </c>
      <c r="N207" s="3"/>
      <c r="O207" s="3"/>
    </row>
    <row r="208" spans="8:15">
      <c r="H208" s="31">
        <v>48183</v>
      </c>
      <c r="I208" s="35">
        <v>4.9785213535435462</v>
      </c>
      <c r="J208" s="35">
        <v>4.9886602565142448</v>
      </c>
      <c r="K208" s="35">
        <v>5.1265618495458689</v>
      </c>
      <c r="L208" s="35">
        <v>4.5676098765432096</v>
      </c>
      <c r="M208" s="104">
        <f t="shared" si="9"/>
        <v>2031</v>
      </c>
      <c r="N208" s="3"/>
      <c r="O208" s="3"/>
    </row>
    <row r="209" spans="8:15">
      <c r="H209" s="31">
        <v>48214</v>
      </c>
      <c r="I209" s="35">
        <v>5.0396589384568591</v>
      </c>
      <c r="J209" s="35">
        <v>5.0497978414275577</v>
      </c>
      <c r="K209" s="35">
        <v>5.2305384440835239</v>
      </c>
      <c r="L209" s="35">
        <v>4.7142524540800963</v>
      </c>
      <c r="M209" s="104">
        <f t="shared" si="9"/>
        <v>2032</v>
      </c>
      <c r="N209" s="3"/>
      <c r="O209" s="3"/>
    </row>
    <row r="210" spans="8:15">
      <c r="H210" s="31">
        <v>48245</v>
      </c>
      <c r="I210" s="35">
        <v>4.5305846202980842</v>
      </c>
      <c r="J210" s="35">
        <v>4.5407235232687819</v>
      </c>
      <c r="K210" s="35">
        <v>4.6284269693405635</v>
      </c>
      <c r="L210" s="35">
        <v>4.2437114523737831</v>
      </c>
      <c r="M210" s="104">
        <f t="shared" si="9"/>
        <v>2032</v>
      </c>
      <c r="N210" s="3"/>
      <c r="O210" s="3"/>
    </row>
    <row r="211" spans="8:15">
      <c r="H211" s="31">
        <v>48274</v>
      </c>
      <c r="I211" s="35">
        <v>4.0685548119233497</v>
      </c>
      <c r="J211" s="35">
        <v>4.0786937148940483</v>
      </c>
      <c r="K211" s="35">
        <v>4.2178540519655261</v>
      </c>
      <c r="L211" s="35">
        <v>3.8225531667168524</v>
      </c>
      <c r="M211" s="104">
        <f t="shared" si="9"/>
        <v>2032</v>
      </c>
      <c r="N211" s="3"/>
      <c r="O211" s="3"/>
    </row>
    <row r="212" spans="8:15">
      <c r="H212" s="31">
        <v>48305</v>
      </c>
      <c r="I212" s="35">
        <v>4.0482770059819533</v>
      </c>
      <c r="J212" s="35">
        <v>4.0584159089526519</v>
      </c>
      <c r="K212" s="35">
        <v>4.0126452650368734</v>
      </c>
      <c r="L212" s="35">
        <v>3.932560192713038</v>
      </c>
      <c r="M212" s="104">
        <f t="shared" si="9"/>
        <v>2032</v>
      </c>
      <c r="N212" s="3"/>
      <c r="O212" s="3"/>
    </row>
    <row r="213" spans="8:15">
      <c r="H213" s="31">
        <v>48335</v>
      </c>
      <c r="I213" s="35">
        <v>4.0616603579032757</v>
      </c>
      <c r="J213" s="35">
        <v>4.0717992608739735</v>
      </c>
      <c r="K213" s="35">
        <v>3.8894578554725889</v>
      </c>
      <c r="L213" s="35">
        <v>3.8416237277928333</v>
      </c>
      <c r="M213" s="104">
        <f t="shared" si="9"/>
        <v>2032</v>
      </c>
      <c r="N213" s="3"/>
      <c r="O213" s="3"/>
    </row>
    <row r="214" spans="8:15">
      <c r="H214" s="31">
        <v>48366</v>
      </c>
      <c r="I214" s="35">
        <v>4.0884270617459197</v>
      </c>
      <c r="J214" s="35">
        <v>4.0985659647166175</v>
      </c>
      <c r="K214" s="35">
        <v>3.8894578554725885</v>
      </c>
      <c r="L214" s="35">
        <v>3.8881960453678608</v>
      </c>
      <c r="M214" s="104">
        <f t="shared" si="9"/>
        <v>2032</v>
      </c>
      <c r="N214" s="3"/>
      <c r="O214" s="3"/>
    </row>
    <row r="215" spans="8:15">
      <c r="H215" s="31">
        <v>48396</v>
      </c>
      <c r="I215" s="35">
        <v>4.4774567687316233</v>
      </c>
      <c r="J215" s="35">
        <v>4.487595671702322</v>
      </c>
      <c r="K215" s="35">
        <v>3.9579125656213843</v>
      </c>
      <c r="L215" s="35">
        <v>4.1422359931747463</v>
      </c>
      <c r="M215" s="104">
        <f t="shared" si="9"/>
        <v>2032</v>
      </c>
      <c r="N215" s="3"/>
      <c r="O215" s="3"/>
    </row>
    <row r="216" spans="8:15">
      <c r="H216" s="31">
        <v>48427</v>
      </c>
      <c r="I216" s="35">
        <v>4.5037165274257331</v>
      </c>
      <c r="J216" s="35">
        <v>4.5138554303964318</v>
      </c>
      <c r="K216" s="35">
        <v>4.046820838938693</v>
      </c>
      <c r="L216" s="35">
        <v>4.2707113520024089</v>
      </c>
      <c r="M216" s="104">
        <f t="shared" si="9"/>
        <v>2032</v>
      </c>
      <c r="N216" s="3"/>
      <c r="O216" s="3"/>
    </row>
    <row r="217" spans="8:15">
      <c r="H217" s="31">
        <v>48458</v>
      </c>
      <c r="I217" s="35">
        <v>4.3831649711041267</v>
      </c>
      <c r="J217" s="35">
        <v>4.3933038740748254</v>
      </c>
      <c r="K217" s="35">
        <v>3.9783661287898973</v>
      </c>
      <c r="L217" s="35">
        <v>4.1664254943290171</v>
      </c>
      <c r="M217" s="104">
        <f t="shared" si="9"/>
        <v>2032</v>
      </c>
      <c r="N217" s="3"/>
      <c r="O217" s="3"/>
    </row>
    <row r="218" spans="8:15">
      <c r="H218" s="31">
        <v>48488</v>
      </c>
      <c r="I218" s="35">
        <v>4.3965483230254483</v>
      </c>
      <c r="J218" s="35">
        <v>4.4066872259961469</v>
      </c>
      <c r="K218" s="35">
        <v>4.334206346749446</v>
      </c>
      <c r="L218" s="35">
        <v>4.2599716149754085</v>
      </c>
      <c r="M218" s="104">
        <f t="shared" si="9"/>
        <v>2032</v>
      </c>
      <c r="N218" s="3"/>
      <c r="O218" s="3"/>
    </row>
    <row r="219" spans="8:15">
      <c r="H219" s="31">
        <v>48519</v>
      </c>
      <c r="I219" s="35">
        <v>4.8387058815776136</v>
      </c>
      <c r="J219" s="35">
        <v>4.8488447845483122</v>
      </c>
      <c r="K219" s="35">
        <v>4.9637100617864416</v>
      </c>
      <c r="L219" s="35">
        <v>4.4768741543711732</v>
      </c>
      <c r="M219" s="104">
        <f t="shared" si="9"/>
        <v>2032</v>
      </c>
      <c r="N219" s="3"/>
      <c r="O219" s="3"/>
    </row>
    <row r="220" spans="8:15">
      <c r="H220" s="31">
        <v>48549</v>
      </c>
      <c r="I220" s="35">
        <v>5.280863440129778</v>
      </c>
      <c r="J220" s="35">
        <v>5.2910023431004767</v>
      </c>
      <c r="K220" s="35">
        <v>5.4563561376984238</v>
      </c>
      <c r="L220" s="35">
        <v>4.8669173140620297</v>
      </c>
      <c r="M220" s="104">
        <f t="shared" si="9"/>
        <v>2032</v>
      </c>
      <c r="N220" s="3"/>
      <c r="O220" s="3"/>
    </row>
    <row r="221" spans="8:15">
      <c r="H221" s="31">
        <v>48580</v>
      </c>
      <c r="I221" s="35">
        <v>5.3476788107066815</v>
      </c>
      <c r="J221" s="35">
        <v>5.3578177136773801</v>
      </c>
      <c r="K221" s="35">
        <v>5.5605916380989733</v>
      </c>
      <c r="L221" s="35">
        <v>5.0192810599217097</v>
      </c>
      <c r="M221" s="104">
        <f t="shared" si="9"/>
        <v>2033</v>
      </c>
      <c r="N221" s="3"/>
      <c r="O221" s="3"/>
    </row>
    <row r="222" spans="8:15">
      <c r="H222" s="31">
        <v>48611</v>
      </c>
      <c r="I222" s="35">
        <v>4.9776088522761839</v>
      </c>
      <c r="J222" s="35">
        <v>4.9877477552468825</v>
      </c>
      <c r="K222" s="35">
        <v>5.0706381831610736</v>
      </c>
      <c r="L222" s="35">
        <v>4.6863492120847132</v>
      </c>
      <c r="M222" s="104">
        <f t="shared" si="9"/>
        <v>2033</v>
      </c>
      <c r="N222" s="3"/>
      <c r="O222" s="3"/>
    </row>
    <row r="223" spans="8:15">
      <c r="H223" s="31">
        <v>48639</v>
      </c>
      <c r="I223" s="35">
        <v>4.4812081628307814</v>
      </c>
      <c r="J223" s="35">
        <v>4.49134706580148</v>
      </c>
      <c r="K223" s="35">
        <v>4.6016561031174712</v>
      </c>
      <c r="L223" s="35">
        <v>4.2310646592391841</v>
      </c>
      <c r="M223" s="104">
        <f t="shared" si="9"/>
        <v>2033</v>
      </c>
      <c r="N223" s="3"/>
      <c r="O223" s="3"/>
    </row>
    <row r="224" spans="8:15">
      <c r="H224" s="31">
        <v>48670</v>
      </c>
      <c r="I224" s="35">
        <v>4.196406378383859</v>
      </c>
      <c r="J224" s="35">
        <v>4.2065452813545567</v>
      </c>
      <c r="K224" s="35">
        <v>4.1256835647757697</v>
      </c>
      <c r="L224" s="35">
        <v>4.0792027702499238</v>
      </c>
      <c r="M224" s="104">
        <f t="shared" ref="M224:M311" si="10">YEAR(H224)</f>
        <v>2033</v>
      </c>
      <c r="N224" s="3"/>
      <c r="O224" s="3"/>
    </row>
    <row r="225" spans="8:15">
      <c r="H225" s="31">
        <v>48700</v>
      </c>
      <c r="I225" s="35">
        <v>4.2100938973943025</v>
      </c>
      <c r="J225" s="35">
        <v>4.2202328003650011</v>
      </c>
      <c r="K225" s="35">
        <v>4.0066904301903445</v>
      </c>
      <c r="L225" s="35">
        <v>3.9886677908260566</v>
      </c>
      <c r="M225" s="104">
        <f t="shared" si="10"/>
        <v>2033</v>
      </c>
      <c r="N225" s="3"/>
      <c r="O225" s="3"/>
    </row>
    <row r="226" spans="8:15">
      <c r="H226" s="31">
        <v>48731</v>
      </c>
      <c r="I226" s="35">
        <v>4.2512578434553383</v>
      </c>
      <c r="J226" s="35">
        <v>4.2613967464260361</v>
      </c>
      <c r="K226" s="35">
        <v>3.9436727431622929</v>
      </c>
      <c r="L226" s="35">
        <v>4.0493924721469439</v>
      </c>
      <c r="M226" s="104">
        <f t="shared" si="10"/>
        <v>2033</v>
      </c>
      <c r="N226" s="3"/>
      <c r="O226" s="3"/>
    </row>
    <row r="227" spans="8:15">
      <c r="H227" s="31">
        <v>48761</v>
      </c>
      <c r="I227" s="35">
        <v>4.6735431521849335</v>
      </c>
      <c r="J227" s="35">
        <v>4.6836820551556322</v>
      </c>
      <c r="K227" s="35">
        <v>4.0976699504107934</v>
      </c>
      <c r="L227" s="35">
        <v>4.3363542306534182</v>
      </c>
      <c r="M227" s="104">
        <f t="shared" si="10"/>
        <v>2033</v>
      </c>
      <c r="N227" s="3"/>
      <c r="O227" s="3"/>
    </row>
    <row r="228" spans="8:15">
      <c r="H228" s="31">
        <v>48792</v>
      </c>
      <c r="I228" s="35">
        <v>4.6898667859677579</v>
      </c>
      <c r="J228" s="35">
        <v>4.7000056889384565</v>
      </c>
      <c r="K228" s="35">
        <v>4.174668554035045</v>
      </c>
      <c r="L228" s="35">
        <v>4.4549931948208368</v>
      </c>
      <c r="M228" s="104">
        <f t="shared" si="10"/>
        <v>2033</v>
      </c>
      <c r="N228" s="3"/>
      <c r="O228" s="3"/>
    </row>
    <row r="229" spans="8:15">
      <c r="H229" s="31">
        <v>48823</v>
      </c>
      <c r="I229" s="35">
        <v>4.552788817803914</v>
      </c>
      <c r="J229" s="35">
        <v>4.5629277207746126</v>
      </c>
      <c r="K229" s="35">
        <v>4.0347040445553208</v>
      </c>
      <c r="L229" s="35">
        <v>4.3343468031717345</v>
      </c>
      <c r="M229" s="104">
        <f t="shared" si="10"/>
        <v>2033</v>
      </c>
      <c r="N229" s="3"/>
      <c r="O229" s="3"/>
    </row>
    <row r="230" spans="8:15">
      <c r="H230" s="31">
        <v>48853</v>
      </c>
      <c r="I230" s="35">
        <v>4.5664763368143566</v>
      </c>
      <c r="J230" s="35">
        <v>4.5766152397850552</v>
      </c>
      <c r="K230" s="35">
        <v>4.4056643649077962</v>
      </c>
      <c r="L230" s="35">
        <v>4.4281940379403792</v>
      </c>
      <c r="M230" s="104">
        <f t="shared" si="10"/>
        <v>2033</v>
      </c>
      <c r="N230" s="3"/>
      <c r="O230" s="3"/>
    </row>
    <row r="231" spans="8:15">
      <c r="H231" s="31">
        <v>48884</v>
      </c>
      <c r="I231" s="35">
        <v>5.2243897505829873</v>
      </c>
      <c r="J231" s="35">
        <v>5.2345286535536859</v>
      </c>
      <c r="K231" s="35">
        <v>5.1966217760445987</v>
      </c>
      <c r="L231" s="35">
        <v>4.8586868613871319</v>
      </c>
      <c r="M231" s="104">
        <f t="shared" si="10"/>
        <v>2033</v>
      </c>
      <c r="N231" s="3"/>
      <c r="O231" s="3"/>
    </row>
    <row r="232" spans="8:15">
      <c r="H232" s="31">
        <v>48914</v>
      </c>
      <c r="I232" s="35">
        <v>5.5944597090134849</v>
      </c>
      <c r="J232" s="35">
        <v>5.6045986119841826</v>
      </c>
      <c r="K232" s="35">
        <v>5.7636256157793273</v>
      </c>
      <c r="L232" s="35">
        <v>5.1773659741041849</v>
      </c>
      <c r="M232" s="104">
        <f t="shared" si="10"/>
        <v>2033</v>
      </c>
      <c r="N232" s="3"/>
      <c r="O232" s="3"/>
    </row>
    <row r="233" spans="8:15">
      <c r="H233" s="31">
        <v>48945</v>
      </c>
      <c r="I233" s="35">
        <v>5.6672570323431009</v>
      </c>
      <c r="J233" s="35">
        <v>5.6773959353137995</v>
      </c>
      <c r="K233" s="35">
        <v>5.8744373250973467</v>
      </c>
      <c r="L233" s="35">
        <v>5.3355512596607451</v>
      </c>
      <c r="M233" s="104">
        <f t="shared" si="10"/>
        <v>2034</v>
      </c>
      <c r="N233" s="3"/>
      <c r="O233" s="3"/>
    </row>
    <row r="234" spans="8:15">
      <c r="H234" s="31">
        <v>48976</v>
      </c>
      <c r="I234" s="35">
        <v>5.1625424424617261</v>
      </c>
      <c r="J234" s="35">
        <v>5.1726813454324247</v>
      </c>
      <c r="K234" s="35">
        <v>5.2515098189778229</v>
      </c>
      <c r="L234" s="35">
        <v>4.8693262270400481</v>
      </c>
      <c r="M234" s="104">
        <f t="shared" si="10"/>
        <v>2034</v>
      </c>
      <c r="N234" s="3"/>
      <c r="O234" s="3"/>
    </row>
    <row r="235" spans="8:15">
      <c r="H235" s="31">
        <v>49004</v>
      </c>
      <c r="I235" s="35">
        <v>4.6301486474703442</v>
      </c>
      <c r="J235" s="35">
        <v>4.6402875504410428</v>
      </c>
      <c r="K235" s="35">
        <v>4.7144354969934748</v>
      </c>
      <c r="L235" s="35">
        <v>4.3785102077687439</v>
      </c>
      <c r="M235" s="104">
        <f t="shared" si="10"/>
        <v>2034</v>
      </c>
      <c r="N235" s="3"/>
      <c r="O235" s="3"/>
    </row>
    <row r="236" spans="8:15">
      <c r="H236" s="31">
        <v>49035</v>
      </c>
      <c r="I236" s="35">
        <v>4.307224587853594</v>
      </c>
      <c r="J236" s="35">
        <v>4.3173634908242926</v>
      </c>
      <c r="K236" s="35">
        <v>4.1344345829415392</v>
      </c>
      <c r="L236" s="35">
        <v>4.1889086821238584</v>
      </c>
      <c r="M236" s="104">
        <f t="shared" si="10"/>
        <v>2034</v>
      </c>
      <c r="N236" s="3"/>
      <c r="O236" s="3"/>
    </row>
    <row r="237" spans="8:15">
      <c r="H237" s="31">
        <v>49065</v>
      </c>
      <c r="I237" s="35">
        <v>4.2932329017540303</v>
      </c>
      <c r="J237" s="35">
        <v>4.3033718047247289</v>
      </c>
      <c r="K237" s="35">
        <v>4.0484778364612062</v>
      </c>
      <c r="L237" s="35">
        <v>4.0708719462009437</v>
      </c>
      <c r="M237" s="104">
        <f t="shared" si="10"/>
        <v>2034</v>
      </c>
      <c r="N237" s="3"/>
      <c r="O237" s="3"/>
    </row>
    <row r="238" spans="8:15">
      <c r="H238" s="31">
        <v>49096</v>
      </c>
      <c r="I238" s="35">
        <v>4.3353093490824293</v>
      </c>
      <c r="J238" s="35">
        <v>4.3454482520531279</v>
      </c>
      <c r="K238" s="35">
        <v>4.0412802534727916</v>
      </c>
      <c r="L238" s="35">
        <v>4.1326003412626715</v>
      </c>
      <c r="M238" s="104">
        <f t="shared" si="10"/>
        <v>2034</v>
      </c>
      <c r="N238" s="3"/>
      <c r="O238" s="3"/>
    </row>
    <row r="239" spans="8:15">
      <c r="H239" s="31">
        <v>49126</v>
      </c>
      <c r="I239" s="35">
        <v>4.6800320500861812</v>
      </c>
      <c r="J239" s="35">
        <v>4.6901709530568789</v>
      </c>
      <c r="K239" s="35">
        <v>4.084258626712959</v>
      </c>
      <c r="L239" s="35">
        <v>4.3427779985948005</v>
      </c>
      <c r="M239" s="104">
        <f t="shared" si="10"/>
        <v>2034</v>
      </c>
      <c r="N239" s="3"/>
      <c r="O239" s="3"/>
    </row>
    <row r="240" spans="8:15">
      <c r="H240" s="31">
        <v>49157</v>
      </c>
      <c r="I240" s="35">
        <v>4.755871044307006</v>
      </c>
      <c r="J240" s="35">
        <v>4.7660099472777047</v>
      </c>
      <c r="K240" s="35">
        <v>4.1773611750091266</v>
      </c>
      <c r="L240" s="35">
        <v>4.5203349593495936</v>
      </c>
      <c r="M240" s="104">
        <f t="shared" si="10"/>
        <v>2034</v>
      </c>
      <c r="N240" s="3"/>
      <c r="O240" s="3"/>
    </row>
    <row r="241" spans="8:15">
      <c r="H241" s="31">
        <v>49188</v>
      </c>
      <c r="I241" s="35">
        <v>4.5595818827942818</v>
      </c>
      <c r="J241" s="35">
        <v>4.5697207857649804</v>
      </c>
      <c r="K241" s="35">
        <v>4.0126452650368742</v>
      </c>
      <c r="L241" s="35">
        <v>4.341071685235371</v>
      </c>
      <c r="M241" s="104">
        <f t="shared" si="10"/>
        <v>2034</v>
      </c>
      <c r="N241" s="3"/>
      <c r="O241" s="3"/>
    </row>
    <row r="242" spans="8:15">
      <c r="H242" s="31">
        <v>49218</v>
      </c>
      <c r="I242" s="35">
        <v>4.6016583301226808</v>
      </c>
      <c r="J242" s="35">
        <v>4.6117972330933794</v>
      </c>
      <c r="K242" s="35">
        <v>4.3635662716014636</v>
      </c>
      <c r="L242" s="35">
        <v>4.4630229047475662</v>
      </c>
      <c r="M242" s="104">
        <f t="shared" si="10"/>
        <v>2034</v>
      </c>
      <c r="N242" s="3"/>
      <c r="O242" s="3"/>
    </row>
    <row r="243" spans="8:15">
      <c r="H243" s="31">
        <v>49249</v>
      </c>
      <c r="I243" s="35">
        <v>5.0223214143769646</v>
      </c>
      <c r="J243" s="35">
        <v>5.0324603173476632</v>
      </c>
      <c r="K243" s="35">
        <v>5.0581589205696513</v>
      </c>
      <c r="L243" s="35">
        <v>4.6586467128374984</v>
      </c>
      <c r="M243" s="104">
        <f t="shared" si="10"/>
        <v>2034</v>
      </c>
      <c r="N243" s="3"/>
      <c r="O243" s="3"/>
    </row>
    <row r="244" spans="8:15">
      <c r="H244" s="31">
        <v>49279</v>
      </c>
      <c r="I244" s="35">
        <v>5.4288914235019776</v>
      </c>
      <c r="J244" s="35">
        <v>5.4390303264726754</v>
      </c>
      <c r="K244" s="35">
        <v>5.5736922747613376</v>
      </c>
      <c r="L244" s="35">
        <v>5.0134595202248322</v>
      </c>
      <c r="M244" s="104">
        <f t="shared" si="10"/>
        <v>2034</v>
      </c>
      <c r="N244" s="3"/>
      <c r="O244" s="3"/>
    </row>
    <row r="245" spans="8:15">
      <c r="H245" s="31">
        <v>49310</v>
      </c>
      <c r="I245" s="35">
        <v>5.4966192953462434</v>
      </c>
      <c r="J245" s="35">
        <v>5.506758198316942</v>
      </c>
      <c r="K245" s="35">
        <v>5.628424974176828</v>
      </c>
      <c r="L245" s="35">
        <v>5.1667266084512695</v>
      </c>
      <c r="M245" s="104">
        <f t="shared" si="10"/>
        <v>2035</v>
      </c>
      <c r="N245" s="3"/>
      <c r="O245" s="3"/>
    </row>
    <row r="246" spans="8:15">
      <c r="H246" s="31">
        <v>49341</v>
      </c>
      <c r="I246" s="35">
        <v>4.9946422092669573</v>
      </c>
      <c r="J246" s="35">
        <v>5.004781112237656</v>
      </c>
      <c r="K246" s="35">
        <v>5.079026733118793</v>
      </c>
      <c r="L246" s="35">
        <v>4.7032116029308444</v>
      </c>
      <c r="M246" s="104">
        <f t="shared" si="10"/>
        <v>2035</v>
      </c>
      <c r="N246" s="3"/>
      <c r="O246" s="3"/>
    </row>
    <row r="247" spans="8:15">
      <c r="H247" s="31">
        <v>49369</v>
      </c>
      <c r="I247" s="35">
        <v>4.4966192953462434</v>
      </c>
      <c r="J247" s="35">
        <v>4.506758198316942</v>
      </c>
      <c r="K247" s="35">
        <v>4.5662377810737675</v>
      </c>
      <c r="L247" s="35">
        <v>4.2463211080999699</v>
      </c>
      <c r="M247" s="104">
        <f t="shared" si="10"/>
        <v>2035</v>
      </c>
      <c r="N247" s="3"/>
      <c r="O247" s="3"/>
    </row>
    <row r="248" spans="8:15">
      <c r="H248" s="31">
        <v>49400</v>
      </c>
      <c r="I248" s="35">
        <v>4.4782678809692795</v>
      </c>
      <c r="J248" s="35">
        <v>4.4884067839399782</v>
      </c>
      <c r="K248" s="35">
        <v>4.1560273319067793</v>
      </c>
      <c r="L248" s="35">
        <v>4.3582351902037537</v>
      </c>
      <c r="M248" s="104">
        <f t="shared" si="10"/>
        <v>2035</v>
      </c>
      <c r="N248" s="3"/>
      <c r="O248" s="3"/>
    </row>
    <row r="249" spans="8:15">
      <c r="H249" s="31">
        <v>49430</v>
      </c>
      <c r="I249" s="35">
        <v>4.4495747855622021</v>
      </c>
      <c r="J249" s="35">
        <v>4.4597136885328998</v>
      </c>
      <c r="K249" s="35">
        <v>4.1194180428937699</v>
      </c>
      <c r="L249" s="35">
        <v>4.2257449764127273</v>
      </c>
      <c r="M249" s="104">
        <f t="shared" si="10"/>
        <v>2035</v>
      </c>
      <c r="N249" s="3"/>
      <c r="O249" s="3"/>
    </row>
    <row r="250" spans="8:15">
      <c r="H250" s="31">
        <v>49461</v>
      </c>
      <c r="I250" s="35">
        <v>4.4782678809692795</v>
      </c>
      <c r="J250" s="35">
        <v>4.4884067839399782</v>
      </c>
      <c r="K250" s="35">
        <v>4.1413732600670592</v>
      </c>
      <c r="L250" s="35">
        <v>4.2741239787212688</v>
      </c>
      <c r="M250" s="104">
        <f t="shared" si="10"/>
        <v>2035</v>
      </c>
      <c r="N250" s="3"/>
      <c r="O250" s="3"/>
    </row>
    <row r="251" spans="8:15">
      <c r="H251" s="31">
        <v>49491</v>
      </c>
      <c r="I251" s="35">
        <v>4.870846203994728</v>
      </c>
      <c r="J251" s="35">
        <v>4.8809851069654266</v>
      </c>
      <c r="K251" s="35">
        <v>4.2073424739320862</v>
      </c>
      <c r="L251" s="35">
        <v>4.5316769246210979</v>
      </c>
      <c r="M251" s="104">
        <f t="shared" si="10"/>
        <v>2035</v>
      </c>
      <c r="N251" s="3"/>
      <c r="O251" s="3"/>
    </row>
    <row r="252" spans="8:15">
      <c r="H252" s="31">
        <v>49522</v>
      </c>
      <c r="I252" s="35">
        <v>4.8798698276386494</v>
      </c>
      <c r="J252" s="35">
        <v>4.890008730609348</v>
      </c>
      <c r="K252" s="35">
        <v>4.295163342625246</v>
      </c>
      <c r="L252" s="35">
        <v>4.643089149854462</v>
      </c>
      <c r="M252" s="104">
        <f t="shared" si="10"/>
        <v>2035</v>
      </c>
      <c r="N252" s="3"/>
      <c r="O252" s="3"/>
    </row>
    <row r="253" spans="8:15">
      <c r="H253" s="31">
        <v>49553</v>
      </c>
      <c r="I253" s="35">
        <v>4.7364043506032649</v>
      </c>
      <c r="J253" s="35">
        <v>4.7465432535739636</v>
      </c>
      <c r="K253" s="35">
        <v>4.1413732600670601</v>
      </c>
      <c r="L253" s="35">
        <v>4.5161193616380606</v>
      </c>
      <c r="M253" s="104">
        <f t="shared" si="10"/>
        <v>2035</v>
      </c>
      <c r="N253" s="3"/>
      <c r="O253" s="3"/>
    </row>
    <row r="254" spans="8:15">
      <c r="H254" s="31">
        <v>49583</v>
      </c>
      <c r="I254" s="35">
        <v>4.7508015928216567</v>
      </c>
      <c r="J254" s="35">
        <v>4.7609404957923553</v>
      </c>
      <c r="K254" s="35">
        <v>4.449056987528591</v>
      </c>
      <c r="L254" s="35">
        <v>4.6106691960252935</v>
      </c>
      <c r="M254" s="104">
        <f t="shared" si="10"/>
        <v>2035</v>
      </c>
      <c r="N254" s="3"/>
      <c r="O254" s="3"/>
    </row>
    <row r="255" spans="8:15">
      <c r="H255" s="31">
        <v>49614</v>
      </c>
      <c r="I255" s="35">
        <v>5.0807214954881887</v>
      </c>
      <c r="J255" s="35">
        <v>5.0908603984588865</v>
      </c>
      <c r="K255" s="35">
        <v>5.0643726612790729</v>
      </c>
      <c r="L255" s="35">
        <v>4.7164606243099465</v>
      </c>
      <c r="M255" s="104">
        <f t="shared" si="10"/>
        <v>2035</v>
      </c>
      <c r="N255" s="3"/>
      <c r="O255" s="3"/>
    </row>
    <row r="256" spans="8:15">
      <c r="H256" s="31">
        <v>49644</v>
      </c>
      <c r="I256" s="35">
        <v>5.5826985815674748</v>
      </c>
      <c r="J256" s="35">
        <v>5.5928374845381725</v>
      </c>
      <c r="K256" s="35">
        <v>5.7383046223884335</v>
      </c>
      <c r="L256" s="35">
        <v>5.1657228947104281</v>
      </c>
      <c r="M256" s="104">
        <f t="shared" si="10"/>
        <v>2035</v>
      </c>
      <c r="N256" s="3"/>
      <c r="O256" s="3"/>
    </row>
    <row r="257" spans="8:15">
      <c r="H257" s="31">
        <v>49675</v>
      </c>
      <c r="I257" s="35">
        <v>5.652657012065295</v>
      </c>
      <c r="J257" s="35">
        <v>5.6627959150359928</v>
      </c>
      <c r="K257" s="35">
        <v>5.9000690055237124</v>
      </c>
      <c r="L257" s="35">
        <v>5.3211981531667165</v>
      </c>
      <c r="M257" s="104">
        <f t="shared" si="10"/>
        <v>2036</v>
      </c>
      <c r="N257" s="3"/>
      <c r="O257" s="3"/>
    </row>
    <row r="258" spans="8:15">
      <c r="H258" s="31">
        <v>49706</v>
      </c>
      <c r="I258" s="35">
        <v>5.2418286636925888</v>
      </c>
      <c r="J258" s="35">
        <v>5.2519675666632875</v>
      </c>
      <c r="K258" s="35">
        <v>5.2855818305344853</v>
      </c>
      <c r="L258" s="35">
        <v>4.947917012947908</v>
      </c>
      <c r="M258" s="104">
        <f t="shared" si="10"/>
        <v>2036</v>
      </c>
      <c r="N258" s="3"/>
      <c r="O258" s="3"/>
    </row>
    <row r="259" spans="8:15">
      <c r="H259" s="31">
        <v>49735</v>
      </c>
      <c r="I259" s="35">
        <v>4.8239030832403937</v>
      </c>
      <c r="J259" s="35">
        <v>4.8340419862110915</v>
      </c>
      <c r="K259" s="35">
        <v>4.9183497546076635</v>
      </c>
      <c r="L259" s="35">
        <v>4.5703199036434805</v>
      </c>
      <c r="M259" s="104">
        <f t="shared" si="10"/>
        <v>2036</v>
      </c>
      <c r="N259" s="3"/>
      <c r="O259" s="3"/>
    </row>
    <row r="260" spans="8:15">
      <c r="H260" s="31">
        <v>49766</v>
      </c>
      <c r="I260" s="35">
        <v>4.4494733965324951</v>
      </c>
      <c r="J260" s="35">
        <v>4.4596122995031937</v>
      </c>
      <c r="K260" s="35">
        <v>4.191445653950483</v>
      </c>
      <c r="L260" s="35">
        <v>4.3297297199638658</v>
      </c>
      <c r="M260" s="104">
        <f t="shared" si="10"/>
        <v>2036</v>
      </c>
      <c r="N260" s="3"/>
      <c r="O260" s="3"/>
    </row>
    <row r="261" spans="8:15">
      <c r="H261" s="31">
        <v>49796</v>
      </c>
      <c r="I261" s="35">
        <v>4.4494733965324951</v>
      </c>
      <c r="J261" s="35">
        <v>4.4596122995031937</v>
      </c>
      <c r="K261" s="35">
        <v>4.0640639694073375</v>
      </c>
      <c r="L261" s="35">
        <v>4.225544233664559</v>
      </c>
      <c r="M261" s="104">
        <f t="shared" si="10"/>
        <v>2036</v>
      </c>
      <c r="N261" s="3"/>
      <c r="O261" s="3"/>
    </row>
    <row r="262" spans="8:15">
      <c r="H262" s="31">
        <v>49827</v>
      </c>
      <c r="I262" s="35">
        <v>4.4934762354253275</v>
      </c>
      <c r="J262" s="35">
        <v>4.5036151383960252</v>
      </c>
      <c r="K262" s="35">
        <v>4.0640121882347593</v>
      </c>
      <c r="L262" s="35">
        <v>4.2892800562079696</v>
      </c>
      <c r="M262" s="104">
        <f t="shared" si="10"/>
        <v>2036</v>
      </c>
      <c r="N262" s="3"/>
      <c r="O262" s="3"/>
    </row>
    <row r="263" spans="8:15">
      <c r="H263" s="31">
        <v>49857</v>
      </c>
      <c r="I263" s="35">
        <v>4.9213379407888063</v>
      </c>
      <c r="J263" s="35">
        <v>4.9314768437595049</v>
      </c>
      <c r="K263" s="35">
        <v>4.1464478149797541</v>
      </c>
      <c r="L263" s="35">
        <v>4.581762240289069</v>
      </c>
      <c r="M263" s="104">
        <f t="shared" si="10"/>
        <v>2036</v>
      </c>
      <c r="N263" s="3"/>
      <c r="O263" s="3"/>
    </row>
    <row r="264" spans="8:15">
      <c r="H264" s="31">
        <v>49888</v>
      </c>
      <c r="I264" s="35">
        <v>4.9190059931055456</v>
      </c>
      <c r="J264" s="35">
        <v>4.9291448960762443</v>
      </c>
      <c r="K264" s="35">
        <v>4.2139186828495578</v>
      </c>
      <c r="L264" s="35">
        <v>4.6818325002509287</v>
      </c>
      <c r="M264" s="104">
        <f t="shared" si="10"/>
        <v>2036</v>
      </c>
      <c r="N264" s="3"/>
      <c r="O264" s="3"/>
    </row>
    <row r="265" spans="8:15">
      <c r="H265" s="31">
        <v>49919</v>
      </c>
      <c r="I265" s="35">
        <v>4.8162989060123698</v>
      </c>
      <c r="J265" s="35">
        <v>4.8264378089830684</v>
      </c>
      <c r="K265" s="35">
        <v>4.0790287282825286</v>
      </c>
      <c r="L265" s="35">
        <v>4.5952120044163403</v>
      </c>
      <c r="M265" s="104">
        <f t="shared" si="10"/>
        <v>2036</v>
      </c>
      <c r="N265" s="3"/>
      <c r="O265" s="3"/>
    </row>
    <row r="266" spans="8:15">
      <c r="H266" s="31">
        <v>49949</v>
      </c>
      <c r="I266" s="35">
        <v>4.8603017449052013</v>
      </c>
      <c r="J266" s="35">
        <v>4.870440647875899</v>
      </c>
      <c r="K266" s="35">
        <v>4.4087194540899279</v>
      </c>
      <c r="L266" s="35">
        <v>4.7190702800361333</v>
      </c>
      <c r="M266" s="104">
        <f t="shared" si="10"/>
        <v>2036</v>
      </c>
      <c r="N266" s="3"/>
      <c r="O266" s="3"/>
    </row>
    <row r="267" spans="8:15">
      <c r="H267" s="31">
        <v>49980</v>
      </c>
      <c r="I267" s="35">
        <v>5.2858315025854203</v>
      </c>
      <c r="J267" s="35">
        <v>5.295970405556119</v>
      </c>
      <c r="K267" s="35">
        <v>5.2555487504389466</v>
      </c>
      <c r="L267" s="35">
        <v>4.9195119140821033</v>
      </c>
      <c r="M267" s="104">
        <f t="shared" si="10"/>
        <v>2036</v>
      </c>
      <c r="N267" s="3"/>
      <c r="O267" s="3"/>
    </row>
    <row r="268" spans="8:15">
      <c r="H268" s="31">
        <v>50010</v>
      </c>
      <c r="I268" s="35">
        <v>5.7700655084659846</v>
      </c>
      <c r="J268" s="35">
        <v>5.7802044114366824</v>
      </c>
      <c r="K268" s="35">
        <v>5.9150337643989026</v>
      </c>
      <c r="L268" s="35">
        <v>5.3512091940178665</v>
      </c>
      <c r="M268" s="104">
        <f t="shared" si="10"/>
        <v>2036</v>
      </c>
      <c r="N268" s="3"/>
      <c r="O268" s="3"/>
    </row>
    <row r="269" spans="8:15">
      <c r="H269" s="31">
        <v>50041</v>
      </c>
      <c r="I269" s="35">
        <v>5.8429642208253076</v>
      </c>
      <c r="J269" s="35">
        <v>5.8531031237960054</v>
      </c>
      <c r="K269" s="35">
        <v>6.1351555290301665</v>
      </c>
      <c r="L269" s="35">
        <v>5.5095952223225932</v>
      </c>
      <c r="M269" s="104">
        <f t="shared" si="10"/>
        <v>2037</v>
      </c>
      <c r="N269" s="3"/>
      <c r="O269" s="3"/>
    </row>
    <row r="270" spans="8:15">
      <c r="H270" s="31">
        <v>50072</v>
      </c>
      <c r="I270" s="35">
        <v>5.5427513038629224</v>
      </c>
      <c r="J270" s="35">
        <v>5.552890206833621</v>
      </c>
      <c r="K270" s="35">
        <v>5.5678927834325442</v>
      </c>
      <c r="L270" s="35">
        <v>5.2458192512295492</v>
      </c>
      <c r="M270" s="104">
        <f t="shared" si="10"/>
        <v>2037</v>
      </c>
      <c r="N270" s="3"/>
      <c r="O270" s="3"/>
    </row>
    <row r="271" spans="8:15">
      <c r="H271" s="31">
        <v>50100</v>
      </c>
      <c r="I271" s="35">
        <v>4.9536810412653356</v>
      </c>
      <c r="J271" s="35">
        <v>4.9638199442360333</v>
      </c>
      <c r="K271" s="35">
        <v>5.0235690972872042</v>
      </c>
      <c r="L271" s="35">
        <v>4.6987952624711431</v>
      </c>
      <c r="M271" s="104">
        <f t="shared" si="10"/>
        <v>2037</v>
      </c>
      <c r="N271" s="3"/>
      <c r="O271" s="3"/>
    </row>
    <row r="272" spans="8:15">
      <c r="H272" s="31">
        <v>50131</v>
      </c>
      <c r="I272" s="35">
        <v>4.6121014001825005</v>
      </c>
      <c r="J272" s="35">
        <v>4.6222403031531991</v>
      </c>
      <c r="K272" s="35">
        <v>4.3105941320536427</v>
      </c>
      <c r="L272" s="35">
        <v>4.4907254039947802</v>
      </c>
      <c r="M272" s="104">
        <f t="shared" si="10"/>
        <v>2037</v>
      </c>
      <c r="N272" s="3"/>
      <c r="O272" s="3"/>
    </row>
    <row r="273" spans="8:15">
      <c r="H273" s="31">
        <v>50161</v>
      </c>
      <c r="I273" s="35">
        <v>4.5970958237858666</v>
      </c>
      <c r="J273" s="35">
        <v>4.6072347267565643</v>
      </c>
      <c r="K273" s="35">
        <v>4.233957996637443</v>
      </c>
      <c r="L273" s="35">
        <v>4.371684954331025</v>
      </c>
      <c r="M273" s="104">
        <f t="shared" si="10"/>
        <v>2037</v>
      </c>
      <c r="N273" s="3"/>
      <c r="O273" s="3"/>
    </row>
    <row r="274" spans="8:15">
      <c r="H274" s="31">
        <v>50192</v>
      </c>
      <c r="I274" s="35">
        <v>4.5820902473892327</v>
      </c>
      <c r="J274" s="35">
        <v>4.5922291503599304</v>
      </c>
      <c r="K274" s="35">
        <v>4.2186307695542027</v>
      </c>
      <c r="L274" s="35">
        <v>4.3769042657833985</v>
      </c>
      <c r="M274" s="104">
        <f t="shared" si="10"/>
        <v>2037</v>
      </c>
      <c r="N274" s="3"/>
      <c r="O274" s="3"/>
    </row>
    <row r="275" spans="8:15">
      <c r="H275" s="31">
        <v>50222</v>
      </c>
      <c r="I275" s="35">
        <v>4.9567227121565445</v>
      </c>
      <c r="J275" s="35">
        <v>4.9668616151272431</v>
      </c>
      <c r="K275" s="35">
        <v>4.287603291428784</v>
      </c>
      <c r="L275" s="35">
        <v>4.6166914784703401</v>
      </c>
      <c r="M275" s="104">
        <f t="shared" si="10"/>
        <v>2037</v>
      </c>
      <c r="N275" s="3"/>
      <c r="O275" s="3"/>
    </row>
    <row r="276" spans="8:15">
      <c r="H276" s="31">
        <v>50253</v>
      </c>
      <c r="I276" s="35">
        <v>4.9573310463347875</v>
      </c>
      <c r="J276" s="35">
        <v>4.9674699493054852</v>
      </c>
      <c r="K276" s="35">
        <v>4.3565758133033636</v>
      </c>
      <c r="L276" s="35">
        <v>4.7197728796547223</v>
      </c>
      <c r="M276" s="104">
        <f t="shared" si="10"/>
        <v>2037</v>
      </c>
      <c r="N276" s="3"/>
      <c r="O276" s="3"/>
    </row>
    <row r="277" spans="8:15">
      <c r="H277" s="31">
        <v>50284</v>
      </c>
      <c r="I277" s="35">
        <v>4.882303164351617</v>
      </c>
      <c r="J277" s="35">
        <v>4.8924420673223157</v>
      </c>
      <c r="K277" s="35">
        <v>4.1879245342151439</v>
      </c>
      <c r="L277" s="35">
        <v>4.6605537689450962</v>
      </c>
      <c r="M277" s="104">
        <f t="shared" si="10"/>
        <v>2037</v>
      </c>
      <c r="N277" s="3"/>
      <c r="O277" s="3"/>
    </row>
    <row r="278" spans="8:15">
      <c r="H278" s="31">
        <v>50314</v>
      </c>
      <c r="I278" s="35">
        <v>4.9273198935415188</v>
      </c>
      <c r="J278" s="35">
        <v>4.9374587965122174</v>
      </c>
      <c r="K278" s="35">
        <v>4.4639699652312022</v>
      </c>
      <c r="L278" s="35">
        <v>4.7854157583057315</v>
      </c>
      <c r="M278" s="104">
        <f t="shared" si="10"/>
        <v>2037</v>
      </c>
      <c r="N278" s="3"/>
      <c r="O278" s="3"/>
    </row>
    <row r="279" spans="8:15">
      <c r="H279" s="31">
        <v>50345</v>
      </c>
      <c r="I279" s="35">
        <v>5.3326732343100476</v>
      </c>
      <c r="J279" s="35">
        <v>5.3428121372807462</v>
      </c>
      <c r="K279" s="35">
        <v>5.3148899742139246</v>
      </c>
      <c r="L279" s="35">
        <v>4.9658834889089629</v>
      </c>
      <c r="M279" s="104">
        <f t="shared" si="10"/>
        <v>2037</v>
      </c>
      <c r="N279" s="3"/>
      <c r="O279" s="3"/>
    </row>
    <row r="280" spans="8:15">
      <c r="H280" s="31">
        <v>50375</v>
      </c>
      <c r="I280" s="35">
        <v>5.6779028804623337</v>
      </c>
      <c r="J280" s="35">
        <v>5.6880417834330324</v>
      </c>
      <c r="K280" s="35">
        <v>5.8285592061927831</v>
      </c>
      <c r="L280" s="35">
        <v>5.2599716149754085</v>
      </c>
      <c r="M280" s="104">
        <f t="shared" si="10"/>
        <v>2037</v>
      </c>
      <c r="N280" s="3"/>
      <c r="O280" s="3"/>
    </row>
    <row r="281" spans="8:15">
      <c r="H281" s="31">
        <v>50406</v>
      </c>
      <c r="I281" s="35">
        <v>5.7473543658116188</v>
      </c>
      <c r="J281" s="35">
        <v>5.7574932687823175</v>
      </c>
      <c r="K281" s="35">
        <v>6.0408102325921131</v>
      </c>
      <c r="L281" s="35">
        <v>5.4148446451871921</v>
      </c>
      <c r="M281" s="104">
        <f t="shared" ref="M281:M304" si="11">YEAR(H281)</f>
        <v>2038</v>
      </c>
      <c r="N281" s="3"/>
      <c r="O281" s="3"/>
    </row>
    <row r="282" spans="8:15">
      <c r="H282" s="31">
        <v>50437</v>
      </c>
      <c r="I282" s="35">
        <v>5.6090597292912907</v>
      </c>
      <c r="J282" s="35">
        <v>5.6191986322619893</v>
      </c>
      <c r="K282" s="35">
        <v>5.5780936744305114</v>
      </c>
      <c r="L282" s="35">
        <v>5.3114621298805575</v>
      </c>
      <c r="M282" s="104">
        <f t="shared" si="11"/>
        <v>2038</v>
      </c>
      <c r="N282" s="3"/>
      <c r="O282" s="3"/>
    </row>
    <row r="283" spans="8:15">
      <c r="H283" s="31">
        <v>50465</v>
      </c>
      <c r="I283" s="35">
        <v>5.0253630852681743</v>
      </c>
      <c r="J283" s="35">
        <v>5.035501988238873</v>
      </c>
      <c r="K283" s="35">
        <v>5.1310668115601992</v>
      </c>
      <c r="L283" s="35">
        <v>4.76975782394861</v>
      </c>
      <c r="M283" s="104">
        <f t="shared" si="11"/>
        <v>2038</v>
      </c>
      <c r="N283" s="3"/>
      <c r="O283" s="3"/>
    </row>
    <row r="284" spans="8:15">
      <c r="H284" s="31">
        <v>50496</v>
      </c>
      <c r="I284" s="35">
        <v>4.7799002443475613</v>
      </c>
      <c r="J284" s="35">
        <v>4.79003914731826</v>
      </c>
      <c r="K284" s="35">
        <v>4.370349605209249</v>
      </c>
      <c r="L284" s="35">
        <v>4.6568400281039848</v>
      </c>
      <c r="M284" s="104">
        <f t="shared" si="11"/>
        <v>2038</v>
      </c>
      <c r="N284" s="3"/>
      <c r="O284" s="3"/>
    </row>
    <row r="285" spans="8:15">
      <c r="H285" s="31">
        <v>50526</v>
      </c>
      <c r="I285" s="35">
        <v>4.7491793683463452</v>
      </c>
      <c r="J285" s="35">
        <v>4.7593182713170439</v>
      </c>
      <c r="K285" s="35">
        <v>4.2762114334615102</v>
      </c>
      <c r="L285" s="35">
        <v>4.5222420154571914</v>
      </c>
      <c r="M285" s="104">
        <f t="shared" si="11"/>
        <v>2038</v>
      </c>
      <c r="N285" s="3"/>
      <c r="O285" s="3"/>
    </row>
    <row r="286" spans="8:15">
      <c r="H286" s="31">
        <v>50557</v>
      </c>
      <c r="I286" s="35">
        <v>4.7952099878333163</v>
      </c>
      <c r="J286" s="35">
        <v>4.8053488908040149</v>
      </c>
      <c r="K286" s="35">
        <v>4.3075390428715119</v>
      </c>
      <c r="L286" s="35">
        <v>4.5879852654822848</v>
      </c>
      <c r="M286" s="104">
        <f t="shared" si="11"/>
        <v>2038</v>
      </c>
      <c r="N286" s="3"/>
      <c r="O286" s="3"/>
    </row>
    <row r="287" spans="8:15">
      <c r="H287" s="31">
        <v>50587</v>
      </c>
      <c r="I287" s="35">
        <v>5.2367592122072395</v>
      </c>
      <c r="J287" s="35">
        <v>5.2468981151779381</v>
      </c>
      <c r="K287" s="35">
        <v>4.3860393005005385</v>
      </c>
      <c r="L287" s="35">
        <v>4.8939172136906546</v>
      </c>
      <c r="M287" s="104">
        <f t="shared" si="11"/>
        <v>2038</v>
      </c>
      <c r="N287" s="3"/>
      <c r="O287" s="3"/>
    </row>
    <row r="288" spans="8:15">
      <c r="H288" s="31">
        <v>50618</v>
      </c>
      <c r="I288" s="35">
        <v>5.2252008628206434</v>
      </c>
      <c r="J288" s="35">
        <v>5.2353397657913412</v>
      </c>
      <c r="K288" s="35">
        <v>4.4487463004931191</v>
      </c>
      <c r="L288" s="35">
        <v>4.9849540499849443</v>
      </c>
      <c r="M288" s="104">
        <f t="shared" si="11"/>
        <v>2038</v>
      </c>
      <c r="N288" s="3"/>
      <c r="O288" s="3"/>
    </row>
    <row r="289" spans="8:15">
      <c r="H289" s="31">
        <v>50649</v>
      </c>
      <c r="I289" s="35">
        <v>5.1637591108182095</v>
      </c>
      <c r="J289" s="35">
        <v>5.1738980137889081</v>
      </c>
      <c r="K289" s="35">
        <v>4.3781685622686046</v>
      </c>
      <c r="L289" s="35">
        <v>4.9391847034025895</v>
      </c>
      <c r="M289" s="104">
        <f t="shared" si="11"/>
        <v>2038</v>
      </c>
      <c r="N289" s="3"/>
      <c r="O289" s="3"/>
    </row>
    <row r="290" spans="8:15">
      <c r="H290" s="31">
        <v>50679</v>
      </c>
      <c r="I290" s="35">
        <v>5.1944799868194265</v>
      </c>
      <c r="J290" s="35">
        <v>5.2046188897901242</v>
      </c>
      <c r="K290" s="35">
        <v>4.6447898198753741</v>
      </c>
      <c r="L290" s="35">
        <v>5.0498943290173637</v>
      </c>
      <c r="M290" s="104">
        <f t="shared" si="11"/>
        <v>2038</v>
      </c>
      <c r="N290" s="3"/>
      <c r="O290" s="3"/>
    </row>
    <row r="291" spans="8:15">
      <c r="H291" s="31">
        <v>50710</v>
      </c>
      <c r="I291" s="35">
        <v>5.5783388532900746</v>
      </c>
      <c r="J291" s="35">
        <v>5.5884777562607724</v>
      </c>
      <c r="K291" s="35">
        <v>5.5780418932579332</v>
      </c>
      <c r="L291" s="35">
        <v>5.2090833283147644</v>
      </c>
      <c r="M291" s="104">
        <f t="shared" si="11"/>
        <v>2038</v>
      </c>
      <c r="N291" s="3"/>
      <c r="O291" s="3"/>
    </row>
    <row r="292" spans="8:15">
      <c r="H292" s="31">
        <v>50740</v>
      </c>
      <c r="I292" s="35">
        <v>5.9622991087904289</v>
      </c>
      <c r="J292" s="35">
        <v>5.9724380117611267</v>
      </c>
      <c r="K292" s="35">
        <v>6.0643188849427592</v>
      </c>
      <c r="L292" s="35">
        <v>5.5415133192813402</v>
      </c>
      <c r="M292" s="104">
        <f t="shared" si="11"/>
        <v>2038</v>
      </c>
      <c r="N292" s="3"/>
      <c r="O292" s="3"/>
    </row>
    <row r="293" spans="8:15">
      <c r="H293" s="31">
        <v>50771</v>
      </c>
      <c r="I293" s="35">
        <v>6.0211047460204812</v>
      </c>
      <c r="J293" s="35">
        <v>6.0312436489911798</v>
      </c>
      <c r="K293" s="35">
        <v>6.059192548857486</v>
      </c>
      <c r="L293" s="35">
        <v>5.6859477265883767</v>
      </c>
      <c r="M293" s="104">
        <f t="shared" si="11"/>
        <v>2039</v>
      </c>
      <c r="N293" s="3"/>
      <c r="O293" s="3"/>
    </row>
    <row r="294" spans="8:15">
      <c r="H294" s="31">
        <v>50802</v>
      </c>
      <c r="I294" s="35">
        <v>5.989674146811315</v>
      </c>
      <c r="J294" s="35">
        <v>5.9998130497820137</v>
      </c>
      <c r="K294" s="35">
        <v>5.8024097140406345</v>
      </c>
      <c r="L294" s="35">
        <v>5.688256268192311</v>
      </c>
      <c r="M294" s="104">
        <f t="shared" si="11"/>
        <v>2039</v>
      </c>
      <c r="N294" s="3"/>
      <c r="O294" s="3"/>
    </row>
    <row r="295" spans="8:15">
      <c r="H295" s="31">
        <v>50830</v>
      </c>
      <c r="I295" s="35">
        <v>5.4903331755044107</v>
      </c>
      <c r="J295" s="35">
        <v>5.5004720784751093</v>
      </c>
      <c r="K295" s="35">
        <v>5.5777829873950413</v>
      </c>
      <c r="L295" s="35">
        <v>5.2300609454983435</v>
      </c>
      <c r="M295" s="104">
        <f t="shared" si="11"/>
        <v>2039</v>
      </c>
      <c r="N295" s="3"/>
      <c r="O295" s="3"/>
    </row>
    <row r="296" spans="8:15">
      <c r="H296" s="31">
        <v>50861</v>
      </c>
      <c r="I296" s="35">
        <v>5.0000158278414277</v>
      </c>
      <c r="J296" s="35">
        <v>5.0101547308121264</v>
      </c>
      <c r="K296" s="35">
        <v>4.5107283640696005</v>
      </c>
      <c r="L296" s="35">
        <v>4.87474628124059</v>
      </c>
      <c r="M296" s="104">
        <f t="shared" si="11"/>
        <v>2039</v>
      </c>
      <c r="N296" s="3"/>
      <c r="O296" s="3"/>
    </row>
    <row r="297" spans="8:15">
      <c r="H297" s="31">
        <v>50891</v>
      </c>
      <c r="I297" s="35">
        <v>5.0000158278414277</v>
      </c>
      <c r="J297" s="35">
        <v>5.0101547308121264</v>
      </c>
      <c r="K297" s="35">
        <v>4.5267805275689392</v>
      </c>
      <c r="L297" s="35">
        <v>4.7706611663153664</v>
      </c>
      <c r="M297" s="104">
        <f t="shared" si="11"/>
        <v>2039</v>
      </c>
      <c r="N297" s="3"/>
      <c r="O297" s="3"/>
    </row>
    <row r="298" spans="8:15">
      <c r="H298" s="31">
        <v>50922</v>
      </c>
      <c r="I298" s="35">
        <v>5.1257382246780896</v>
      </c>
      <c r="J298" s="35">
        <v>5.1358771276487882</v>
      </c>
      <c r="K298" s="35">
        <v>4.5428326910682797</v>
      </c>
      <c r="L298" s="35">
        <v>4.9150955736224029</v>
      </c>
      <c r="M298" s="104">
        <f t="shared" si="11"/>
        <v>2039</v>
      </c>
      <c r="N298" s="3"/>
      <c r="O298" s="3"/>
    </row>
    <row r="299" spans="8:15">
      <c r="H299" s="31">
        <v>50952</v>
      </c>
      <c r="I299" s="35">
        <v>5.5115234827131712</v>
      </c>
      <c r="J299" s="35">
        <v>5.5216623856838689</v>
      </c>
      <c r="K299" s="35">
        <v>4.6150156456427283</v>
      </c>
      <c r="L299" s="35">
        <v>5.1659236374585964</v>
      </c>
      <c r="M299" s="104">
        <f t="shared" si="11"/>
        <v>2039</v>
      </c>
      <c r="N299" s="3"/>
      <c r="O299" s="3"/>
    </row>
    <row r="300" spans="8:15">
      <c r="H300" s="31">
        <v>50983</v>
      </c>
      <c r="I300" s="35">
        <v>5.518417936733246</v>
      </c>
      <c r="J300" s="35">
        <v>5.5285568397039446</v>
      </c>
      <c r="K300" s="35">
        <v>4.6952764631394244</v>
      </c>
      <c r="L300" s="35">
        <v>5.2752280638361935</v>
      </c>
      <c r="M300" s="104">
        <f t="shared" si="11"/>
        <v>2039</v>
      </c>
      <c r="N300" s="3"/>
      <c r="O300" s="3"/>
    </row>
    <row r="301" spans="8:15">
      <c r="H301" s="31">
        <v>51014</v>
      </c>
      <c r="I301" s="35">
        <v>5.4242275281354564</v>
      </c>
      <c r="J301" s="35">
        <v>5.4343664311061541</v>
      </c>
      <c r="K301" s="35">
        <v>4.7032507637165164</v>
      </c>
      <c r="L301" s="35">
        <v>5.1970387634246711</v>
      </c>
      <c r="M301" s="104">
        <f t="shared" si="11"/>
        <v>2039</v>
      </c>
      <c r="N301" s="3"/>
      <c r="O301" s="3"/>
    </row>
    <row r="302" spans="8:15">
      <c r="H302" s="31">
        <v>51044</v>
      </c>
      <c r="I302" s="35">
        <v>5.4712720379194977</v>
      </c>
      <c r="J302" s="35">
        <v>5.4814109408901963</v>
      </c>
      <c r="K302" s="35">
        <v>4.9519557356111186</v>
      </c>
      <c r="L302" s="35">
        <v>5.3239081802669874</v>
      </c>
      <c r="M302" s="104">
        <f t="shared" si="11"/>
        <v>2039</v>
      </c>
      <c r="N302" s="3"/>
      <c r="O302" s="3"/>
    </row>
    <row r="303" spans="8:15">
      <c r="H303" s="31">
        <v>51075</v>
      </c>
      <c r="I303" s="35">
        <v>5.8954837382135263</v>
      </c>
      <c r="J303" s="35">
        <v>5.9056226411842241</v>
      </c>
      <c r="K303" s="35">
        <v>5.9307752408627712</v>
      </c>
      <c r="L303" s="35">
        <v>5.5230449864498645</v>
      </c>
      <c r="M303" s="104">
        <f t="shared" si="11"/>
        <v>2039</v>
      </c>
      <c r="N303" s="3"/>
      <c r="O303" s="3"/>
    </row>
    <row r="304" spans="8:15">
      <c r="H304" s="31">
        <v>51105</v>
      </c>
      <c r="I304" s="35">
        <v>6.2254036408800566</v>
      </c>
      <c r="J304" s="35">
        <v>6.2355425438507552</v>
      </c>
      <c r="K304" s="35">
        <v>6.3159236025017584</v>
      </c>
      <c r="L304" s="35">
        <v>5.8019770350296094</v>
      </c>
      <c r="M304" s="104">
        <f t="shared" si="11"/>
        <v>2039</v>
      </c>
      <c r="N304" s="3"/>
      <c r="O304" s="3"/>
    </row>
    <row r="305" spans="8:15">
      <c r="H305" s="31">
        <v>51136</v>
      </c>
      <c r="I305" s="35">
        <v>6.3527482621920308</v>
      </c>
      <c r="J305" s="35">
        <v>6.3628871651627295</v>
      </c>
      <c r="K305" s="35">
        <v>6.2721685116729136</v>
      </c>
      <c r="L305" s="35">
        <v>6.0141621198434203</v>
      </c>
      <c r="M305" s="104">
        <f t="shared" si="10"/>
        <v>2040</v>
      </c>
      <c r="N305" s="3"/>
      <c r="O305" s="3"/>
    </row>
    <row r="306" spans="8:15">
      <c r="H306" s="31">
        <v>51167</v>
      </c>
      <c r="I306" s="35">
        <v>6.1920466501064588</v>
      </c>
      <c r="J306" s="35">
        <v>6.2021855530771575</v>
      </c>
      <c r="K306" s="35">
        <v>5.6648271384995219</v>
      </c>
      <c r="L306" s="35">
        <v>5.8884971594901128</v>
      </c>
      <c r="M306" s="104">
        <f t="shared" si="10"/>
        <v>2040</v>
      </c>
      <c r="N306" s="3"/>
      <c r="O306" s="3"/>
    </row>
    <row r="307" spans="8:15">
      <c r="H307" s="31">
        <v>51196</v>
      </c>
      <c r="I307" s="35">
        <v>5.652555623035588</v>
      </c>
      <c r="J307" s="35">
        <v>5.6626945260062866</v>
      </c>
      <c r="K307" s="35">
        <v>5.4103744564487046</v>
      </c>
      <c r="L307" s="35">
        <v>5.3906551440329213</v>
      </c>
      <c r="M307" s="104">
        <f t="shared" si="10"/>
        <v>2040</v>
      </c>
      <c r="N307" s="3"/>
      <c r="O307" s="3"/>
    </row>
    <row r="308" spans="8:15">
      <c r="H308" s="31">
        <v>51227</v>
      </c>
      <c r="I308" s="35">
        <v>5.3885385896785971</v>
      </c>
      <c r="J308" s="35">
        <v>5.3986774926492958</v>
      </c>
      <c r="K308" s="35">
        <v>4.8029813021027339</v>
      </c>
      <c r="L308" s="35">
        <v>5.2592690153568196</v>
      </c>
      <c r="M308" s="104">
        <f t="shared" si="10"/>
        <v>2040</v>
      </c>
      <c r="N308" s="3"/>
      <c r="O308" s="3"/>
    </row>
    <row r="309" spans="8:15">
      <c r="H309" s="31">
        <v>51257</v>
      </c>
      <c r="I309" s="35">
        <v>5.3885385896785971</v>
      </c>
      <c r="J309" s="35">
        <v>5.3986774926492958</v>
      </c>
      <c r="K309" s="35">
        <v>4.8276291402501075</v>
      </c>
      <c r="L309" s="35">
        <v>5.155183900431596</v>
      </c>
      <c r="M309" s="104">
        <f t="shared" si="10"/>
        <v>2040</v>
      </c>
      <c r="N309" s="3"/>
      <c r="O309" s="3"/>
    </row>
    <row r="310" spans="8:15">
      <c r="H310" s="31">
        <v>51288</v>
      </c>
      <c r="I310" s="35">
        <v>5.4688387012065292</v>
      </c>
      <c r="J310" s="35">
        <v>5.4789776041772278</v>
      </c>
      <c r="K310" s="35">
        <v>4.8358623466900905</v>
      </c>
      <c r="L310" s="35">
        <v>5.254752303523035</v>
      </c>
      <c r="M310" s="104">
        <f t="shared" si="10"/>
        <v>2040</v>
      </c>
      <c r="N310" s="3"/>
      <c r="O310" s="3"/>
    </row>
    <row r="311" spans="8:15">
      <c r="H311" s="31">
        <v>51318</v>
      </c>
      <c r="I311" s="35">
        <v>5.9246837787691371</v>
      </c>
      <c r="J311" s="35">
        <v>5.9348226817398357</v>
      </c>
      <c r="K311" s="35">
        <v>4.934350136934424</v>
      </c>
      <c r="L311" s="35">
        <v>5.5749369868513501</v>
      </c>
      <c r="M311" s="104">
        <f t="shared" si="10"/>
        <v>2040</v>
      </c>
      <c r="N311" s="3"/>
      <c r="O311" s="3"/>
    </row>
    <row r="312" spans="8:15">
      <c r="H312" s="31">
        <v>51349</v>
      </c>
      <c r="I312" s="35">
        <v>5.9188032150461325</v>
      </c>
      <c r="J312" s="35">
        <v>5.9289421180168311</v>
      </c>
      <c r="K312" s="35">
        <v>5.0081900890313857</v>
      </c>
      <c r="L312" s="35">
        <v>5.671594620094349</v>
      </c>
      <c r="M312" s="104">
        <f t="shared" ref="M312:M328" si="12">YEAR(H312)</f>
        <v>2040</v>
      </c>
      <c r="N312" s="3"/>
      <c r="O312" s="3"/>
    </row>
    <row r="313" spans="8:15">
      <c r="H313" s="31">
        <v>51380</v>
      </c>
      <c r="I313" s="35">
        <v>5.7581016029605596</v>
      </c>
      <c r="J313" s="35">
        <v>5.7682405059312583</v>
      </c>
      <c r="K313" s="35">
        <v>4.9753608256166082</v>
      </c>
      <c r="L313" s="35">
        <v>5.5275616982836491</v>
      </c>
      <c r="M313" s="104">
        <f t="shared" si="12"/>
        <v>2040</v>
      </c>
      <c r="N313" s="3"/>
      <c r="O313" s="3"/>
    </row>
    <row r="314" spans="8:15">
      <c r="H314" s="31">
        <v>51410</v>
      </c>
      <c r="I314" s="35">
        <v>5.8385031035181996</v>
      </c>
      <c r="J314" s="35">
        <v>5.8486420064888982</v>
      </c>
      <c r="K314" s="35">
        <v>5.2872906092295757</v>
      </c>
      <c r="L314" s="35">
        <v>5.6874532971996388</v>
      </c>
      <c r="M314" s="104">
        <f t="shared" si="12"/>
        <v>2040</v>
      </c>
      <c r="N314" s="3"/>
      <c r="O314" s="3"/>
    </row>
    <row r="315" spans="8:15">
      <c r="H315" s="31">
        <v>51441</v>
      </c>
      <c r="I315" s="35">
        <v>6.2884676173578029</v>
      </c>
      <c r="J315" s="35">
        <v>6.2986065203285007</v>
      </c>
      <c r="K315" s="35">
        <v>6.3624230954772631</v>
      </c>
      <c r="L315" s="35">
        <v>5.9120844323998796</v>
      </c>
      <c r="M315" s="104">
        <f t="shared" si="12"/>
        <v>2040</v>
      </c>
      <c r="N315" s="3"/>
      <c r="O315" s="3"/>
    </row>
    <row r="316" spans="8:15">
      <c r="H316" s="31">
        <v>51471</v>
      </c>
      <c r="I316" s="35">
        <v>6.6580306306397654</v>
      </c>
      <c r="J316" s="35">
        <v>6.6681695336104632</v>
      </c>
      <c r="K316" s="35">
        <v>6.7317781994798054</v>
      </c>
      <c r="L316" s="35">
        <v>6.2302616882465118</v>
      </c>
      <c r="M316" s="104">
        <f t="shared" si="12"/>
        <v>2040</v>
      </c>
      <c r="N316" s="3"/>
      <c r="O316" s="3"/>
    </row>
    <row r="317" spans="8:15">
      <c r="H317" s="31">
        <v>51502</v>
      </c>
      <c r="I317" s="35">
        <v>6.7227168315928214</v>
      </c>
      <c r="J317" s="35">
        <v>6.73285573456352</v>
      </c>
      <c r="K317" s="35">
        <v>6.7035574604245145</v>
      </c>
      <c r="L317" s="35">
        <v>6.3804172638763417</v>
      </c>
      <c r="M317" s="104">
        <f t="shared" si="12"/>
        <v>2041</v>
      </c>
      <c r="N317" s="3"/>
      <c r="O317" s="3"/>
    </row>
    <row r="318" spans="8:15">
      <c r="H318" s="31">
        <v>51533</v>
      </c>
      <c r="I318" s="35">
        <v>6.6405917175301639</v>
      </c>
      <c r="J318" s="35">
        <v>6.6507306205008616</v>
      </c>
      <c r="K318" s="35">
        <v>6.4686780616083759</v>
      </c>
      <c r="L318" s="35">
        <v>6.3325401184382208</v>
      </c>
      <c r="M318" s="104">
        <f t="shared" si="12"/>
        <v>2041</v>
      </c>
      <c r="N318" s="3"/>
      <c r="O318" s="3"/>
    </row>
    <row r="319" spans="8:15">
      <c r="H319" s="31">
        <v>51561</v>
      </c>
      <c r="I319" s="35">
        <v>6.0597339663388423</v>
      </c>
      <c r="J319" s="35">
        <v>6.069872869309541</v>
      </c>
      <c r="K319" s="35">
        <v>5.7220971153713593</v>
      </c>
      <c r="L319" s="35">
        <v>5.7937465823547125</v>
      </c>
      <c r="M319" s="104">
        <f t="shared" si="12"/>
        <v>2041</v>
      </c>
      <c r="N319" s="3"/>
      <c r="O319" s="3"/>
    </row>
    <row r="320" spans="8:15">
      <c r="H320" s="31">
        <v>51592</v>
      </c>
      <c r="I320" s="35">
        <v>5.7536404856534524</v>
      </c>
      <c r="J320" s="35">
        <v>5.7637793886241502</v>
      </c>
      <c r="K320" s="35">
        <v>5.2104473491230614</v>
      </c>
      <c r="L320" s="35">
        <v>5.620806704807789</v>
      </c>
      <c r="M320" s="104">
        <f t="shared" si="12"/>
        <v>2041</v>
      </c>
      <c r="N320" s="3"/>
      <c r="O320" s="3"/>
    </row>
    <row r="321" spans="8:15">
      <c r="H321" s="31">
        <v>51622</v>
      </c>
      <c r="I321" s="35">
        <v>5.7372154628409211</v>
      </c>
      <c r="J321" s="35">
        <v>5.7473543658116188</v>
      </c>
      <c r="K321" s="35">
        <v>5.185281699249904</v>
      </c>
      <c r="L321" s="35">
        <v>5.500361055906855</v>
      </c>
      <c r="M321" s="104">
        <f t="shared" si="12"/>
        <v>2041</v>
      </c>
      <c r="N321" s="3"/>
      <c r="O321" s="3"/>
    </row>
    <row r="322" spans="8:15">
      <c r="H322" s="31">
        <v>51653</v>
      </c>
      <c r="I322" s="35">
        <v>5.8029155540910473</v>
      </c>
      <c r="J322" s="35">
        <v>5.8130544570617459</v>
      </c>
      <c r="K322" s="35">
        <v>5.2020587991653429</v>
      </c>
      <c r="L322" s="35">
        <v>5.5854759811301813</v>
      </c>
      <c r="M322" s="104">
        <f t="shared" si="12"/>
        <v>2041</v>
      </c>
      <c r="N322" s="3"/>
      <c r="O322" s="3"/>
    </row>
    <row r="323" spans="8:15">
      <c r="H323" s="31">
        <v>51683</v>
      </c>
      <c r="I323" s="35">
        <v>6.2658578637331441</v>
      </c>
      <c r="J323" s="35">
        <v>6.2759967667038428</v>
      </c>
      <c r="K323" s="35">
        <v>5.2775557487848159</v>
      </c>
      <c r="L323" s="35">
        <v>5.9126866606443844</v>
      </c>
      <c r="M323" s="104">
        <f t="shared" si="12"/>
        <v>2041</v>
      </c>
      <c r="N323" s="3"/>
      <c r="O323" s="3"/>
    </row>
    <row r="324" spans="8:15">
      <c r="H324" s="31">
        <v>51714</v>
      </c>
      <c r="I324" s="35">
        <v>6.2628161928419344</v>
      </c>
      <c r="J324" s="35">
        <v>6.272955095812633</v>
      </c>
      <c r="K324" s="35">
        <v>5.3362238173162719</v>
      </c>
      <c r="L324" s="35">
        <v>6.0121546923617384</v>
      </c>
      <c r="M324" s="104">
        <f t="shared" si="12"/>
        <v>2041</v>
      </c>
      <c r="N324" s="3"/>
      <c r="O324" s="3"/>
    </row>
    <row r="325" spans="8:15">
      <c r="H325" s="31">
        <v>51745</v>
      </c>
      <c r="I325" s="35">
        <v>6.0821409419040862</v>
      </c>
      <c r="J325" s="35">
        <v>6.0922798448747848</v>
      </c>
      <c r="K325" s="35">
        <v>5.2942810675276757</v>
      </c>
      <c r="L325" s="35">
        <v>5.8483486098564681</v>
      </c>
      <c r="M325" s="104">
        <f t="shared" si="12"/>
        <v>2041</v>
      </c>
      <c r="N325" s="3"/>
      <c r="O325" s="3"/>
    </row>
    <row r="326" spans="8:15">
      <c r="H326" s="31">
        <v>51775</v>
      </c>
      <c r="I326" s="35">
        <v>6.1478410331542133</v>
      </c>
      <c r="J326" s="35">
        <v>6.1579799361249119</v>
      </c>
      <c r="K326" s="35">
        <v>5.4284978668511847</v>
      </c>
      <c r="L326" s="35">
        <v>5.993686359530261</v>
      </c>
      <c r="M326" s="104">
        <f t="shared" si="12"/>
        <v>2041</v>
      </c>
      <c r="N326" s="3"/>
      <c r="O326" s="3"/>
    </row>
    <row r="327" spans="8:15">
      <c r="H327" s="31">
        <v>51806</v>
      </c>
      <c r="I327" s="35">
        <v>6.3942163753421877</v>
      </c>
      <c r="J327" s="35">
        <v>6.4043552783128863</v>
      </c>
      <c r="K327" s="35">
        <v>6.3260727123271474</v>
      </c>
      <c r="L327" s="35">
        <v>6.016771775569608</v>
      </c>
      <c r="M327" s="104">
        <f t="shared" si="12"/>
        <v>2041</v>
      </c>
      <c r="N327" s="3"/>
      <c r="O327" s="3"/>
    </row>
    <row r="328" spans="8:15">
      <c r="H328" s="31">
        <v>51836</v>
      </c>
      <c r="I328" s="35">
        <v>6.8868656706884313</v>
      </c>
      <c r="J328" s="35">
        <v>6.8970045736591299</v>
      </c>
      <c r="K328" s="35">
        <v>6.7622773101285505</v>
      </c>
      <c r="L328" s="35">
        <v>6.4567998795543504</v>
      </c>
      <c r="M328" s="104">
        <f t="shared" si="12"/>
        <v>2041</v>
      </c>
      <c r="N328" s="3"/>
      <c r="O328" s="3"/>
    </row>
    <row r="329" spans="8:15">
      <c r="H329" s="31">
        <v>51867</v>
      </c>
      <c r="I329" s="35">
        <v>7.0386450481597898</v>
      </c>
      <c r="J329" s="35">
        <v>7.0487839511304875</v>
      </c>
      <c r="K329" s="35">
        <v>6.7650217122752112</v>
      </c>
      <c r="L329" s="35">
        <v>6.6932748368965163</v>
      </c>
      <c r="M329" s="104">
        <f t="shared" ref="M329:M340" si="13">YEAR(H329)</f>
        <v>2042</v>
      </c>
    </row>
    <row r="330" spans="8:15">
      <c r="H330" s="31">
        <v>51898</v>
      </c>
      <c r="I330" s="35">
        <v>6.870846203994728</v>
      </c>
      <c r="J330" s="35">
        <v>6.8809851069654266</v>
      </c>
      <c r="K330" s="35">
        <v>6.4307742432809025</v>
      </c>
      <c r="L330" s="35">
        <v>6.5604835089832374</v>
      </c>
      <c r="M330" s="104">
        <f t="shared" si="13"/>
        <v>2042</v>
      </c>
    </row>
    <row r="331" spans="8:15">
      <c r="H331" s="31">
        <v>51926</v>
      </c>
      <c r="I331" s="35">
        <v>6.2134397353746325</v>
      </c>
      <c r="J331" s="35">
        <v>6.2235786383453311</v>
      </c>
      <c r="K331" s="35">
        <v>5.8563656958674466</v>
      </c>
      <c r="L331" s="35">
        <v>5.9459095854662252</v>
      </c>
      <c r="M331" s="104">
        <f t="shared" si="13"/>
        <v>2042</v>
      </c>
    </row>
    <row r="332" spans="8:15">
      <c r="H332" s="31">
        <v>51957</v>
      </c>
      <c r="I332" s="35">
        <v>6.0483783950116594</v>
      </c>
      <c r="J332" s="35">
        <v>6.0585172979823581</v>
      </c>
      <c r="K332" s="35">
        <v>5.4019859064909852</v>
      </c>
      <c r="L332" s="35">
        <v>5.9124859178962152</v>
      </c>
      <c r="M332" s="104">
        <f t="shared" si="13"/>
        <v>2042</v>
      </c>
    </row>
    <row r="333" spans="8:15">
      <c r="H333" s="31">
        <v>51987</v>
      </c>
      <c r="I333" s="35">
        <v>6.0819381638446721</v>
      </c>
      <c r="J333" s="35">
        <v>6.0920770668153708</v>
      </c>
      <c r="K333" s="35">
        <v>5.4191254746144732</v>
      </c>
      <c r="L333" s="35">
        <v>5.8416237277928333</v>
      </c>
      <c r="M333" s="104">
        <f t="shared" si="13"/>
        <v>2042</v>
      </c>
    </row>
    <row r="334" spans="8:15">
      <c r="H334" s="31">
        <v>52018</v>
      </c>
      <c r="I334" s="35">
        <v>6.1490577015106966</v>
      </c>
      <c r="J334" s="35">
        <v>6.1591966044813953</v>
      </c>
      <c r="K334" s="35">
        <v>5.4448607173859953</v>
      </c>
      <c r="L334" s="35">
        <v>5.9281438522533367</v>
      </c>
      <c r="M334" s="104">
        <f t="shared" si="13"/>
        <v>2042</v>
      </c>
    </row>
    <row r="335" spans="8:15">
      <c r="H335" s="31">
        <v>52048</v>
      </c>
      <c r="I335" s="35">
        <v>6.6694875909966544</v>
      </c>
      <c r="J335" s="35">
        <v>6.6796264939673531</v>
      </c>
      <c r="K335" s="35">
        <v>5.5820290435464788</v>
      </c>
      <c r="L335" s="35">
        <v>6.3123654722473157</v>
      </c>
      <c r="M335" s="104">
        <f t="shared" si="13"/>
        <v>2042</v>
      </c>
    </row>
    <row r="336" spans="8:15">
      <c r="H336" s="31">
        <v>52079</v>
      </c>
      <c r="I336" s="35">
        <v>6.6693862019669474</v>
      </c>
      <c r="J336" s="35">
        <v>6.6795251049376452</v>
      </c>
      <c r="K336" s="35">
        <v>5.6420434225649769</v>
      </c>
      <c r="L336" s="35">
        <v>6.4146439024390238</v>
      </c>
      <c r="M336" s="104">
        <f t="shared" si="13"/>
        <v>2042</v>
      </c>
    </row>
    <row r="337" spans="8:13">
      <c r="H337" s="31">
        <v>52110</v>
      </c>
      <c r="I337" s="35">
        <v>6.5183165477035381</v>
      </c>
      <c r="J337" s="35">
        <v>6.5284554506742367</v>
      </c>
      <c r="K337" s="35">
        <v>5.5991686116699668</v>
      </c>
      <c r="L337" s="35">
        <v>6.2801462611663146</v>
      </c>
      <c r="M337" s="104">
        <f t="shared" si="13"/>
        <v>2042</v>
      </c>
    </row>
    <row r="338" spans="8:13">
      <c r="H338" s="31">
        <v>52140</v>
      </c>
      <c r="I338" s="35">
        <v>6.5854360853695635</v>
      </c>
      <c r="J338" s="35">
        <v>6.5955749883402612</v>
      </c>
      <c r="K338" s="35">
        <v>5.8392261277439585</v>
      </c>
      <c r="L338" s="35">
        <v>6.4268892100772854</v>
      </c>
      <c r="M338" s="104">
        <f t="shared" si="13"/>
        <v>2042</v>
      </c>
    </row>
    <row r="339" spans="8:13">
      <c r="H339" s="31">
        <v>52171</v>
      </c>
      <c r="I339" s="35">
        <v>7.1394257436885331</v>
      </c>
      <c r="J339" s="35">
        <v>7.1495646466592317</v>
      </c>
      <c r="K339" s="35">
        <v>6.7993526296947655</v>
      </c>
      <c r="L339" s="35">
        <v>6.7545013750878242</v>
      </c>
      <c r="M339" s="104">
        <f t="shared" si="13"/>
        <v>2042</v>
      </c>
    </row>
    <row r="340" spans="8:13">
      <c r="H340" s="31">
        <v>52201</v>
      </c>
      <c r="I340" s="35">
        <v>7.4918540109500151</v>
      </c>
      <c r="J340" s="35">
        <v>7.5019929139207138</v>
      </c>
      <c r="K340" s="35">
        <v>7.1936662588801505</v>
      </c>
      <c r="L340" s="35">
        <v>7.0557158687142429</v>
      </c>
      <c r="M340" s="104">
        <f t="shared" si="13"/>
        <v>2042</v>
      </c>
    </row>
    <row r="341" spans="8:13">
      <c r="H341" s="31">
        <v>0</v>
      </c>
      <c r="I341" s="35" t="e">
        <v>#N/A</v>
      </c>
      <c r="J341" s="35" t="e">
        <v>#N/A</v>
      </c>
      <c r="K341" s="35" t="e">
        <v>#N/A</v>
      </c>
      <c r="L341" s="35" t="e">
        <v>#N/A</v>
      </c>
      <c r="M341" s="104">
        <f t="shared" ref="M341:M343" si="14">YEAR(H341)</f>
        <v>1900</v>
      </c>
    </row>
    <row r="342" spans="8:13">
      <c r="H342" s="31">
        <v>0</v>
      </c>
      <c r="I342" s="35" t="e">
        <v>#N/A</v>
      </c>
      <c r="J342" s="35" t="e">
        <v>#N/A</v>
      </c>
      <c r="K342" s="35" t="e">
        <v>#N/A</v>
      </c>
      <c r="L342" s="35" t="e">
        <v>#N/A</v>
      </c>
      <c r="M342" s="104">
        <f t="shared" si="14"/>
        <v>1900</v>
      </c>
    </row>
    <row r="343" spans="8:13">
      <c r="H343" s="31">
        <v>0</v>
      </c>
      <c r="I343" s="35" t="e">
        <v>#N/A</v>
      </c>
      <c r="J343" s="35" t="e">
        <v>#N/A</v>
      </c>
      <c r="K343" s="35" t="e">
        <v>#N/A</v>
      </c>
      <c r="L343" s="35" t="e">
        <v>#N/A</v>
      </c>
      <c r="M343" s="104">
        <f t="shared" si="14"/>
        <v>1900</v>
      </c>
    </row>
    <row r="344" spans="8:13">
      <c r="H344" s="31"/>
      <c r="I344" s="35"/>
      <c r="J344" s="35"/>
      <c r="M344" s="104"/>
    </row>
    <row r="345" spans="8:13">
      <c r="H345" s="31"/>
      <c r="I345" s="35"/>
      <c r="J345" s="35"/>
      <c r="M345" s="104"/>
    </row>
  </sheetData>
  <phoneticPr fontId="8" type="noConversion"/>
  <printOptions horizontalCentered="1"/>
  <pageMargins left="0.25" right="0.25" top="0.75" bottom="0.75" header="0.3" footer="0.3"/>
  <pageSetup scale="9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/>
  </sheetViews>
  <sheetFormatPr defaultRowHeight="12.75"/>
  <cols>
    <col min="1" max="2" width="12" customWidth="1"/>
    <col min="3" max="3" width="13.33203125" customWidth="1"/>
    <col min="4" max="4" width="13.83203125" customWidth="1"/>
    <col min="5" max="6" width="14.1640625" customWidth="1"/>
    <col min="7" max="8" width="14.5" customWidth="1"/>
    <col min="9" max="10" width="13.83203125" customWidth="1"/>
    <col min="11" max="13" width="14.33203125" customWidth="1"/>
    <col min="14" max="14" width="36.6640625" customWidth="1"/>
  </cols>
  <sheetData>
    <row r="1" spans="1:14">
      <c r="B1" s="404" t="s">
        <v>159</v>
      </c>
      <c r="C1" s="404"/>
      <c r="D1" s="404"/>
      <c r="E1" s="404"/>
      <c r="F1" s="404"/>
      <c r="G1" s="404"/>
      <c r="H1" s="404"/>
      <c r="I1" s="404"/>
      <c r="J1" s="404"/>
      <c r="K1" s="404"/>
      <c r="M1" s="358"/>
    </row>
    <row r="2" spans="1:14">
      <c r="B2" s="165"/>
      <c r="C2" s="165"/>
      <c r="D2" s="165"/>
      <c r="E2" s="165"/>
      <c r="F2" s="165"/>
      <c r="G2" s="165"/>
      <c r="H2" s="165"/>
      <c r="I2" s="165"/>
      <c r="J2" s="165"/>
      <c r="K2" s="165"/>
      <c r="M2" s="165"/>
    </row>
    <row r="3" spans="1:14">
      <c r="A3" s="355" t="s">
        <v>103</v>
      </c>
      <c r="B3" s="356">
        <v>2024</v>
      </c>
      <c r="C3" s="356">
        <v>2030</v>
      </c>
      <c r="D3" s="356">
        <v>2024</v>
      </c>
      <c r="E3" s="356">
        <v>2024</v>
      </c>
      <c r="F3" s="356">
        <v>2024</v>
      </c>
      <c r="G3" s="356">
        <v>2024</v>
      </c>
      <c r="H3" s="356">
        <v>2029</v>
      </c>
      <c r="I3" s="356">
        <v>2024</v>
      </c>
      <c r="J3" s="356">
        <v>2030</v>
      </c>
      <c r="K3" s="356">
        <v>2026</v>
      </c>
      <c r="L3" s="356">
        <v>2029</v>
      </c>
      <c r="M3" s="356">
        <v>2032</v>
      </c>
    </row>
    <row r="4" spans="1:14" ht="51">
      <c r="B4" s="212" t="s">
        <v>158</v>
      </c>
      <c r="C4" s="212" t="s">
        <v>167</v>
      </c>
      <c r="D4" s="212" t="s">
        <v>166</v>
      </c>
      <c r="E4" s="212" t="s">
        <v>165</v>
      </c>
      <c r="F4" s="212" t="s">
        <v>163</v>
      </c>
      <c r="G4" s="212" t="s">
        <v>164</v>
      </c>
      <c r="H4" s="212" t="s">
        <v>164</v>
      </c>
      <c r="I4" s="212" t="s">
        <v>162</v>
      </c>
      <c r="J4" s="212" t="s">
        <v>162</v>
      </c>
      <c r="K4" s="212" t="s">
        <v>168</v>
      </c>
      <c r="L4" s="212" t="s">
        <v>173</v>
      </c>
      <c r="M4" s="212" t="s">
        <v>172</v>
      </c>
    </row>
    <row r="5" spans="1:14" hidden="1">
      <c r="A5" s="135">
        <v>2018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4" hidden="1">
      <c r="A6" s="135">
        <f>A5+1</f>
        <v>2019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4" hidden="1">
      <c r="A7" s="135">
        <f t="shared" ref="A7:A46" si="0">A6+1</f>
        <v>2020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1:14" hidden="1">
      <c r="A8" s="135">
        <f t="shared" si="0"/>
        <v>2021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4" hidden="1">
      <c r="A9" s="135">
        <f t="shared" si="0"/>
        <v>2022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4" hidden="1">
      <c r="A10" s="135">
        <f t="shared" si="0"/>
        <v>2023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4">
      <c r="A11" s="135">
        <f t="shared" si="0"/>
        <v>2024</v>
      </c>
      <c r="B11" s="130">
        <f>INDEX('Table 3 WYAE Wind_2024'!$J$10:$J$36,MATCH($A11,'Table 3 WYAE Wind_2024'!$B$10:$B$36,0),1)</f>
        <v>43.795627401653867</v>
      </c>
      <c r="C11" s="130"/>
      <c r="D11" s="130">
        <f>INDEX('Table 3 PV wS YK_2024'!$I$10:$I$33,MATCH($A11,'Table 3 PV wS YK_2024'!$B$10:$B$33,0),1)</f>
        <v>41.313858991533067</v>
      </c>
      <c r="E11" s="130">
        <f>INDEX('Table 3 PV wS SO_2024'!$I$10:$I$33,MATCH($A11,'Table 3 PV wS SO_2024'!$B$10:$B$33,0),1)</f>
        <v>36.045245201634806</v>
      </c>
      <c r="F11" s="130">
        <f>INDEX('Table 3 PV wS UTN_2024'!$I$10:$I$33,MATCH($A11,'Table 3 PV wS UTN_2024'!$B$10:$B$33,0),1)</f>
        <v>35.262348618903602</v>
      </c>
      <c r="G11" s="130">
        <f>INDEX('Table 3 PV wS JB_2024'!$I$10:$I$33,MATCH($A11,'Table 3 PV wS JB_2024'!$B$10:$B$33,0),1)</f>
        <v>34.243515764468007</v>
      </c>
      <c r="H11" s="130"/>
      <c r="I11" s="130">
        <f>INDEX('Table 3 PV wS UTS_2024'!$I$10:$I$36,MATCH($A11,'Table 3 PV wS UTS_2024'!$B$10:$B$36,0),1)</f>
        <v>32.278512108421658</v>
      </c>
      <c r="J11" s="130"/>
      <c r="K11" s="130"/>
      <c r="L11" s="130"/>
      <c r="M11" s="130"/>
    </row>
    <row r="12" spans="1:14">
      <c r="A12" s="135">
        <f t="shared" si="0"/>
        <v>2025</v>
      </c>
      <c r="B12" s="130">
        <f>INDEX('Table 3 WYAE Wind_2024'!$J$10:$J$36,MATCH($A12,'Table 3 WYAE Wind_2024'!$B$10:$B$36,0),1)</f>
        <v>44.8033723800148</v>
      </c>
      <c r="C12" s="130"/>
      <c r="D12" s="130">
        <f>INDEX('Table 3 PV wS YK_2024'!$I$10:$I$33,MATCH($A12,'Table 3 PV wS YK_2024'!$B$10:$B$33,0),1)</f>
        <v>42.263786441868632</v>
      </c>
      <c r="E12" s="130">
        <f>INDEX('Table 3 PV wS SO_2024'!$I$10:$I$33,MATCH($A12,'Table 3 PV wS SO_2024'!$B$10:$B$33,0),1)</f>
        <v>36.875605368756055</v>
      </c>
      <c r="F12" s="130">
        <f>INDEX('Table 3 PV wS UTN_2024'!$I$10:$I$33,MATCH($A12,'Table 3 PV wS UTN_2024'!$B$10:$B$33,0),1)</f>
        <v>36.074576374034805</v>
      </c>
      <c r="G12" s="130">
        <f>INDEX('Table 3 PV wS JB_2024'!$I$10:$I$33,MATCH($A12,'Table 3 PV wS JB_2024'!$B$10:$B$33,0),1)</f>
        <v>35.031629727392712</v>
      </c>
      <c r="H12" s="130"/>
      <c r="I12" s="130">
        <f>INDEX('Table 3 PV wS UTS_2024'!$I$10:$I$36,MATCH($A12,'Table 3 PV wS UTS_2024'!$B$10:$B$36,0),1)</f>
        <v>33.020723568668778</v>
      </c>
      <c r="J12" s="130"/>
      <c r="K12" s="130"/>
      <c r="L12" s="130"/>
      <c r="M12" s="130"/>
    </row>
    <row r="13" spans="1:14">
      <c r="A13" s="135">
        <f t="shared" si="0"/>
        <v>2026</v>
      </c>
      <c r="B13" s="130">
        <f>INDEX('Table 3 WYAE Wind_2024'!$J$10:$J$36,MATCH($A13,'Table 3 WYAE Wind_2024'!$B$10:$B$36,0),1)</f>
        <v>45.829695071076486</v>
      </c>
      <c r="C13" s="130"/>
      <c r="D13" s="130">
        <f>INDEX('Table 3 PV wS YK_2024'!$I$10:$I$33,MATCH($A13,'Table 3 PV wS YK_2024'!$B$10:$B$33,0),1)</f>
        <v>43.238496663154194</v>
      </c>
      <c r="E13" s="130">
        <f>INDEX('Table 3 PV wS SO_2024'!$I$10:$I$33,MATCH($A13,'Table 3 PV wS SO_2024'!$B$10:$B$33,0),1)</f>
        <v>37.725043432805997</v>
      </c>
      <c r="F13" s="130">
        <f>INDEX('Table 3 PV wS UTN_2024'!$I$10:$I$33,MATCH($A13,'Table 3 PV wS UTN_2024'!$B$10:$B$33,0),1)</f>
        <v>36.905141158087957</v>
      </c>
      <c r="G13" s="130">
        <f>INDEX('Table 3 PV wS JB_2024'!$I$10:$I$33,MATCH($A13,'Table 3 PV wS JB_2024'!$B$10:$B$33,0),1)</f>
        <v>35.839439311882771</v>
      </c>
      <c r="H13" s="130"/>
      <c r="I13" s="130">
        <f>INDEX('Table 3 PV wS UTS_2024'!$I$10:$I$36,MATCH($A13,'Table 3 PV wS UTS_2024'!$B$10:$B$36,0),1)</f>
        <v>33.782929399367745</v>
      </c>
      <c r="J13" s="130"/>
      <c r="K13" s="130">
        <f>INDEX('Table 3 185 MW (NTN) 2026)'!$K$14:$K$41,MATCH($A13,'Table 3 185 MW (NTN) 2026)'!$B$14:$B$41,0),1)</f>
        <v>73.239999999999995</v>
      </c>
      <c r="L13" s="130"/>
      <c r="M13" s="130"/>
      <c r="N13" t="s">
        <v>169</v>
      </c>
    </row>
    <row r="14" spans="1:14">
      <c r="A14" s="135">
        <f t="shared" si="0"/>
        <v>2027</v>
      </c>
      <c r="B14" s="130">
        <f>INDEX('Table 3 WYAE Wind_2024'!$J$10:$J$36,MATCH($A14,'Table 3 WYAE Wind_2024'!$B$10:$B$36,0),1)</f>
        <v>47.882254705849491</v>
      </c>
      <c r="C14" s="130"/>
      <c r="D14" s="130">
        <f>INDEX('Table 3 PV wS YK_2024'!$I$10:$I$33,MATCH($A14,'Table 3 PV wS YK_2024'!$B$10:$B$33,0),1)</f>
        <v>44.235159817351601</v>
      </c>
      <c r="E14" s="130">
        <f>INDEX('Table 3 PV wS SO_2024'!$I$10:$I$33,MATCH($A14,'Table 3 PV wS SO_2024'!$B$10:$B$33,0),1)</f>
        <v>38.593699552603667</v>
      </c>
      <c r="F14" s="130">
        <f>INDEX('Table 3 PV wS UTN_2024'!$I$10:$I$33,MATCH($A14,'Table 3 PV wS UTN_2024'!$B$10:$B$33,0),1)</f>
        <v>37.754668608443701</v>
      </c>
      <c r="G14" s="130">
        <f>INDEX('Table 3 PV wS JB_2024'!$I$10:$I$33,MATCH($A14,'Table 3 PV wS JB_2024'!$B$10:$B$33,0),1)</f>
        <v>36.662419029414885</v>
      </c>
      <c r="H14" s="130"/>
      <c r="I14" s="130">
        <f>INDEX('Table 3 PV wS UTS_2024'!$I$10:$I$36,MATCH($A14,'Table 3 PV wS UTS_2024'!$B$10:$B$36,0),1)</f>
        <v>34.562697576396204</v>
      </c>
      <c r="J14" s="130"/>
      <c r="K14" s="130">
        <f>INDEX('Table 3 185 MW (NTN) 2026)'!$K$14:$K$41,MATCH($A14,'Table 3 185 MW (NTN) 2026)'!$B$14:$B$41,0),1)</f>
        <v>75.12</v>
      </c>
      <c r="L14" s="130"/>
      <c r="M14" s="130"/>
      <c r="N14" s="281">
        <v>2.2750000000000006E-2</v>
      </c>
    </row>
    <row r="15" spans="1:14">
      <c r="A15" s="135">
        <f t="shared" si="0"/>
        <v>2028</v>
      </c>
      <c r="B15" s="130">
        <f>INDEX('Table 3 WYAE Wind_2024'!$J$10:$J$36,MATCH($A15,'Table 3 WYAE Wind_2024'!$B$10:$B$36,0),1)</f>
        <v>48.960942191012805</v>
      </c>
      <c r="C15" s="130"/>
      <c r="D15" s="130">
        <f>INDEX('Table 3 PV wS YK_2024'!$I$10:$I$33,MATCH($A15,'Table 3 PV wS YK_2024'!$B$10:$B$33,0),1)</f>
        <v>45.253775904460838</v>
      </c>
      <c r="E15" s="130">
        <f>INDEX('Table 3 PV wS SO_2024'!$I$10:$I$33,MATCH($A15,'Table 3 PV wS SO_2024'!$B$10:$B$33,0),1)</f>
        <v>39.481573728149073</v>
      </c>
      <c r="F15" s="130">
        <f>INDEX('Table 3 PV wS UTN_2024'!$I$10:$I$33,MATCH($A15,'Table 3 PV wS UTN_2024'!$B$10:$B$33,0),1)</f>
        <v>38.623158725102023</v>
      </c>
      <c r="G15" s="130">
        <f>INDEX('Table 3 PV wS JB_2024'!$I$10:$I$33,MATCH($A15,'Table 3 PV wS JB_2024'!$B$10:$B$33,0),1)</f>
        <v>37.508153946510113</v>
      </c>
      <c r="H15" s="130"/>
      <c r="I15" s="130">
        <f>INDEX('Table 3 PV wS UTS_2024'!$I$10:$I$36,MATCH($A15,'Table 3 PV wS UTS_2024'!$B$10:$B$36,0),1)</f>
        <v>35.360028099754132</v>
      </c>
      <c r="J15" s="130"/>
      <c r="K15" s="130">
        <f>INDEX('Table 3 185 MW (NTN) 2026)'!$K$14:$K$41,MATCH($A15,'Table 3 185 MW (NTN) 2026)'!$B$14:$B$41,0),1)</f>
        <v>78.41</v>
      </c>
      <c r="L15" s="130"/>
      <c r="M15" s="130"/>
    </row>
    <row r="16" spans="1:14">
      <c r="A16" s="135">
        <f t="shared" si="0"/>
        <v>2029</v>
      </c>
      <c r="B16" s="130">
        <f>INDEX('Table 3 WYAE Wind_2024'!$J$10:$J$36,MATCH($A16,'Table 3 WYAE Wind_2024'!$B$10:$B$36,0),1)</f>
        <v>50.09982191606273</v>
      </c>
      <c r="C16" s="130"/>
      <c r="D16" s="130">
        <f>INDEX('Table 3 PV wS YK_2024'!$I$10:$I$33,MATCH($A16,'Table 3 PV wS YK_2024'!$B$10:$B$33,0),1)</f>
        <v>46.33825079030558</v>
      </c>
      <c r="E16" s="130">
        <f>INDEX('Table 3 PV wS SO_2024'!$I$10:$I$33,MATCH($A16,'Table 3 PV wS SO_2024'!$B$10:$B$33,0),1)</f>
        <v>40.427102070937686</v>
      </c>
      <c r="F16" s="130">
        <f>INDEX('Table 3 PV wS UTN_2024'!$I$10:$I$33,MATCH($A16,'Table 3 PV wS UTN_2024'!$B$10:$B$33,0),1)</f>
        <v>39.548536840668099</v>
      </c>
      <c r="G16" s="130">
        <f>INDEX('Table 3 PV wS JB_2024'!$I$10:$I$33,MATCH($A16,'Table 3 PV wS JB_2024'!$B$10:$B$33,0),1)</f>
        <v>38.406984329252566</v>
      </c>
      <c r="H16" s="130">
        <f>INDEX('Table 3 PV wS JB_2029'!$I$10:$I$33,MATCH($A16,'Table 3 PV wS JB_2029'!$B$10:$B$33,0),1)</f>
        <v>35.182923154716029</v>
      </c>
      <c r="I16" s="130">
        <f>INDEX('Table 3 PV wS UTS_2024'!$I$10:$I$36,MATCH($A16,'Table 3 PV wS UTS_2024'!$B$10:$B$36,0),1)</f>
        <v>36.206533192834563</v>
      </c>
      <c r="J16" s="130"/>
      <c r="K16" s="130">
        <f>INDEX('Table 3 185 MW (NTN) 2026)'!$K$14:$K$41,MATCH($A16,'Table 3 185 MW (NTN) 2026)'!$B$14:$B$41,0),1)</f>
        <v>82.94</v>
      </c>
      <c r="L16" s="130">
        <f>INDEX('Table 3 YK Wind wS_2029'!$I$10:$I$33,MATCH($A16,'Table 3 YK Wind wS_2029'!$B$10:$B$33,0),1)</f>
        <v>56.828924791790222</v>
      </c>
      <c r="M16" s="130"/>
    </row>
    <row r="17" spans="1:13">
      <c r="A17" s="135">
        <f t="shared" si="0"/>
        <v>2030</v>
      </c>
      <c r="B17" s="130">
        <f>INDEX('Table 3 WYAE Wind_2024'!$J$10:$J$36,MATCH($A17,'Table 3 WYAE Wind_2024'!$B$10:$B$36,0),1)</f>
        <v>51.225692262578015</v>
      </c>
      <c r="C17" s="130">
        <f>IF($A17&lt;C$3,0,INDEX('Table 3 ID Wind_2030'!$I$10:$I$33,MATCH($A17,'Table 3 ID Wind_2030'!$B$10:$B$33,0),1))</f>
        <v>41.937525924556674</v>
      </c>
      <c r="D17" s="130">
        <f>INDEX('Table 3 PV wS YK_2024'!$I$10:$I$33,MATCH($A17,'Table 3 PV wS YK_2024'!$B$10:$B$33,0),1)</f>
        <v>47.405163329820866</v>
      </c>
      <c r="E17" s="130">
        <f>INDEX('Table 3 PV wS SO_2024'!$I$10:$I$33,MATCH($A17,'Table 3 PV wS SO_2024'!$B$10:$B$33,0),1)</f>
        <v>41.357255969128119</v>
      </c>
      <c r="F17" s="130">
        <f>INDEX('Table 3 PV wS UTN_2024'!$I$10:$I$33,MATCH($A17,'Table 3 PV wS UTN_2024'!$B$10:$B$33,0),1)</f>
        <v>40.458744823192099</v>
      </c>
      <c r="G17" s="130">
        <f>INDEX('Table 3 PV wS JB_2024'!$I$10:$I$33,MATCH($A17,'Table 3 PV wS JB_2024'!$B$10:$B$33,0),1)</f>
        <v>39.290644578952957</v>
      </c>
      <c r="H17" s="130">
        <f>INDEX('Table 3 PV wS JB_2029'!$I$10:$I$33,MATCH($A17,'Table 3 PV wS JB_2029'!$B$10:$B$33,0),1)</f>
        <v>35.991140642303435</v>
      </c>
      <c r="I17" s="130">
        <f>INDEX('Table 3 PV wS UTS_2024'!$I$10:$I$36,MATCH($A17,'Table 3 PV wS UTS_2024'!$B$10:$B$36,0),1)</f>
        <v>37.038988408851424</v>
      </c>
      <c r="J17" s="130">
        <f>INDEX('Table 3 PV wS UTS_2030'!$I$10:$I$36,MATCH($A17,'Table 3 PV wS UTS_2030'!$B$10:$B$36,0),1)</f>
        <v>47.464452808570286</v>
      </c>
      <c r="K17" s="130">
        <f>INDEX('Table 3 185 MW (NTN) 2026)'!$K$14:$K$41,MATCH($A17,'Table 3 185 MW (NTN) 2026)'!$B$14:$B$41,0),1)</f>
        <v>85.48</v>
      </c>
      <c r="L17" s="130">
        <f>INDEX('Table 3 YK Wind wS_2029'!$I$10:$I$33,MATCH($A17,'Table 3 YK Wind wS_2029'!$B$10:$B$33,0),1)</f>
        <v>58.114464203138702</v>
      </c>
      <c r="M17" s="130"/>
    </row>
    <row r="18" spans="1:13">
      <c r="A18" s="135">
        <f t="shared" si="0"/>
        <v>2031</v>
      </c>
      <c r="B18" s="130">
        <f>INDEX('Table 3 WYAE Wind_2024'!$J$10:$J$36,MATCH($A18,'Table 3 WYAE Wind_2024'!$B$10:$B$36,0),1)</f>
        <v>52.37769045948361</v>
      </c>
      <c r="C18" s="130">
        <f>IF($A18&lt;C$3,0,INDEX('Table 3 ID Wind_2030'!$I$10:$I$33,MATCH($A18,'Table 3 ID Wind_2030'!$B$10:$B$33,0),1))</f>
        <v>42.902079509892665</v>
      </c>
      <c r="D18" s="130">
        <f>INDEX('Table 3 PV wS YK_2024'!$I$10:$I$33,MATCH($A18,'Table 3 PV wS YK_2024'!$B$10:$B$33,0),1)</f>
        <v>48.498419388830342</v>
      </c>
      <c r="E18" s="130">
        <f>INDEX('Table 3 PV wS SO_2024'!$I$10:$I$33,MATCH($A18,'Table 3 PV wS SO_2024'!$B$10:$B$33,0),1)</f>
        <v>42.310471534215829</v>
      </c>
      <c r="F18" s="130">
        <f>INDEX('Table 3 PV wS UTN_2024'!$I$10:$I$33,MATCH($A18,'Table 3 PV wS UTN_2024'!$B$10:$B$33,0),1)</f>
        <v>41.391708005279213</v>
      </c>
      <c r="G18" s="130">
        <f>INDEX('Table 3 PV wS JB_2024'!$I$10:$I$33,MATCH($A18,'Table 3 PV wS JB_2024'!$B$10:$B$33,0),1)</f>
        <v>40.197060028216455</v>
      </c>
      <c r="H18" s="130">
        <f>INDEX('Table 3 PV wS JB_2029'!$I$10:$I$33,MATCH($A18,'Table 3 PV wS JB_2029'!$B$10:$B$33,0),1)</f>
        <v>36.821705426356594</v>
      </c>
      <c r="I18" s="130">
        <f>INDEX('Table 3 PV wS UTS_2024'!$I$10:$I$36,MATCH($A18,'Table 3 PV wS UTS_2024'!$B$10:$B$36,0),1)</f>
        <v>37.892518440463647</v>
      </c>
      <c r="J18" s="130">
        <f>INDEX('Table 3 PV wS UTS_2030'!$I$10:$I$36,MATCH($A18,'Table 3 PV wS UTS_2030'!$B$10:$B$36,0),1)</f>
        <v>48.556375131717601</v>
      </c>
      <c r="K18" s="130">
        <f>INDEX('Table 3 185 MW (NTN) 2026)'!$K$14:$K$41,MATCH($A18,'Table 3 185 MW (NTN) 2026)'!$B$14:$B$41,0),1)</f>
        <v>87.66</v>
      </c>
      <c r="L18" s="130">
        <f>INDEX('Table 3 YK Wind wS_2029'!$I$10:$I$33,MATCH($A18,'Table 3 YK Wind wS_2029'!$B$10:$B$33,0),1)</f>
        <v>59.461321671525766</v>
      </c>
      <c r="M18" s="130"/>
    </row>
    <row r="19" spans="1:13">
      <c r="A19" s="135">
        <f t="shared" si="0"/>
        <v>2032</v>
      </c>
      <c r="B19" s="130">
        <f>INDEX('Table 3 WYAE Wind_2024'!$J$10:$J$36,MATCH($A19,'Table 3 WYAE Wind_2024'!$B$10:$B$36,0),1)</f>
        <v>53.555952873430805</v>
      </c>
      <c r="C19" s="130">
        <f>IF($A19&lt;C$3,0,INDEX('Table 3 ID Wind_2030'!$I$10:$I$33,MATCH($A19,'Table 3 ID Wind_2030'!$B$10:$B$33,0),1))</f>
        <v>43.883675040324057</v>
      </c>
      <c r="D19" s="130">
        <f>INDEX('Table 3 PV wS YK_2024'!$I$10:$I$33,MATCH($A19,'Table 3 PV wS YK_2024'!$B$10:$B$33,0),1)</f>
        <v>49.613628380751663</v>
      </c>
      <c r="E19" s="130">
        <f>INDEX('Table 3 PV wS SO_2024'!$I$10:$I$33,MATCH($A19,'Table 3 PV wS SO_2024'!$B$10:$B$33,0),1)</f>
        <v>43.282905155051274</v>
      </c>
      <c r="F19" s="130">
        <f>INDEX('Table 3 PV wS UTN_2024'!$I$10:$I$33,MATCH($A19,'Table 3 PV wS UTN_2024'!$B$10:$B$33,0),1)</f>
        <v>42.343633853668898</v>
      </c>
      <c r="G19" s="130">
        <f>INDEX('Table 3 PV wS JB_2024'!$I$10:$I$33,MATCH($A19,'Table 3 PV wS JB_2024'!$B$10:$B$33,0),1)</f>
        <v>41.122438143782524</v>
      </c>
      <c r="H19" s="130">
        <f>INDEX('Table 3 PV wS JB_2029'!$I$10:$I$33,MATCH($A19,'Table 3 PV wS JB_2029'!$B$10:$B$33,0),1)</f>
        <v>37.667440343451815</v>
      </c>
      <c r="I19" s="130">
        <f>INDEX('Table 3 PV wS UTS_2024'!$I$10:$I$36,MATCH($A19,'Table 3 PV wS UTS_2024'!$B$10:$B$36,0),1)</f>
        <v>38.76361081840534</v>
      </c>
      <c r="J19" s="130">
        <f>INDEX('Table 3 PV wS UTS_2030'!$I$10:$I$36,MATCH($A19,'Table 3 PV wS UTS_2030'!$B$10:$B$36,0),1)</f>
        <v>49.673340358271872</v>
      </c>
      <c r="K19" s="130">
        <f>INDEX('Table 3 185 MW (NTN) 2026)'!$K$14:$K$41,MATCH($A19,'Table 3 185 MW (NTN) 2026)'!$B$14:$B$41,0),1)</f>
        <v>89.47</v>
      </c>
      <c r="L19" s="130">
        <f>INDEX('Table 3 YK Wind wS_2029'!$I$10:$I$33,MATCH($A19,'Table 3 YK Wind wS_2029'!$B$10:$B$33,0),1)</f>
        <v>60.836640905596077</v>
      </c>
      <c r="M19" s="130">
        <f>INDEX('Table 3 ID Wind wS_2032'!$I$10:$I$33,MATCH($A19,'Table 3 ID Wind wS_2032'!$B$10:$B$33,0),1)</f>
        <v>47.608568784015191</v>
      </c>
    </row>
    <row r="20" spans="1:13">
      <c r="A20" s="135">
        <f t="shared" si="0"/>
        <v>2033</v>
      </c>
      <c r="B20" s="130">
        <f>INDEX('Table 3 WYAE Wind_2024'!$J$10:$J$36,MATCH($A20,'Table 3 WYAE Wind_2024'!$B$10:$B$36,0),1)</f>
        <v>54.76296137747336</v>
      </c>
      <c r="C20" s="130">
        <f>IF($A20&lt;C$3,0,INDEX('Table 3 ID Wind_2030'!$I$10:$I$33,MATCH($A20,'Table 3 ID Wind_2030'!$B$10:$B$33,0),1))</f>
        <v>44.889651845763858</v>
      </c>
      <c r="D20" s="130">
        <f>INDEX('Table 3 PV wS YK_2024'!$I$10:$I$33,MATCH($A20,'Table 3 PV wS YK_2024'!$B$10:$B$33,0),1)</f>
        <v>50.755180892167196</v>
      </c>
      <c r="E20" s="130">
        <f>INDEX('Table 3 PV wS SO_2024'!$I$10:$I$33,MATCH($A20,'Table 3 PV wS SO_2024'!$B$10:$B$33,0),1)</f>
        <v>44.278400442784012</v>
      </c>
      <c r="F20" s="130">
        <f>INDEX('Table 3 PV wS UTN_2024'!$I$10:$I$33,MATCH($A20,'Table 3 PV wS UTN_2024'!$B$10:$B$33,0),1)</f>
        <v>43.31831490162169</v>
      </c>
      <c r="G20" s="130">
        <f>INDEX('Table 3 PV wS JB_2024'!$I$10:$I$33,MATCH($A20,'Table 3 PV wS JB_2024'!$B$10:$B$33,0),1)</f>
        <v>42.066778925651185</v>
      </c>
      <c r="H20" s="130">
        <f>INDEX('Table 3 PV wS JB_2029'!$I$10:$I$33,MATCH($A20,'Table 3 PV wS JB_2029'!$B$10:$B$33,0),1)</f>
        <v>38.535930460110137</v>
      </c>
      <c r="I20" s="130">
        <f>INDEX('Table 3 PV wS UTS_2024'!$I$10:$I$36,MATCH($A20,'Table 3 PV wS UTS_2024'!$B$10:$B$36,0),1)</f>
        <v>39.655778011942395</v>
      </c>
      <c r="J20" s="130">
        <f>INDEX('Table 3 PV wS UTS_2030'!$I$10:$I$36,MATCH($A20,'Table 3 PV wS UTS_2030'!$B$10:$B$36,0),1)</f>
        <v>50.814892869687384</v>
      </c>
      <c r="K20" s="130">
        <f>INDEX('Table 3 185 MW (NTN) 2026)'!$K$14:$K$41,MATCH($A20,'Table 3 185 MW (NTN) 2026)'!$B$14:$B$41,0),1)</f>
        <v>92.96</v>
      </c>
      <c r="L20" s="130">
        <f>INDEX('Table 3 YK Wind wS_2029'!$I$10:$I$33,MATCH($A20,'Table 3 YK Wind wS_2029'!$B$10:$B$33,0),1)</f>
        <v>62.230421905349672</v>
      </c>
      <c r="M20" s="130">
        <f>INDEX('Table 3 ID Wind wS_2032'!$I$10:$I$33,MATCH($A20,'Table 3 ID Wind wS_2032'!$B$10:$B$33,0),1)</f>
        <v>48.701485801272014</v>
      </c>
    </row>
    <row r="21" spans="1:13">
      <c r="A21" s="135">
        <f t="shared" si="0"/>
        <v>2034</v>
      </c>
      <c r="B21" s="130">
        <f>INDEX('Table 3 WYAE Wind_2024'!$J$10:$J$36,MATCH($A21,'Table 3 WYAE Wind_2024'!$B$10:$B$36,0),1)</f>
        <v>55.996097731906211</v>
      </c>
      <c r="C21" s="130">
        <f>IF($A21&lt;C$3,0,INDEX('Table 3 ID Wind_2030'!$I$10:$I$33,MATCH($A21,'Table 3 ID Wind_2030'!$B$10:$B$33,0),1))</f>
        <v>45.920601877144605</v>
      </c>
      <c r="D21" s="130">
        <f>INDEX('Table 3 PV wS YK_2024'!$I$10:$I$33,MATCH($A21,'Table 3 PV wS YK_2024'!$B$10:$B$33,0),1)</f>
        <v>51.923076923076927</v>
      </c>
      <c r="E21" s="130">
        <f>INDEX('Table 3 PV wS SO_2024'!$I$10:$I$33,MATCH($A21,'Table 3 PV wS SO_2024'!$B$10:$B$33,0),1)</f>
        <v>45.296957397414019</v>
      </c>
      <c r="F21" s="130">
        <f>INDEX('Table 3 PV wS UTN_2024'!$I$10:$I$33,MATCH($A21,'Table 3 PV wS UTN_2024'!$B$10:$B$33,0),1)</f>
        <v>44.315751149137576</v>
      </c>
      <c r="G21" s="130">
        <f>INDEX('Table 3 PV wS JB_2024'!$I$10:$I$33,MATCH($A21,'Table 3 PV wS JB_2024'!$B$10:$B$33,0),1)</f>
        <v>43.033874907082939</v>
      </c>
      <c r="H21" s="130">
        <f>INDEX('Table 3 PV wS JB_2029'!$I$10:$I$33,MATCH($A21,'Table 3 PV wS JB_2029'!$B$10:$B$33,0),1)</f>
        <v>39.423383243071044</v>
      </c>
      <c r="I21" s="130">
        <f>INDEX('Table 3 PV wS UTS_2024'!$I$10:$I$36,MATCH($A21,'Table 3 PV wS UTS_2024'!$B$10:$B$36,0),1)</f>
        <v>40.569020021074813</v>
      </c>
      <c r="J21" s="130">
        <f>INDEX('Table 3 PV wS UTS_2030'!$I$10:$I$36,MATCH($A21,'Table 3 PV wS UTS_2030'!$B$10:$B$36,0),1)</f>
        <v>51.984545135230064</v>
      </c>
      <c r="K21" s="130">
        <f>INDEX('Table 3 185 MW (NTN) 2026)'!$K$14:$K$41,MATCH($A21,'Table 3 185 MW (NTN) 2026)'!$B$14:$B$41,0),1)</f>
        <v>94.61</v>
      </c>
      <c r="L21" s="130">
        <f>INDEX('Table 3 YK Wind wS_2029'!$I$10:$I$33,MATCH($A21,'Table 3 YK Wind wS_2029'!$B$10:$B$33,0),1)</f>
        <v>63.655741631733754</v>
      </c>
      <c r="M21" s="130">
        <f>INDEX('Table 3 ID Wind wS_2032'!$I$10:$I$33,MATCH($A21,'Table 3 ID Wind wS_2032'!$B$10:$B$33,0),1)</f>
        <v>49.821234682134452</v>
      </c>
    </row>
    <row r="22" spans="1:13">
      <c r="A22" s="135">
        <f t="shared" si="0"/>
        <v>2035</v>
      </c>
      <c r="B22" s="130">
        <f>INDEX('Table 3 WYAE Wind_2024'!$J$10:$J$36,MATCH($A22,'Table 3 WYAE Wind_2024'!$B$10:$B$36,0),1)</f>
        <v>57.258116543085755</v>
      </c>
      <c r="C22" s="130">
        <f>IF($A22&lt;C$3,0,INDEX('Table 3 ID Wind_2030'!$I$10:$I$33,MATCH($A22,'Table 3 ID Wind_2030'!$B$10:$B$33,0),1))</f>
        <v>46.972856222586557</v>
      </c>
      <c r="D22" s="130">
        <f>INDEX('Table 3 PV wS YK_2024'!$I$10:$I$33,MATCH($A22,'Table 3 PV wS YK_2024'!$B$10:$B$33,0),1)</f>
        <v>53.117316473480848</v>
      </c>
      <c r="E22" s="130">
        <f>INDEX('Table 3 PV wS SO_2024'!$I$10:$I$33,MATCH($A22,'Table 3 PV wS SO_2024'!$B$10:$B$33,0),1)</f>
        <v>46.342419630090866</v>
      </c>
      <c r="F22" s="130">
        <f>INDEX('Table 3 PV wS UTN_2024'!$I$10:$I$33,MATCH($A22,'Table 3 PV wS UTN_2024'!$B$10:$B$33,0),1)</f>
        <v>45.335942596216569</v>
      </c>
      <c r="G22" s="130">
        <f>INDEX('Table 3 PV wS JB_2024'!$I$10:$I$33,MATCH($A22,'Table 3 PV wS JB_2024'!$B$10:$B$33,0),1)</f>
        <v>44.023726088077801</v>
      </c>
      <c r="H22" s="130">
        <f>INDEX('Table 3 PV wS JB_2029'!$I$10:$I$33,MATCH($A22,'Table 3 PV wS JB_2029'!$B$10:$B$33,0),1)</f>
        <v>40.33359122559505</v>
      </c>
      <c r="I22" s="130">
        <f>INDEX('Table 3 PV wS UTS_2024'!$I$10:$I$36,MATCH($A22,'Table 3 PV wS UTS_2024'!$B$10:$B$36,0),1)</f>
        <v>41.5033368458026</v>
      </c>
      <c r="J22" s="130">
        <f>INDEX('Table 3 PV wS UTS_2030'!$I$10:$I$36,MATCH($A22,'Table 3 PV wS UTS_2030'!$B$10:$B$36,0),1)</f>
        <v>53.182297154899906</v>
      </c>
      <c r="K22" s="130">
        <f>INDEX('Table 3 185 MW (NTN) 2026)'!$K$14:$K$41,MATCH($A22,'Table 3 185 MW (NTN) 2026)'!$B$14:$B$41,0),1)</f>
        <v>96.39</v>
      </c>
      <c r="L22" s="130">
        <f>INDEX('Table 3 YK Wind wS_2029'!$I$10:$I$33,MATCH($A22,'Table 3 YK Wind wS_2029'!$B$10:$B$33,0),1)</f>
        <v>64.782600084748296</v>
      </c>
      <c r="M22" s="130">
        <f>INDEX('Table 3 ID Wind wS_2032'!$I$10:$I$33,MATCH($A22,'Table 3 ID Wind wS_2032'!$B$10:$B$33,0),1)</f>
        <v>50.96252228962738</v>
      </c>
    </row>
    <row r="23" spans="1:13">
      <c r="A23" s="135">
        <f t="shared" si="0"/>
        <v>2036</v>
      </c>
      <c r="B23" s="130">
        <f>INDEX('Table 3 WYAE Wind_2024'!$J$10:$J$36,MATCH($A23,'Table 3 WYAE Wind_2024'!$B$10:$B$36,0),1)</f>
        <v>58.551472410735485</v>
      </c>
      <c r="C23" s="130">
        <f>IF($A23&lt;C$3,0,INDEX('Table 3 ID Wind_2030'!$I$10:$I$33,MATCH($A23,'Table 3 ID Wind_2030'!$B$10:$B$33,0),1))</f>
        <v>48.052747573165739</v>
      </c>
      <c r="D23" s="130">
        <f>INDEX('Table 3 PV wS YK_2024'!$I$10:$I$33,MATCH($A23,'Table 3 PV wS YK_2024'!$B$10:$B$33,0),1)</f>
        <v>54.337899543378995</v>
      </c>
      <c r="E23" s="130">
        <f>INDEX('Table 3 PV wS SO_2024'!$I$10:$I$33,MATCH($A23,'Table 3 PV wS SO_2024'!$B$10:$B$33,0),1)</f>
        <v>47.407099918515449</v>
      </c>
      <c r="F23" s="130">
        <f>INDEX('Table 3 PV wS UTN_2024'!$I$10:$I$33,MATCH($A23,'Table 3 PV wS UTN_2024'!$B$10:$B$33,0),1)</f>
        <v>46.378889242858669</v>
      </c>
      <c r="G23" s="130">
        <f>INDEX('Table 3 PV wS JB_2024'!$I$10:$I$33,MATCH($A23,'Table 3 PV wS JB_2024'!$B$10:$B$33,0),1)</f>
        <v>45.036332468635756</v>
      </c>
      <c r="H23" s="130">
        <f>INDEX('Table 3 PV wS JB_2029'!$I$10:$I$33,MATCH($A23,'Table 3 PV wS JB_2029'!$B$10:$B$33,0),1)</f>
        <v>41.258969341161126</v>
      </c>
      <c r="I23" s="130">
        <f>INDEX('Table 3 PV wS UTS_2024'!$I$10:$I$36,MATCH($A23,'Table 3 PV wS UTS_2024'!$B$10:$B$36,0),1)</f>
        <v>42.455216016859858</v>
      </c>
      <c r="J23" s="130">
        <f>INDEX('Table 3 PV wS UTS_2030'!$I$10:$I$36,MATCH($A23,'Table 3 PV wS UTS_2030'!$B$10:$B$36,0),1)</f>
        <v>54.404636459430975</v>
      </c>
      <c r="K23" s="130">
        <f>INDEX('Table 3 185 MW (NTN) 2026)'!$K$14:$K$41,MATCH($A23,'Table 3 185 MW (NTN) 2026)'!$B$14:$B$41,0),1)</f>
        <v>98.58</v>
      </c>
      <c r="L23" s="130">
        <f>INDEX('Table 3 YK Wind wS_2029'!$I$10:$I$33,MATCH($A23,'Table 3 YK Wind wS_2029'!$B$10:$B$33,0),1)</f>
        <v>65.930997264393341</v>
      </c>
      <c r="M23" s="130">
        <f>INDEX('Table 3 ID Wind wS_2032'!$I$10:$I$33,MATCH($A23,'Table 3 ID Wind wS_2032'!$B$10:$B$33,0),1)</f>
        <v>52.130442929954761</v>
      </c>
    </row>
    <row r="24" spans="1:13">
      <c r="A24" s="135">
        <f t="shared" si="0"/>
        <v>2037</v>
      </c>
      <c r="B24" s="130">
        <f>INDEX('Table 3 WYAE Wind_2024'!$J$10:$J$36,MATCH($A24,'Table 3 WYAE Wind_2024'!$B$10:$B$36,0),1)</f>
        <v>59.871119768757069</v>
      </c>
      <c r="C24" s="130">
        <f>IF($A24&lt;C$3,0,INDEX('Table 3 ID Wind_2030'!$I$10:$I$33,MATCH($A24,'Table 3 ID Wind_2030'!$B$10:$B$33,0),1))</f>
        <v>49.154356419557047</v>
      </c>
      <c r="D24" s="130">
        <f>INDEX('Table 3 PV wS YK_2024'!$I$10:$I$33,MATCH($A24,'Table 3 PV wS YK_2024'!$B$10:$B$33,0),1)</f>
        <v>55.584826132771326</v>
      </c>
      <c r="E24" s="130">
        <f>INDEX('Table 3 PV wS SO_2024'!$I$10:$I$33,MATCH($A24,'Table 3 PV wS SO_2024'!$B$10:$B$33,0),1)</f>
        <v>48.494841873837309</v>
      </c>
      <c r="F24" s="130">
        <f>INDEX('Table 3 PV wS UTN_2024'!$I$10:$I$33,MATCH($A24,'Table 3 PV wS UTN_2024'!$B$10:$B$33,0),1)</f>
        <v>47.444591089063856</v>
      </c>
      <c r="G24" s="130">
        <f>INDEX('Table 3 PV wS JB_2024'!$I$10:$I$33,MATCH($A24,'Table 3 PV wS JB_2024'!$B$10:$B$33,0),1)</f>
        <v>46.071694048756811</v>
      </c>
      <c r="H24" s="130">
        <f>INDEX('Table 3 PV wS JB_2029'!$I$10:$I$33,MATCH($A24,'Table 3 PV wS JB_2029'!$B$10:$B$33,0),1)</f>
        <v>42.207102656290296</v>
      </c>
      <c r="I24" s="130">
        <f>INDEX('Table 3 PV wS UTS_2024'!$I$10:$I$36,MATCH($A24,'Table 3 PV wS UTS_2024'!$B$10:$B$36,0),1)</f>
        <v>43.431682472778363</v>
      </c>
      <c r="J24" s="130">
        <f>INDEX('Table 3 PV wS UTS_2030'!$I$10:$I$36,MATCH($A24,'Table 3 PV wS UTS_2030'!$B$10:$B$36,0),1)</f>
        <v>55.655075518089227</v>
      </c>
      <c r="K24" s="130">
        <f>INDEX('Table 3 185 MW (NTN) 2026)'!$K$14:$K$41,MATCH($A24,'Table 3 185 MW (NTN) 2026)'!$B$14:$B$41,0),1)</f>
        <v>100.72</v>
      </c>
      <c r="L24" s="130">
        <f>INDEX('Table 3 YK Wind wS_2029'!$I$10:$I$33,MATCH($A24,'Table 3 YK Wind wS_2029'!$B$10:$B$33,0),1)</f>
        <v>67.132330731354685</v>
      </c>
      <c r="M24" s="130">
        <f>INDEX('Table 3 ID Wind wS_2032'!$I$10:$I$33,MATCH($A24,'Table 3 ID Wind wS_2032'!$B$10:$B$33,0),1)</f>
        <v>53.333167870267836</v>
      </c>
    </row>
    <row r="25" spans="1:13">
      <c r="A25" s="135">
        <f t="shared" si="0"/>
        <v>2038</v>
      </c>
      <c r="B25" s="130">
        <f>INDEX('Table 3 WYAE Wind_2024'!$J$10:$J$36,MATCH($A25,'Table 3 WYAE Wind_2024'!$B$10:$B$36,0),1)</f>
        <v>61.222104183248859</v>
      </c>
      <c r="C25" s="130">
        <f>IF($A25&lt;C$3,0,INDEX('Table 3 ID Wind_2030'!$I$10:$I$33,MATCH($A25,'Table 3 ID Wind_2030'!$B$10:$B$33,0),1))</f>
        <v>50.283898246551836</v>
      </c>
      <c r="D25" s="130">
        <f>INDEX('Table 3 PV wS YK_2024'!$I$10:$I$33,MATCH($A25,'Table 3 PV wS YK_2024'!$B$10:$B$33,0),1)</f>
        <v>56.862486828240257</v>
      </c>
      <c r="E25" s="130">
        <f>INDEX('Table 3 PV wS SO_2024'!$I$10:$I$33,MATCH($A25,'Table 3 PV wS SO_2024'!$B$10:$B$33,0),1)</f>
        <v>49.609489107206002</v>
      </c>
      <c r="F25" s="130">
        <f>INDEX('Table 3 PV wS UTN_2024'!$I$10:$I$33,MATCH($A25,'Table 3 PV wS UTN_2024'!$B$10:$B$33,0),1)</f>
        <v>48.536840668092665</v>
      </c>
      <c r="G25" s="130">
        <f>INDEX('Table 3 PV wS JB_2024'!$I$10:$I$33,MATCH($A25,'Table 3 PV wS JB_2024'!$B$10:$B$33,0),1)</f>
        <v>47.129810828440974</v>
      </c>
      <c r="H25" s="130">
        <f>INDEX('Table 3 PV wS JB_2029'!$I$10:$I$33,MATCH($A25,'Table 3 PV wS JB_2029'!$B$10:$B$33,0),1)</f>
        <v>43.17799117098258</v>
      </c>
      <c r="I25" s="130">
        <f>INDEX('Table 3 PV wS UTS_2024'!$I$10:$I$36,MATCH($A25,'Table 3 PV wS UTS_2024'!$B$10:$B$36,0),1)</f>
        <v>44.43273621355813</v>
      </c>
      <c r="J25" s="130">
        <f>INDEX('Table 3 PV wS UTS_2030'!$I$10:$I$36,MATCH($A25,'Table 3 PV wS UTS_2030'!$B$10:$B$36,0),1)</f>
        <v>56.933614330874605</v>
      </c>
      <c r="K25" s="130">
        <f>INDEX('Table 3 185 MW (NTN) 2026)'!$K$14:$K$41,MATCH($A25,'Table 3 185 MW (NTN) 2026)'!$B$14:$B$41,0),1)</f>
        <v>103.75</v>
      </c>
      <c r="L25" s="130">
        <f>INDEX('Table 3 YK Wind wS_2029'!$I$10:$I$33,MATCH($A25,'Table 3 YK Wind wS_2029'!$B$10:$B$33,0),1)</f>
        <v>68.355202924946525</v>
      </c>
      <c r="M25" s="130">
        <f>INDEX('Table 3 ID Wind wS_2032'!$I$10:$I$33,MATCH($A25,'Table 3 ID Wind wS_2032'!$B$10:$B$33,0),1)</f>
        <v>54.557431537211379</v>
      </c>
    </row>
    <row r="26" spans="1:13">
      <c r="A26" s="135">
        <f t="shared" si="0"/>
        <v>2039</v>
      </c>
      <c r="B26" s="352">
        <f>B25*(1+$N$14)</f>
        <v>62.614907053417774</v>
      </c>
      <c r="C26" s="352">
        <f t="shared" ref="C26:C40" si="1">C25*(1+$N$14)</f>
        <v>51.427856931660891</v>
      </c>
      <c r="D26" s="352">
        <f t="shared" ref="D26:D40" si="2">D25*(1+$N$14)</f>
        <v>58.156108403582728</v>
      </c>
      <c r="E26" s="352">
        <f t="shared" ref="E26:E40" si="3">E25*(1+$N$14)</f>
        <v>50.738104984394944</v>
      </c>
      <c r="F26" s="352">
        <f t="shared" ref="F26:F40" si="4">F25*(1+$N$14)</f>
        <v>49.641053793291775</v>
      </c>
      <c r="G26" s="352">
        <f t="shared" ref="G26:G40" si="5">G25*(1+$N$14)</f>
        <v>48.202014024788006</v>
      </c>
      <c r="H26" s="352">
        <f t="shared" ref="H26:H40" si="6">H25*(1+$N$14)</f>
        <v>44.160290470122433</v>
      </c>
      <c r="I26" s="352">
        <f t="shared" ref="I26:I40" si="7">I25*(1+$N$14)</f>
        <v>45.443580962416583</v>
      </c>
      <c r="J26" s="352">
        <f t="shared" ref="J26:J40" si="8">J25*(1+$N$14)</f>
        <v>58.228854056902001</v>
      </c>
      <c r="K26" s="352">
        <f t="shared" ref="K26:K40" si="9">K25*(1+$N$14)</f>
        <v>106.11031250000001</v>
      </c>
      <c r="L26" s="352">
        <f t="shared" ref="L26:L40" si="10">L25*(1+$N$14)</f>
        <v>69.910283791489064</v>
      </c>
      <c r="M26" s="352">
        <f t="shared" ref="M26:M46" si="11">M25*(1+$N$14)</f>
        <v>55.798613104682943</v>
      </c>
    </row>
    <row r="27" spans="1:13">
      <c r="A27" s="135">
        <f t="shared" si="0"/>
        <v>2040</v>
      </c>
      <c r="B27" s="352">
        <f t="shared" ref="B27:B40" si="12">B26*(1+$N$14)</f>
        <v>64.039396188883032</v>
      </c>
      <c r="C27" s="352">
        <f t="shared" si="1"/>
        <v>52.59784067685618</v>
      </c>
      <c r="D27" s="352">
        <f t="shared" si="2"/>
        <v>59.479159869764239</v>
      </c>
      <c r="E27" s="352">
        <f t="shared" si="3"/>
        <v>51.892396872789931</v>
      </c>
      <c r="F27" s="352">
        <f t="shared" si="4"/>
        <v>50.770387767089169</v>
      </c>
      <c r="G27" s="352">
        <f t="shared" si="5"/>
        <v>49.298609843851935</v>
      </c>
      <c r="H27" s="352">
        <f t="shared" si="6"/>
        <v>45.16493707831772</v>
      </c>
      <c r="I27" s="352">
        <f t="shared" si="7"/>
        <v>46.477422429311559</v>
      </c>
      <c r="J27" s="352">
        <f t="shared" si="8"/>
        <v>59.553560486696526</v>
      </c>
      <c r="K27" s="352">
        <f t="shared" si="9"/>
        <v>108.52432210937501</v>
      </c>
      <c r="L27" s="352">
        <f t="shared" si="10"/>
        <v>71.500742747745448</v>
      </c>
      <c r="M27" s="352">
        <f t="shared" si="11"/>
        <v>57.068031552814482</v>
      </c>
    </row>
    <row r="28" spans="1:13">
      <c r="A28" s="135">
        <f t="shared" si="0"/>
        <v>2041</v>
      </c>
      <c r="B28" s="352">
        <f t="shared" si="12"/>
        <v>65.496292452180128</v>
      </c>
      <c r="C28" s="352">
        <f t="shared" si="1"/>
        <v>53.794441552254661</v>
      </c>
      <c r="D28" s="352">
        <f t="shared" si="2"/>
        <v>60.832310756801377</v>
      </c>
      <c r="E28" s="352">
        <f t="shared" si="3"/>
        <v>53.072948901645901</v>
      </c>
      <c r="F28" s="352">
        <f t="shared" si="4"/>
        <v>51.925414088790447</v>
      </c>
      <c r="G28" s="352">
        <f t="shared" si="5"/>
        <v>50.420153217799566</v>
      </c>
      <c r="H28" s="352">
        <f t="shared" si="6"/>
        <v>46.192439396849451</v>
      </c>
      <c r="I28" s="352">
        <f t="shared" si="7"/>
        <v>47.534783789578398</v>
      </c>
      <c r="J28" s="352">
        <f t="shared" si="8"/>
        <v>60.908403987768878</v>
      </c>
      <c r="K28" s="352">
        <f t="shared" si="9"/>
        <v>110.99325043736329</v>
      </c>
      <c r="L28" s="352">
        <f t="shared" si="10"/>
        <v>73.127384645256654</v>
      </c>
      <c r="M28" s="352">
        <f t="shared" si="11"/>
        <v>58.36632927064101</v>
      </c>
    </row>
    <row r="29" spans="1:13">
      <c r="A29" s="135">
        <f t="shared" si="0"/>
        <v>2042</v>
      </c>
      <c r="B29" s="352">
        <f t="shared" si="12"/>
        <v>66.986333105467224</v>
      </c>
      <c r="C29" s="352">
        <f t="shared" si="1"/>
        <v>55.01826509756846</v>
      </c>
      <c r="D29" s="352">
        <f t="shared" si="2"/>
        <v>62.216245826518609</v>
      </c>
      <c r="E29" s="352">
        <f t="shared" si="3"/>
        <v>54.280358489158345</v>
      </c>
      <c r="F29" s="352">
        <f t="shared" si="4"/>
        <v>53.106717259310429</v>
      </c>
      <c r="G29" s="352">
        <f t="shared" si="5"/>
        <v>51.567211703504512</v>
      </c>
      <c r="H29" s="352">
        <f t="shared" si="6"/>
        <v>47.243317393127782</v>
      </c>
      <c r="I29" s="352">
        <f t="shared" si="7"/>
        <v>48.616200120791312</v>
      </c>
      <c r="J29" s="352">
        <f t="shared" si="8"/>
        <v>62.294070178490621</v>
      </c>
      <c r="K29" s="352">
        <f t="shared" si="9"/>
        <v>113.51834688481331</v>
      </c>
      <c r="L29" s="352">
        <f t="shared" si="10"/>
        <v>74.791032645936241</v>
      </c>
      <c r="M29" s="352">
        <f t="shared" si="11"/>
        <v>59.694163261548098</v>
      </c>
    </row>
    <row r="30" spans="1:13">
      <c r="A30" s="135">
        <f t="shared" si="0"/>
        <v>2043</v>
      </c>
      <c r="B30" s="352">
        <f t="shared" si="12"/>
        <v>68.510272183616607</v>
      </c>
      <c r="C30" s="352">
        <f t="shared" si="1"/>
        <v>56.269930628538141</v>
      </c>
      <c r="D30" s="352">
        <f t="shared" si="2"/>
        <v>63.631665419071908</v>
      </c>
      <c r="E30" s="352">
        <f t="shared" si="3"/>
        <v>55.515236644786704</v>
      </c>
      <c r="F30" s="352">
        <f t="shared" si="4"/>
        <v>54.314895076959743</v>
      </c>
      <c r="G30" s="352">
        <f t="shared" si="5"/>
        <v>52.740365769759244</v>
      </c>
      <c r="H30" s="352">
        <f t="shared" si="6"/>
        <v>48.318102863821444</v>
      </c>
      <c r="I30" s="352">
        <f t="shared" si="7"/>
        <v>49.722218673539317</v>
      </c>
      <c r="J30" s="352">
        <f t="shared" si="8"/>
        <v>63.711260275051288</v>
      </c>
      <c r="K30" s="352">
        <f t="shared" si="9"/>
        <v>116.10088927644281</v>
      </c>
      <c r="L30" s="352">
        <f t="shared" si="10"/>
        <v>76.492528638631299</v>
      </c>
      <c r="M30" s="352">
        <f t="shared" si="11"/>
        <v>61.052205475748323</v>
      </c>
    </row>
    <row r="31" spans="1:13">
      <c r="A31" s="135">
        <f t="shared" si="0"/>
        <v>2044</v>
      </c>
      <c r="B31" s="352">
        <f t="shared" si="12"/>
        <v>70.068880875793894</v>
      </c>
      <c r="C31" s="352">
        <f t="shared" si="1"/>
        <v>57.550071550337385</v>
      </c>
      <c r="D31" s="352">
        <f t="shared" si="2"/>
        <v>65.079285807355802</v>
      </c>
      <c r="E31" s="352">
        <f t="shared" si="3"/>
        <v>56.778208278455601</v>
      </c>
      <c r="F31" s="352">
        <f t="shared" si="4"/>
        <v>55.550558939960581</v>
      </c>
      <c r="G31" s="352">
        <f t="shared" si="5"/>
        <v>53.940209091021266</v>
      </c>
      <c r="H31" s="352">
        <f t="shared" si="6"/>
        <v>49.417339703973383</v>
      </c>
      <c r="I31" s="352">
        <f t="shared" si="7"/>
        <v>50.853399148362335</v>
      </c>
      <c r="J31" s="352">
        <f t="shared" si="8"/>
        <v>65.160691446308704</v>
      </c>
      <c r="K31" s="352">
        <f t="shared" si="9"/>
        <v>118.74218450748189</v>
      </c>
      <c r="L31" s="352">
        <f t="shared" si="10"/>
        <v>78.232733665160168</v>
      </c>
      <c r="M31" s="352">
        <f t="shared" si="11"/>
        <v>62.441143150321601</v>
      </c>
    </row>
    <row r="32" spans="1:13">
      <c r="A32" s="135">
        <f t="shared" si="0"/>
        <v>2045</v>
      </c>
      <c r="B32" s="352">
        <f t="shared" si="12"/>
        <v>71.662947915718206</v>
      </c>
      <c r="C32" s="352">
        <f t="shared" si="1"/>
        <v>58.859335678107563</v>
      </c>
      <c r="D32" s="352">
        <f t="shared" si="2"/>
        <v>66.559839559473147</v>
      </c>
      <c r="E32" s="352">
        <f t="shared" si="3"/>
        <v>58.069912516790467</v>
      </c>
      <c r="F32" s="352">
        <f t="shared" si="4"/>
        <v>56.814334155844683</v>
      </c>
      <c r="G32" s="352">
        <f t="shared" si="5"/>
        <v>55.167348847842</v>
      </c>
      <c r="H32" s="352">
        <f t="shared" si="6"/>
        <v>50.541584182238779</v>
      </c>
      <c r="I32" s="352">
        <f t="shared" si="7"/>
        <v>52.010313978987583</v>
      </c>
      <c r="J32" s="352">
        <f t="shared" si="8"/>
        <v>66.643097176712232</v>
      </c>
      <c r="K32" s="352">
        <f t="shared" si="9"/>
        <v>121.44356920502712</v>
      </c>
      <c r="L32" s="352">
        <f t="shared" si="10"/>
        <v>80.012528356042566</v>
      </c>
      <c r="M32" s="352">
        <f t="shared" si="11"/>
        <v>63.861679156991421</v>
      </c>
    </row>
    <row r="33" spans="1:13">
      <c r="A33" s="135">
        <f t="shared" si="0"/>
        <v>2046</v>
      </c>
      <c r="B33" s="352">
        <f t="shared" si="12"/>
        <v>73.293279980800804</v>
      </c>
      <c r="C33" s="352">
        <f t="shared" si="1"/>
        <v>60.198385564784516</v>
      </c>
      <c r="D33" s="352">
        <f t="shared" si="2"/>
        <v>68.074075909451167</v>
      </c>
      <c r="E33" s="352">
        <f t="shared" si="3"/>
        <v>59.391003026547452</v>
      </c>
      <c r="F33" s="352">
        <f t="shared" si="4"/>
        <v>58.106860257890155</v>
      </c>
      <c r="G33" s="352">
        <f t="shared" si="5"/>
        <v>56.422406034130411</v>
      </c>
      <c r="H33" s="352">
        <f t="shared" si="6"/>
        <v>51.691405222384716</v>
      </c>
      <c r="I33" s="352">
        <f t="shared" si="7"/>
        <v>53.193548622009551</v>
      </c>
      <c r="J33" s="352">
        <f t="shared" si="8"/>
        <v>68.159227637482445</v>
      </c>
      <c r="K33" s="352">
        <f t="shared" si="9"/>
        <v>124.20641040444148</v>
      </c>
      <c r="L33" s="352">
        <f t="shared" si="10"/>
        <v>81.832813376142539</v>
      </c>
      <c r="M33" s="352">
        <f t="shared" si="11"/>
        <v>65.314532357812979</v>
      </c>
    </row>
    <row r="34" spans="1:13">
      <c r="A34" s="135">
        <f t="shared" si="0"/>
        <v>2047</v>
      </c>
      <c r="B34" s="352">
        <f t="shared" si="12"/>
        <v>74.960702100364031</v>
      </c>
      <c r="C34" s="352">
        <f t="shared" si="1"/>
        <v>61.567898836383364</v>
      </c>
      <c r="D34" s="352">
        <f t="shared" si="2"/>
        <v>69.62276113639119</v>
      </c>
      <c r="E34" s="352">
        <f t="shared" si="3"/>
        <v>60.742148345401411</v>
      </c>
      <c r="F34" s="352">
        <f t="shared" si="4"/>
        <v>59.428791328757157</v>
      </c>
      <c r="G34" s="352">
        <f t="shared" si="5"/>
        <v>57.706015771406882</v>
      </c>
      <c r="H34" s="352">
        <f t="shared" si="6"/>
        <v>52.867384691193969</v>
      </c>
      <c r="I34" s="352">
        <f t="shared" si="7"/>
        <v>54.403701853160271</v>
      </c>
      <c r="J34" s="352">
        <f t="shared" si="8"/>
        <v>69.709850066235177</v>
      </c>
      <c r="K34" s="352">
        <f t="shared" si="9"/>
        <v>127.03210624114253</v>
      </c>
      <c r="L34" s="352">
        <f t="shared" si="10"/>
        <v>83.694509880449786</v>
      </c>
      <c r="M34" s="352">
        <f t="shared" si="11"/>
        <v>66.800437968953233</v>
      </c>
    </row>
    <row r="35" spans="1:13">
      <c r="A35" s="135">
        <f t="shared" si="0"/>
        <v>2048</v>
      </c>
      <c r="B35" s="352">
        <f t="shared" si="12"/>
        <v>76.666058073147312</v>
      </c>
      <c r="C35" s="352">
        <f t="shared" si="1"/>
        <v>62.968568534911086</v>
      </c>
      <c r="D35" s="352">
        <f t="shared" si="2"/>
        <v>71.20667895224409</v>
      </c>
      <c r="E35" s="352">
        <f t="shared" si="3"/>
        <v>62.124032220259295</v>
      </c>
      <c r="F35" s="352">
        <f t="shared" si="4"/>
        <v>60.780796331486385</v>
      </c>
      <c r="G35" s="352">
        <f t="shared" si="5"/>
        <v>59.018827630206388</v>
      </c>
      <c r="H35" s="352">
        <f t="shared" si="6"/>
        <v>54.070117692918636</v>
      </c>
      <c r="I35" s="352">
        <f t="shared" si="7"/>
        <v>55.641386070319669</v>
      </c>
      <c r="J35" s="352">
        <f t="shared" si="8"/>
        <v>71.295749155242035</v>
      </c>
      <c r="K35" s="352">
        <f t="shared" si="9"/>
        <v>129.92208665812853</v>
      </c>
      <c r="L35" s="352">
        <f t="shared" si="10"/>
        <v>85.598559980230021</v>
      </c>
      <c r="M35" s="352">
        <f t="shared" si="11"/>
        <v>68.32014793274692</v>
      </c>
    </row>
    <row r="36" spans="1:13">
      <c r="A36" s="135">
        <f t="shared" si="0"/>
        <v>2049</v>
      </c>
      <c r="B36" s="352">
        <f t="shared" si="12"/>
        <v>78.410210894311419</v>
      </c>
      <c r="C36" s="352">
        <f t="shared" si="1"/>
        <v>64.401103469080311</v>
      </c>
      <c r="D36" s="352">
        <f t="shared" si="2"/>
        <v>72.826630898407643</v>
      </c>
      <c r="E36" s="352">
        <f t="shared" si="3"/>
        <v>63.537353953270198</v>
      </c>
      <c r="F36" s="352">
        <f t="shared" si="4"/>
        <v>62.163559448027705</v>
      </c>
      <c r="G36" s="352">
        <f t="shared" si="5"/>
        <v>60.361505958793586</v>
      </c>
      <c r="H36" s="352">
        <f t="shared" si="6"/>
        <v>55.300212870432539</v>
      </c>
      <c r="I36" s="352">
        <f t="shared" si="7"/>
        <v>56.907227603419443</v>
      </c>
      <c r="J36" s="352">
        <f t="shared" si="8"/>
        <v>72.917727448523792</v>
      </c>
      <c r="K36" s="352">
        <f t="shared" si="9"/>
        <v>132.87781412960098</v>
      </c>
      <c r="L36" s="352">
        <f t="shared" si="10"/>
        <v>87.545927219780253</v>
      </c>
      <c r="M36" s="352">
        <f t="shared" si="11"/>
        <v>69.874431298216919</v>
      </c>
    </row>
    <row r="37" spans="1:13">
      <c r="A37" s="135">
        <f t="shared" si="0"/>
        <v>2050</v>
      </c>
      <c r="B37" s="352">
        <f t="shared" si="12"/>
        <v>80.194043192157011</v>
      </c>
      <c r="C37" s="352">
        <f t="shared" si="1"/>
        <v>65.866228573001891</v>
      </c>
      <c r="D37" s="352">
        <f t="shared" si="2"/>
        <v>74.483436751346417</v>
      </c>
      <c r="E37" s="352">
        <f t="shared" si="3"/>
        <v>64.982828755707104</v>
      </c>
      <c r="F37" s="352">
        <f t="shared" si="4"/>
        <v>63.577780425470337</v>
      </c>
      <c r="G37" s="352">
        <f t="shared" si="5"/>
        <v>61.734730219356145</v>
      </c>
      <c r="H37" s="352">
        <f t="shared" si="6"/>
        <v>56.558292713234884</v>
      </c>
      <c r="I37" s="352">
        <f t="shared" si="7"/>
        <v>58.201867031397235</v>
      </c>
      <c r="J37" s="352">
        <f t="shared" si="8"/>
        <v>74.576605747977709</v>
      </c>
      <c r="K37" s="352">
        <f t="shared" si="9"/>
        <v>135.90078440104941</v>
      </c>
      <c r="L37" s="352">
        <f t="shared" si="10"/>
        <v>89.537597064030265</v>
      </c>
      <c r="M37" s="352">
        <f t="shared" si="11"/>
        <v>71.464074610251359</v>
      </c>
    </row>
    <row r="38" spans="1:13">
      <c r="A38" s="135">
        <f t="shared" si="0"/>
        <v>2051</v>
      </c>
      <c r="B38" s="352">
        <f t="shared" si="12"/>
        <v>82.018457674778588</v>
      </c>
      <c r="C38" s="352">
        <f t="shared" si="1"/>
        <v>67.364685273037693</v>
      </c>
      <c r="D38" s="352">
        <f t="shared" si="2"/>
        <v>76.177934937439545</v>
      </c>
      <c r="E38" s="352">
        <f t="shared" si="3"/>
        <v>66.461188109899439</v>
      </c>
      <c r="F38" s="352">
        <f t="shared" si="4"/>
        <v>65.024174930149783</v>
      </c>
      <c r="G38" s="352">
        <f t="shared" si="5"/>
        <v>63.139195331846501</v>
      </c>
      <c r="H38" s="352">
        <f t="shared" si="6"/>
        <v>57.844993872460982</v>
      </c>
      <c r="I38" s="352">
        <f t="shared" si="7"/>
        <v>59.525959506361524</v>
      </c>
      <c r="J38" s="352">
        <f t="shared" si="8"/>
        <v>76.273223528744211</v>
      </c>
      <c r="K38" s="352">
        <f t="shared" si="9"/>
        <v>138.9925272461733</v>
      </c>
      <c r="L38" s="352">
        <f t="shared" si="10"/>
        <v>91.574577397236965</v>
      </c>
      <c r="M38" s="352">
        <f t="shared" si="11"/>
        <v>73.089882307634582</v>
      </c>
    </row>
    <row r="39" spans="1:13">
      <c r="A39" s="135">
        <f t="shared" si="0"/>
        <v>2052</v>
      </c>
      <c r="B39" s="352">
        <f t="shared" si="12"/>
        <v>83.884377586879808</v>
      </c>
      <c r="C39" s="352">
        <f t="shared" si="1"/>
        <v>68.897231862999305</v>
      </c>
      <c r="D39" s="352">
        <f t="shared" si="2"/>
        <v>77.910982957266299</v>
      </c>
      <c r="E39" s="352">
        <f t="shared" si="3"/>
        <v>67.973180139399659</v>
      </c>
      <c r="F39" s="352">
        <f t="shared" si="4"/>
        <v>66.503474909810691</v>
      </c>
      <c r="G39" s="352">
        <f t="shared" si="5"/>
        <v>64.575612025646009</v>
      </c>
      <c r="H39" s="352">
        <f t="shared" si="6"/>
        <v>59.160967483059473</v>
      </c>
      <c r="I39" s="352">
        <f t="shared" si="7"/>
        <v>60.880175085131249</v>
      </c>
      <c r="J39" s="352">
        <f t="shared" si="8"/>
        <v>78.008439364023147</v>
      </c>
      <c r="K39" s="352">
        <f t="shared" si="9"/>
        <v>142.15460724102374</v>
      </c>
      <c r="L39" s="352">
        <f t="shared" si="10"/>
        <v>93.657899033024108</v>
      </c>
      <c r="M39" s="352">
        <f t="shared" si="11"/>
        <v>74.752677130133279</v>
      </c>
    </row>
    <row r="40" spans="1:13">
      <c r="A40" s="135">
        <f t="shared" si="0"/>
        <v>2053</v>
      </c>
      <c r="B40" s="352">
        <f t="shared" si="12"/>
        <v>85.792747176981322</v>
      </c>
      <c r="C40" s="352">
        <f t="shared" si="1"/>
        <v>70.464643887882545</v>
      </c>
      <c r="D40" s="352">
        <f t="shared" si="2"/>
        <v>79.683457819544117</v>
      </c>
      <c r="E40" s="352">
        <f t="shared" si="3"/>
        <v>69.519569987571003</v>
      </c>
      <c r="F40" s="352">
        <f t="shared" si="4"/>
        <v>68.016428964008881</v>
      </c>
      <c r="G40" s="352">
        <f t="shared" si="5"/>
        <v>66.044707199229464</v>
      </c>
      <c r="H40" s="352">
        <f t="shared" si="6"/>
        <v>60.506879493299081</v>
      </c>
      <c r="I40" s="352">
        <f t="shared" si="7"/>
        <v>62.26519906831799</v>
      </c>
      <c r="J40" s="352">
        <f t="shared" si="8"/>
        <v>79.783131359554673</v>
      </c>
      <c r="K40" s="352">
        <f t="shared" si="9"/>
        <v>145.38862455575705</v>
      </c>
      <c r="L40" s="352">
        <f t="shared" si="10"/>
        <v>95.788616236025405</v>
      </c>
      <c r="M40" s="352">
        <f t="shared" si="11"/>
        <v>76.453300534843819</v>
      </c>
    </row>
    <row r="41" spans="1:13">
      <c r="A41" s="135">
        <f t="shared" si="0"/>
        <v>2054</v>
      </c>
      <c r="B41" s="352"/>
      <c r="C41" s="352">
        <f t="shared" ref="C41:C46" si="13">C40*(1+$N$14)</f>
        <v>72.067714536331877</v>
      </c>
      <c r="D41" s="352"/>
      <c r="E41" s="352"/>
      <c r="F41" s="352"/>
      <c r="G41" s="352"/>
      <c r="H41" s="352">
        <f t="shared" ref="H41:H45" si="14">H40*(1+$N$14)</f>
        <v>61.883411001771641</v>
      </c>
      <c r="I41" s="352"/>
      <c r="J41" s="352">
        <f t="shared" ref="J41:J46" si="15">J40*(1+$N$14)</f>
        <v>81.598197597984552</v>
      </c>
      <c r="K41" s="352">
        <f>K40*(1+$N$14)</f>
        <v>148.69621576440053</v>
      </c>
      <c r="L41" s="352">
        <f>L40*(1+$N$14)</f>
        <v>97.967807255394987</v>
      </c>
      <c r="M41" s="352">
        <f t="shared" si="11"/>
        <v>78.192613122011522</v>
      </c>
    </row>
    <row r="42" spans="1:13">
      <c r="A42" s="135">
        <f t="shared" si="0"/>
        <v>2055</v>
      </c>
      <c r="B42" s="352"/>
      <c r="C42" s="352">
        <f t="shared" si="13"/>
        <v>73.707255042033424</v>
      </c>
      <c r="D42" s="352"/>
      <c r="E42" s="352"/>
      <c r="F42" s="352"/>
      <c r="G42" s="352"/>
      <c r="H42" s="352">
        <f t="shared" si="14"/>
        <v>63.291258602061951</v>
      </c>
      <c r="I42" s="352"/>
      <c r="J42" s="352">
        <f t="shared" si="15"/>
        <v>83.454556593338708</v>
      </c>
      <c r="K42" s="352">
        <f>K41*(1+$N$14)</f>
        <v>152.07905467304064</v>
      </c>
      <c r="L42" s="352">
        <f>L41*(1+$N$14)</f>
        <v>100.19657487045522</v>
      </c>
      <c r="M42" s="352">
        <f t="shared" si="11"/>
        <v>79.971495070537287</v>
      </c>
    </row>
    <row r="43" spans="1:13">
      <c r="A43" s="135">
        <f t="shared" si="0"/>
        <v>2056</v>
      </c>
      <c r="B43" s="352"/>
      <c r="C43" s="352">
        <f t="shared" si="13"/>
        <v>75.384095094239683</v>
      </c>
      <c r="D43" s="352"/>
      <c r="E43" s="352"/>
      <c r="F43" s="352"/>
      <c r="G43" s="352"/>
      <c r="H43" s="352">
        <f t="shared" si="14"/>
        <v>64.731134735258863</v>
      </c>
      <c r="I43" s="352"/>
      <c r="J43" s="352">
        <f t="shared" si="15"/>
        <v>85.353147755837171</v>
      </c>
      <c r="K43" s="357"/>
      <c r="L43" s="352">
        <f>L42*(1+$N$14)</f>
        <v>102.47604694875808</v>
      </c>
      <c r="M43" s="352">
        <f t="shared" si="11"/>
        <v>81.79084658339201</v>
      </c>
    </row>
    <row r="44" spans="1:13">
      <c r="A44" s="135">
        <f t="shared" si="0"/>
        <v>2057</v>
      </c>
      <c r="B44" s="352"/>
      <c r="C44" s="352">
        <f t="shared" si="13"/>
        <v>77.099083257633637</v>
      </c>
      <c r="D44" s="352"/>
      <c r="E44" s="352"/>
      <c r="F44" s="352"/>
      <c r="G44" s="352"/>
      <c r="H44" s="352">
        <f t="shared" si="14"/>
        <v>66.203768050486005</v>
      </c>
      <c r="I44" s="352"/>
      <c r="J44" s="352">
        <f t="shared" si="15"/>
        <v>87.294931867282472</v>
      </c>
      <c r="K44" s="357"/>
      <c r="L44" s="352">
        <f>L43*(1+$N$14)</f>
        <v>104.80737701684234</v>
      </c>
      <c r="M44" s="352">
        <f t="shared" si="11"/>
        <v>83.651588343164178</v>
      </c>
    </row>
    <row r="45" spans="1:13">
      <c r="A45" s="135">
        <f t="shared" si="0"/>
        <v>2058</v>
      </c>
      <c r="B45" s="352"/>
      <c r="C45" s="352">
        <f t="shared" si="13"/>
        <v>78.853087401744801</v>
      </c>
      <c r="D45" s="352"/>
      <c r="E45" s="352"/>
      <c r="F45" s="352"/>
      <c r="G45" s="352"/>
      <c r="H45" s="352">
        <f t="shared" si="14"/>
        <v>67.709903773634565</v>
      </c>
      <c r="I45" s="352"/>
      <c r="J45" s="352">
        <f t="shared" si="15"/>
        <v>89.280891567263154</v>
      </c>
      <c r="K45" s="357"/>
      <c r="L45" s="352">
        <f>L44*(1+$N$14)</f>
        <v>107.1917448439755</v>
      </c>
      <c r="M45" s="352">
        <f t="shared" si="11"/>
        <v>85.554661977971165</v>
      </c>
    </row>
    <row r="46" spans="1:13">
      <c r="A46" s="135">
        <f t="shared" si="0"/>
        <v>2059</v>
      </c>
      <c r="B46" s="352"/>
      <c r="C46" s="352">
        <f t="shared" si="13"/>
        <v>80.646995140134493</v>
      </c>
      <c r="D46" s="352"/>
      <c r="E46" s="352"/>
      <c r="F46" s="352"/>
      <c r="G46" s="352"/>
      <c r="H46" s="352"/>
      <c r="I46" s="352"/>
      <c r="J46" s="352">
        <f t="shared" si="15"/>
        <v>91.312031850418393</v>
      </c>
      <c r="K46" s="357"/>
      <c r="L46" s="357"/>
      <c r="M46" s="352">
        <f t="shared" si="11"/>
        <v>87.50103053797001</v>
      </c>
    </row>
    <row r="47" spans="1:13">
      <c r="A47" s="135">
        <f t="shared" ref="A47:A48" si="16">A46+1</f>
        <v>2060</v>
      </c>
      <c r="B47" s="352"/>
      <c r="C47" s="352">
        <f t="shared" ref="C47:C48" si="17">C46*(1+$N$14)</f>
        <v>82.481714279572557</v>
      </c>
      <c r="D47" s="352"/>
      <c r="E47" s="352"/>
      <c r="F47" s="352"/>
      <c r="G47" s="352"/>
      <c r="H47" s="352"/>
      <c r="I47" s="352"/>
      <c r="J47" s="352"/>
      <c r="K47" s="357"/>
      <c r="L47" s="357"/>
      <c r="M47" s="352">
        <f t="shared" ref="M47:M48" si="18">M46*(1+$N$14)</f>
        <v>89.491678982708834</v>
      </c>
    </row>
    <row r="48" spans="1:13">
      <c r="A48" s="135">
        <f t="shared" si="16"/>
        <v>2061</v>
      </c>
      <c r="B48" s="352"/>
      <c r="C48" s="352">
        <f t="shared" si="17"/>
        <v>84.358173279432833</v>
      </c>
      <c r="D48" s="352"/>
      <c r="E48" s="352"/>
      <c r="F48" s="352"/>
      <c r="G48" s="352"/>
      <c r="H48" s="352"/>
      <c r="I48" s="352"/>
      <c r="J48" s="352"/>
      <c r="K48" s="357"/>
      <c r="L48" s="357"/>
      <c r="M48" s="352">
        <f t="shared" si="18"/>
        <v>91.52761467956546</v>
      </c>
    </row>
    <row r="49" spans="1:13" ht="12" customHeight="1">
      <c r="A49" s="135"/>
    </row>
    <row r="50" spans="1:13" ht="12" customHeight="1">
      <c r="A50" s="353" t="s">
        <v>161</v>
      </c>
      <c r="B50" s="354">
        <f>PMT(Discount_Rate,30,-NPV(Discount_Rate,Table3ACsummary!B$11:B$40))</f>
        <v>56.452672190849398</v>
      </c>
      <c r="C50" s="354">
        <f>PMT(Discount_Rate,30,-NPV(Discount_Rate,Table3ACsummary!C$17:C$46))</f>
        <v>53.194647722737948</v>
      </c>
      <c r="D50" s="354">
        <f>PMT(Discount_Rate,30,-NPV(Discount_Rate,Table3ACsummary!D$11:D$40))</f>
        <v>52.498822531098781</v>
      </c>
      <c r="E50" s="354">
        <f>PMT(Discount_Rate,30,-NPV(Discount_Rate,Table3ACsummary!E$11:E$40))</f>
        <v>45.802377066675561</v>
      </c>
      <c r="F50" s="354">
        <f>PMT(Discount_Rate,30,-NPV(Discount_Rate,Table3ACsummary!F$11:F$40))</f>
        <v>44.809408475957021</v>
      </c>
      <c r="G50" s="354">
        <f>PMT(Discount_Rate,30,-NPV(Discount_Rate,Table3ACsummary!G$11:G$40))</f>
        <v>43.513070243437816</v>
      </c>
      <c r="H50" s="354">
        <f>PMT(Discount_Rate,30,-NPV(Discount_Rate,Table3ACsummary!H$16:H$45))</f>
        <v>44.651286160599007</v>
      </c>
      <c r="I50" s="354">
        <f>PMT(Discount_Rate,30,-NPV(Discount_Rate,Table3ACsummary!I$11:I$40))</f>
        <v>41.020332252745924</v>
      </c>
      <c r="J50" s="354">
        <f>PMT(Discount_Rate,30,-NPV(Discount_Rate,Table3ACsummary!J$11:J$40))</f>
        <v>53.630245441041929</v>
      </c>
      <c r="K50" s="354">
        <f>PMT(Discount_Rate,30,-NPV(Discount_Rate,Table3ACsummary!K$13:K$42))</f>
        <v>98.841169558044996</v>
      </c>
      <c r="L50" s="354">
        <f>PMT(Discount_Rate,30,-NPV(Discount_Rate,Table3ACsummary!L$16:L$45))</f>
        <v>71.227429727284957</v>
      </c>
      <c r="M50" s="354">
        <f>PMT(Discount_Rate,30,-NPV(Discount_Rate,Table3ACsummary!M$19:M$48))</f>
        <v>60.379073008290256</v>
      </c>
    </row>
    <row r="51" spans="1:13" ht="12" customHeight="1">
      <c r="A51" s="135"/>
    </row>
    <row r="52" spans="1:13">
      <c r="A52" s="135"/>
    </row>
    <row r="53" spans="1:13">
      <c r="A53" s="135"/>
    </row>
    <row r="54" spans="1:13">
      <c r="A54" s="135"/>
    </row>
    <row r="55" spans="1:13">
      <c r="A55" s="135"/>
    </row>
    <row r="56" spans="1:13">
      <c r="A56" s="135"/>
    </row>
    <row r="57" spans="1:13">
      <c r="A57" s="135"/>
    </row>
    <row r="58" spans="1:13">
      <c r="A58" s="135"/>
    </row>
    <row r="59" spans="1:13">
      <c r="A59" s="135"/>
    </row>
    <row r="60" spans="1:13">
      <c r="A60" s="135"/>
    </row>
    <row r="61" spans="1:13">
      <c r="A61" s="135"/>
    </row>
    <row r="62" spans="1:13">
      <c r="A62" s="135"/>
    </row>
    <row r="63" spans="1:13">
      <c r="A63" s="135"/>
    </row>
    <row r="64" spans="1:13">
      <c r="A64" s="135"/>
    </row>
  </sheetData>
  <mergeCells count="1">
    <mergeCell ref="B1:K1"/>
  </mergeCells>
  <pageMargins left="0.7" right="0.7" top="0.75" bottom="0.75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325"/>
  <sheetViews>
    <sheetView view="pageBreakPreview" topLeftCell="A2" zoomScale="70" zoomScaleNormal="70" zoomScaleSheetLayoutView="70" workbookViewId="0">
      <pane xSplit="2" ySplit="11" topLeftCell="C13" activePane="bottomRight" state="frozen"/>
      <selection activeCell="A2" sqref="A2"/>
      <selection pane="topRight" activeCell="C2" sqref="C2"/>
      <selection pane="bottomLeft" activeCell="A13" sqref="A13"/>
      <selection pane="bottomRight" activeCell="A9" sqref="A9"/>
    </sheetView>
  </sheetViews>
  <sheetFormatPr defaultColWidth="9.33203125" defaultRowHeight="12.75" zeroHeight="1" outlineLevelRow="1"/>
  <cols>
    <col min="1" max="1" width="18.5" style="56" customWidth="1"/>
    <col min="2" max="2" width="22.83203125" style="56" customWidth="1"/>
    <col min="3" max="3" width="18.1640625" style="56" customWidth="1"/>
    <col min="4" max="4" width="18.33203125" style="56" customWidth="1"/>
    <col min="5" max="5" width="18.5" style="56" customWidth="1"/>
    <col min="6" max="7" width="16.1640625" style="56" customWidth="1"/>
    <col min="8" max="8" width="3.83203125" style="56" customWidth="1"/>
    <col min="9" max="9" width="9.5" style="56" customWidth="1"/>
    <col min="10" max="11" width="10" style="56" customWidth="1"/>
    <col min="12" max="12" width="9.33203125" style="56" customWidth="1"/>
    <col min="13" max="13" width="21.1640625" style="56" customWidth="1"/>
    <col min="14" max="14" width="20" style="56" customWidth="1"/>
    <col min="15" max="15" width="14.6640625" style="56" customWidth="1"/>
    <col min="16" max="16" width="14.33203125" style="56" customWidth="1"/>
    <col min="17" max="17" width="14.6640625" style="56" customWidth="1"/>
    <col min="18" max="18" width="13.6640625" style="56" customWidth="1"/>
    <col min="19" max="19" width="16" style="56" customWidth="1"/>
    <col min="20" max="20" width="15.1640625" style="56" bestFit="1" customWidth="1"/>
    <col min="21" max="16384" width="9.33203125" style="56"/>
  </cols>
  <sheetData>
    <row r="1" spans="1:19" s="3" customFormat="1" ht="15.75" hidden="1">
      <c r="B1" s="1" t="s">
        <v>35</v>
      </c>
      <c r="C1" s="1"/>
      <c r="D1" s="11"/>
      <c r="E1" s="11"/>
      <c r="F1" s="11"/>
      <c r="G1" s="11"/>
      <c r="H1" s="32"/>
      <c r="I1" s="94"/>
      <c r="J1" s="94"/>
      <c r="K1" s="94"/>
    </row>
    <row r="2" spans="1:19" ht="5.25" customHeight="1"/>
    <row r="3" spans="1:19" ht="15.75">
      <c r="B3" s="1" t="str">
        <f>"Table "&amp;RIGHT('Table 4'!B3,1)+1</f>
        <v>Table 5</v>
      </c>
      <c r="C3" s="83"/>
      <c r="D3" s="83"/>
      <c r="E3" s="83"/>
      <c r="F3" s="83"/>
      <c r="G3" s="83"/>
      <c r="M3" s="56" t="s">
        <v>54</v>
      </c>
      <c r="O3" s="114"/>
    </row>
    <row r="4" spans="1:19" ht="38.25">
      <c r="B4" s="83" t="str">
        <f ca="1">'Table 1'!B5</f>
        <v>Kennecott Refinery Non Firm - 6.2 MW and 85.0% CF</v>
      </c>
      <c r="C4" s="83"/>
      <c r="D4" s="83"/>
      <c r="E4" s="83"/>
      <c r="F4" s="83"/>
      <c r="G4" s="83"/>
      <c r="K4" s="56">
        <f>MIN(K13:K24)</f>
        <v>44562</v>
      </c>
      <c r="M4" s="399" t="s">
        <v>235</v>
      </c>
      <c r="P4" s="218" t="s">
        <v>231</v>
      </c>
      <c r="Q4" s="218" t="s">
        <v>232</v>
      </c>
      <c r="R4" s="218" t="s">
        <v>233</v>
      </c>
      <c r="S4" s="218" t="s">
        <v>238</v>
      </c>
    </row>
    <row r="5" spans="1:19">
      <c r="B5" s="83" t="str">
        <f>TEXT($K$5,"MMMM YYYY")&amp;"  through  "&amp;TEXT($K$6,"MMMM YYYY")</f>
        <v>January 2022  through  December 2022</v>
      </c>
      <c r="C5" s="83"/>
      <c r="D5" s="83"/>
      <c r="E5" s="83"/>
      <c r="F5" s="83"/>
      <c r="G5" s="83"/>
      <c r="J5" s="56" t="s">
        <v>38</v>
      </c>
      <c r="K5" s="188">
        <f>MIN(K13:K24)</f>
        <v>44562</v>
      </c>
      <c r="M5" s="56" t="s">
        <v>39</v>
      </c>
      <c r="O5" s="3" t="s">
        <v>80</v>
      </c>
      <c r="P5" s="5">
        <f>13+12</f>
        <v>25</v>
      </c>
      <c r="Q5" s="5">
        <f>13+12*3</f>
        <v>49</v>
      </c>
      <c r="R5" s="5">
        <v>21</v>
      </c>
      <c r="S5" s="5">
        <v>13</v>
      </c>
    </row>
    <row r="6" spans="1:19">
      <c r="B6" s="83" t="s">
        <v>40</v>
      </c>
      <c r="C6" s="83"/>
      <c r="D6" s="83"/>
      <c r="E6" s="83"/>
      <c r="F6" s="83"/>
      <c r="G6" s="83"/>
      <c r="J6" s="56" t="s">
        <v>41</v>
      </c>
      <c r="K6" s="188">
        <f>EDATE(K5,1*12-1)</f>
        <v>44896</v>
      </c>
      <c r="M6" s="57">
        <v>6.2</v>
      </c>
      <c r="N6" s="56" t="s">
        <v>32</v>
      </c>
      <c r="O6" s="5" t="s">
        <v>81</v>
      </c>
      <c r="P6">
        <f>P5+15*12-1</f>
        <v>204</v>
      </c>
      <c r="Q6">
        <f>Q5+15*12-1</f>
        <v>228</v>
      </c>
      <c r="R6">
        <f>R5+15*12-1</f>
        <v>200</v>
      </c>
      <c r="S6">
        <f>S5+11</f>
        <v>24</v>
      </c>
    </row>
    <row r="7" spans="1:19">
      <c r="A7" s="107"/>
      <c r="C7" s="58"/>
      <c r="D7" s="58"/>
      <c r="E7" s="58"/>
      <c r="F7" s="388"/>
      <c r="G7" s="91"/>
      <c r="M7" s="389">
        <f ca="1">SUM(OFFSET(F12,MATCH(K5,B13:B24,0),0,12))/(EDATE(K5,12)-K5)/24/Study_MW</f>
        <v>0.84999999999999987</v>
      </c>
      <c r="N7" s="88" t="s">
        <v>34</v>
      </c>
    </row>
    <row r="8" spans="1:19">
      <c r="A8" s="107"/>
      <c r="B8" s="107" t="str">
        <f>"Nominal NPV at "&amp;TEXT(J9,"0.00%")&amp;" Discount Rate"</f>
        <v>Nominal NPV at 6.92% Discount Rate</v>
      </c>
      <c r="J8" s="56" t="str">
        <f>'Table 1'!I42</f>
        <v>Discount Rate - 2019 IRP Update</v>
      </c>
    </row>
    <row r="9" spans="1:19">
      <c r="A9" s="107" t="str">
        <f>S4</f>
        <v>1 Year</v>
      </c>
      <c r="C9" s="58">
        <f ca="1">NPV($K$9,INDIRECT("C"&amp;$S$5&amp;":C"&amp;$S$6))</f>
        <v>1122444.6822372188</v>
      </c>
      <c r="D9" s="58">
        <f ca="1">NPV($K$9,INDIRECT("d"&amp;$S$5&amp;":d"&amp;$S$6))</f>
        <v>0</v>
      </c>
      <c r="E9" s="58">
        <f ca="1">NPV($K$9,INDIRECT("e"&amp;$S$5&amp;":e"&amp;$S$6))</f>
        <v>1122444.6822372188</v>
      </c>
      <c r="F9" s="388">
        <f ca="1">NPV($K$9,INDIRECT("f"&amp;$S$5&amp;":f"&amp;$S$6))</f>
        <v>44523.7451497765</v>
      </c>
      <c r="G9" s="91">
        <f ca="1">($C9+D9)/$F9</f>
        <v>25.210023964995525</v>
      </c>
      <c r="J9" s="110">
        <f>'Table 1'!I43</f>
        <v>6.9199999999999998E-2</v>
      </c>
      <c r="K9" s="93">
        <f>((1+J9)^(1/12))-1</f>
        <v>5.5914663265468345E-3</v>
      </c>
    </row>
    <row r="10" spans="1:19">
      <c r="A10" s="107"/>
      <c r="C10" s="58"/>
      <c r="D10" s="58"/>
      <c r="E10" s="58"/>
      <c r="F10" s="388"/>
      <c r="G10" s="91"/>
      <c r="N10" s="59"/>
    </row>
    <row r="11" spans="1:19">
      <c r="B11" s="92"/>
      <c r="C11" s="61" t="s">
        <v>18</v>
      </c>
      <c r="D11" s="62" t="s">
        <v>42</v>
      </c>
      <c r="E11" s="62" t="s">
        <v>43</v>
      </c>
      <c r="F11" s="62" t="s">
        <v>43</v>
      </c>
      <c r="G11" s="63" t="s">
        <v>51</v>
      </c>
    </row>
    <row r="12" spans="1:19">
      <c r="B12" s="67" t="s">
        <v>44</v>
      </c>
      <c r="C12" s="61" t="s">
        <v>45</v>
      </c>
      <c r="D12" s="65" t="str">
        <f>TEXT((SUM(F25:F72)/(8760*3+8784))/Study_MW,"0.0%")&amp;" CF"</f>
        <v>0.0% CF</v>
      </c>
      <c r="E12" s="66" t="s">
        <v>50</v>
      </c>
      <c r="F12" s="67" t="s">
        <v>46</v>
      </c>
      <c r="G12" s="65" t="str">
        <f>D12</f>
        <v>0.0% CF</v>
      </c>
      <c r="I12" s="62" t="s">
        <v>47</v>
      </c>
      <c r="J12" s="68" t="s">
        <v>0</v>
      </c>
      <c r="K12" s="68" t="s">
        <v>48</v>
      </c>
      <c r="L12" s="68" t="s">
        <v>47</v>
      </c>
      <c r="M12" s="68"/>
      <c r="N12" s="63"/>
      <c r="P12" s="56" t="s">
        <v>43</v>
      </c>
      <c r="Q12" s="56" t="s">
        <v>71</v>
      </c>
      <c r="R12" s="56" t="s">
        <v>72</v>
      </c>
    </row>
    <row r="13" spans="1:19">
      <c r="B13" s="74">
        <f>[11]NPC!$F$3</f>
        <v>44562</v>
      </c>
      <c r="C13" s="69">
        <f>IF(F13="","",-INDEX([11]Delta!$F$1:$EE$997,$L$13,$I13))</f>
        <v>95228.954938948154</v>
      </c>
      <c r="D13" s="70">
        <f>IF(ISNUMBER($F13),VLOOKUP($J13,'Table 1'!$B$13:$C$33,2,FALSE)/12*1000*Study_MW,"")</f>
        <v>0</v>
      </c>
      <c r="E13" s="71">
        <f t="shared" ref="E13:E17" si="0">IF(ISNUMBER(C13+D13),C13+D13,"")</f>
        <v>95228.954938948154</v>
      </c>
      <c r="F13" s="69">
        <f>IF(INDEX([11]Delta!$F$1:$EE$997,$L$14,$I13)=0,"",INDEX([11]Delta!$F$1:$EE$997,$L$14,$I13))</f>
        <v>3920.88</v>
      </c>
      <c r="G13" s="72">
        <f t="shared" ref="G13:G17" si="1">IF(ISNUMBER($F13),E13/$F13,"")</f>
        <v>24.287648420494417</v>
      </c>
      <c r="I13" s="60">
        <v>1</v>
      </c>
      <c r="J13" s="73">
        <f>YEAR(B13)</f>
        <v>2022</v>
      </c>
      <c r="K13" s="74">
        <f t="shared" ref="K13:K24" si="2">IF(ISNUMBER(F13),B13,"")</f>
        <v>44562</v>
      </c>
      <c r="L13" s="56">
        <f>MATCH(M13,[11]Delta!$A$1:$A$997,FALSE)</f>
        <v>361</v>
      </c>
      <c r="M13" s="56" t="s">
        <v>49</v>
      </c>
    </row>
    <row r="14" spans="1:19">
      <c r="B14" s="78">
        <f t="shared" ref="B14:B77" si="3">EDATE(B13,1)</f>
        <v>44593</v>
      </c>
      <c r="C14" s="75">
        <f>IF(F14="","",-INDEX([11]Delta!$F$1:$EE$997,$L$13,$I14))</f>
        <v>91693.178648352623</v>
      </c>
      <c r="D14" s="71">
        <f>IF(ISNUMBER($F14),VLOOKUP($J14,'Table 1'!$B$13:$C$33,2,FALSE)/12*1000*Study_MW,"")</f>
        <v>0</v>
      </c>
      <c r="E14" s="71">
        <f t="shared" si="0"/>
        <v>91693.178648352623</v>
      </c>
      <c r="F14" s="75">
        <f>IF(INDEX([11]Delta!$F$1:$EE$997,$L$14,$I14)=0,"",INDEX([11]Delta!$F$1:$EE$997,$L$14,$I14))</f>
        <v>3541.44</v>
      </c>
      <c r="G14" s="76">
        <f t="shared" si="1"/>
        <v>25.891495732908822</v>
      </c>
      <c r="I14" s="77">
        <f>I13+1</f>
        <v>2</v>
      </c>
      <c r="J14" s="73">
        <f t="shared" ref="J14:J77" si="4">YEAR(B14)</f>
        <v>2022</v>
      </c>
      <c r="K14" s="78">
        <f t="shared" si="2"/>
        <v>44593</v>
      </c>
      <c r="L14" s="56">
        <f>MATCH(M14,[11]Delta!$C$304:$C$507,FALSE)+ROW([11]Delta!$C$303)+2</f>
        <v>462</v>
      </c>
      <c r="M14" s="90" t="str">
        <f>CHOOSE([11]NPC!$EQ$89,[11]NPC!$EI$89,[11]NPC!$EK$89,[11]NPC!$EM$89,[11]NPC!$EO$89)</f>
        <v>QF - 434 - UT - Gas</v>
      </c>
    </row>
    <row r="15" spans="1:19">
      <c r="B15" s="78">
        <f t="shared" si="3"/>
        <v>44621</v>
      </c>
      <c r="C15" s="75">
        <f>IF(F15="","",-INDEX([11]Delta!$F$1:$EE$997,$L$13,$I15))</f>
        <v>85740.51529353857</v>
      </c>
      <c r="D15" s="71">
        <f>IF(ISNUMBER($F15),VLOOKUP($J15,'Table 1'!$B$13:$C$33,2,FALSE)/12*1000*Study_MW,"")</f>
        <v>0</v>
      </c>
      <c r="E15" s="71">
        <f t="shared" si="0"/>
        <v>85740.51529353857</v>
      </c>
      <c r="F15" s="75">
        <f>IF(INDEX([11]Delta!$F$1:$EE$997,$L$14,$I15)=0,"",INDEX([11]Delta!$F$1:$EE$997,$L$14,$I15))</f>
        <v>3920.88</v>
      </c>
      <c r="G15" s="76">
        <f t="shared" si="1"/>
        <v>21.867671362943668</v>
      </c>
      <c r="I15" s="77">
        <f t="shared" ref="I15:I24" si="5">I14+1</f>
        <v>3</v>
      </c>
      <c r="J15" s="73">
        <f t="shared" si="4"/>
        <v>2022</v>
      </c>
      <c r="K15" s="78">
        <f t="shared" si="2"/>
        <v>44621</v>
      </c>
    </row>
    <row r="16" spans="1:19">
      <c r="B16" s="78">
        <f t="shared" si="3"/>
        <v>44652</v>
      </c>
      <c r="C16" s="75">
        <f>IF(F16="","",-INDEX([11]Delta!$F$1:$EE$997,$L$13,$I16))</f>
        <v>64944.203149646521</v>
      </c>
      <c r="D16" s="71">
        <f>IF(ISNUMBER($F16),VLOOKUP($J16,'Table 1'!$B$13:$C$33,2,FALSE)/12*1000*Study_MW,"")</f>
        <v>0</v>
      </c>
      <c r="E16" s="71">
        <f t="shared" si="0"/>
        <v>64944.203149646521</v>
      </c>
      <c r="F16" s="75">
        <f>IF(INDEX([11]Delta!$F$1:$EE$997,$L$14,$I16)=0,"",INDEX([11]Delta!$F$1:$EE$997,$L$14,$I16))</f>
        <v>3794.4</v>
      </c>
      <c r="G16" s="76">
        <f t="shared" si="1"/>
        <v>17.115803064950065</v>
      </c>
      <c r="I16" s="77">
        <f t="shared" si="5"/>
        <v>4</v>
      </c>
      <c r="J16" s="73">
        <f t="shared" si="4"/>
        <v>2022</v>
      </c>
      <c r="K16" s="78">
        <f t="shared" si="2"/>
        <v>44652</v>
      </c>
      <c r="L16" s="73">
        <f>YEAR(B13)</f>
        <v>2022</v>
      </c>
      <c r="M16" s="56">
        <f>SUMIF($J$13:$J$264,L16,$C$13:$C$264)</f>
        <v>1164893.5525484532</v>
      </c>
      <c r="N16" s="56">
        <f>SUMIF($J$13:$J$264,L16,$D$13:$D$264)</f>
        <v>0</v>
      </c>
      <c r="O16" s="56">
        <f t="shared" ref="O16:O25" si="6">SUMIF($J$13:$J$264,L16,$F$13:$F$264)</f>
        <v>46165.2</v>
      </c>
      <c r="P16" s="113">
        <f t="shared" ref="P16:P25" si="7">(M16+N16)/O16</f>
        <v>25.233152949590888</v>
      </c>
      <c r="Q16" s="166">
        <f>M16/O16</f>
        <v>25.233152949590888</v>
      </c>
      <c r="R16" s="166">
        <f>IFERROR(N16/O16,0)</f>
        <v>0</v>
      </c>
    </row>
    <row r="17" spans="2:20">
      <c r="B17" s="78">
        <f t="shared" si="3"/>
        <v>44682</v>
      </c>
      <c r="C17" s="75">
        <f>IF(F17="","",-INDEX([11]Delta!$F$1:$EE$997,$L$13,$I17))</f>
        <v>64126.516362443566</v>
      </c>
      <c r="D17" s="71">
        <f>IF(ISNUMBER($F17),VLOOKUP($J17,'Table 1'!$B$13:$C$33,2,FALSE)/12*1000*Study_MW,"")</f>
        <v>0</v>
      </c>
      <c r="E17" s="71">
        <f t="shared" si="0"/>
        <v>64126.516362443566</v>
      </c>
      <c r="F17" s="75">
        <f>IF(INDEX([11]Delta!$F$1:$EE$997,$L$14,$I17)=0,"",INDEX([11]Delta!$F$1:$EE$997,$L$14,$I17))</f>
        <v>3920.88</v>
      </c>
      <c r="G17" s="76">
        <f t="shared" si="1"/>
        <v>16.355133633889221</v>
      </c>
      <c r="I17" s="77">
        <f t="shared" si="5"/>
        <v>5</v>
      </c>
      <c r="J17" s="73">
        <f t="shared" si="4"/>
        <v>2022</v>
      </c>
      <c r="K17" s="78">
        <f t="shared" si="2"/>
        <v>44682</v>
      </c>
      <c r="L17" s="73">
        <f>L16+1</f>
        <v>2023</v>
      </c>
      <c r="M17" s="56">
        <f>SUMIF($J$13:$J$264,L17,$C$13:$C$264)</f>
        <v>0</v>
      </c>
      <c r="N17" s="56">
        <f t="shared" ref="N17:N36" si="8">SUMIF($J$13:$J$264,L17,$D$13:$D$264)</f>
        <v>0</v>
      </c>
      <c r="O17" s="56">
        <f t="shared" si="6"/>
        <v>0</v>
      </c>
      <c r="P17" s="113" t="e">
        <f t="shared" si="7"/>
        <v>#DIV/0!</v>
      </c>
      <c r="Q17" s="166" t="e">
        <f t="shared" ref="Q17:Q33" si="9">M17/O17</f>
        <v>#DIV/0!</v>
      </c>
      <c r="R17" s="166">
        <f t="shared" ref="R17:R33" si="10">IFERROR(N17/O17,0)</f>
        <v>0</v>
      </c>
    </row>
    <row r="18" spans="2:20">
      <c r="B18" s="78">
        <f t="shared" si="3"/>
        <v>44713</v>
      </c>
      <c r="C18" s="75">
        <f>IF(F18="","",-INDEX([11]Delta!$F$1:$EE$997,$L$13,$I18))</f>
        <v>80779.472803220153</v>
      </c>
      <c r="D18" s="71">
        <f>IF(ISNUMBER($F18),VLOOKUP($J18,'Table 1'!$B$13:$C$33,2,FALSE)/12*1000*Study_MW,"")</f>
        <v>0</v>
      </c>
      <c r="E18" s="71">
        <f t="shared" ref="E18:E19" si="11">IF(ISNUMBER(C18+D18),C18+D18,"")</f>
        <v>80779.472803220153</v>
      </c>
      <c r="F18" s="75">
        <f>IF(INDEX([11]Delta!$F$1:$EE$997,$L$14,$I18)=0,"",INDEX([11]Delta!$F$1:$EE$997,$L$14,$I18))</f>
        <v>3794.4</v>
      </c>
      <c r="G18" s="76">
        <f t="shared" ref="G18:G19" si="12">IF(ISNUMBER($F18),E18/$F18,"")</f>
        <v>21.28912945478077</v>
      </c>
      <c r="I18" s="77">
        <f t="shared" si="5"/>
        <v>6</v>
      </c>
      <c r="J18" s="73">
        <f t="shared" si="4"/>
        <v>2022</v>
      </c>
      <c r="K18" s="78">
        <f t="shared" si="2"/>
        <v>44713</v>
      </c>
      <c r="L18" s="73">
        <f t="shared" ref="L18:L42" si="13">L17+1</f>
        <v>2024</v>
      </c>
      <c r="M18" s="56">
        <f t="shared" ref="M18:M36" si="14">SUMIF($J$13:$J$264,L18,$C$13:$C$264)</f>
        <v>0</v>
      </c>
      <c r="N18" s="56">
        <f t="shared" si="8"/>
        <v>0</v>
      </c>
      <c r="O18" s="56">
        <f t="shared" si="6"/>
        <v>0</v>
      </c>
      <c r="P18" s="113" t="e">
        <f t="shared" si="7"/>
        <v>#DIV/0!</v>
      </c>
      <c r="Q18" s="166" t="e">
        <f t="shared" si="9"/>
        <v>#DIV/0!</v>
      </c>
      <c r="R18" s="166">
        <f t="shared" si="10"/>
        <v>0</v>
      </c>
    </row>
    <row r="19" spans="2:20">
      <c r="B19" s="78">
        <f t="shared" si="3"/>
        <v>44743</v>
      </c>
      <c r="C19" s="75">
        <f>IF(F19="","",-INDEX([11]Delta!$F$1:$EE$997,$L$13,$I19))</f>
        <v>146998.28880897164</v>
      </c>
      <c r="D19" s="71">
        <f>IF(ISNUMBER($F19),VLOOKUP($J19,'Table 1'!$B$13:$C$33,2,FALSE)/12*1000*Study_MW,"")</f>
        <v>0</v>
      </c>
      <c r="E19" s="71">
        <f t="shared" si="11"/>
        <v>146998.28880897164</v>
      </c>
      <c r="F19" s="75">
        <f>IF(INDEX([11]Delta!$F$1:$EE$997,$L$14,$I19)=0,"",INDEX([11]Delta!$F$1:$EE$997,$L$14,$I19))</f>
        <v>3920.88</v>
      </c>
      <c r="G19" s="76">
        <f t="shared" si="12"/>
        <v>37.491147091717075</v>
      </c>
      <c r="I19" s="77">
        <f t="shared" si="5"/>
        <v>7</v>
      </c>
      <c r="J19" s="73">
        <f t="shared" si="4"/>
        <v>2022</v>
      </c>
      <c r="K19" s="78">
        <f t="shared" si="2"/>
        <v>44743</v>
      </c>
      <c r="L19" s="73">
        <f t="shared" si="13"/>
        <v>2025</v>
      </c>
      <c r="M19" s="56">
        <f t="shared" si="14"/>
        <v>0</v>
      </c>
      <c r="N19" s="56">
        <f t="shared" si="8"/>
        <v>0</v>
      </c>
      <c r="O19" s="56">
        <f t="shared" si="6"/>
        <v>0</v>
      </c>
      <c r="P19" s="113" t="e">
        <f t="shared" si="7"/>
        <v>#DIV/0!</v>
      </c>
      <c r="Q19" s="166" t="e">
        <f t="shared" si="9"/>
        <v>#DIV/0!</v>
      </c>
      <c r="R19" s="166">
        <f t="shared" si="10"/>
        <v>0</v>
      </c>
    </row>
    <row r="20" spans="2:20">
      <c r="B20" s="78">
        <f t="shared" si="3"/>
        <v>44774</v>
      </c>
      <c r="C20" s="75">
        <f>IF(F20="","",-INDEX([11]Delta!$F$1:$EE$997,$L$13,$I20))</f>
        <v>174306.34542688727</v>
      </c>
      <c r="D20" s="71">
        <f>IF(ISNUMBER($F20),VLOOKUP($J20,'Table 1'!$B$13:$C$33,2,FALSE)/12*1000*Study_MW,"")</f>
        <v>0</v>
      </c>
      <c r="E20" s="71">
        <f t="shared" ref="E20:E22" si="15">IF(ISNUMBER(C20+D20),C20+D20,"")</f>
        <v>174306.34542688727</v>
      </c>
      <c r="F20" s="75">
        <f>IF(INDEX([11]Delta!$F$1:$EE$997,$L$14,$I20)=0,"",INDEX([11]Delta!$F$1:$EE$997,$L$14,$I20))</f>
        <v>3920.88</v>
      </c>
      <c r="G20" s="76">
        <f t="shared" ref="G20:G77" si="16">IF(ISNUMBER($F20),E20/$F20,"")</f>
        <v>44.455924544206219</v>
      </c>
      <c r="I20" s="77">
        <f t="shared" si="5"/>
        <v>8</v>
      </c>
      <c r="J20" s="73">
        <f t="shared" si="4"/>
        <v>2022</v>
      </c>
      <c r="K20" s="78">
        <f t="shared" si="2"/>
        <v>44774</v>
      </c>
      <c r="L20" s="73">
        <f t="shared" si="13"/>
        <v>2026</v>
      </c>
      <c r="M20" s="56">
        <f t="shared" si="14"/>
        <v>0</v>
      </c>
      <c r="N20" s="56">
        <f t="shared" si="8"/>
        <v>0</v>
      </c>
      <c r="O20" s="56">
        <f t="shared" si="6"/>
        <v>0</v>
      </c>
      <c r="P20" s="113" t="e">
        <f t="shared" si="7"/>
        <v>#DIV/0!</v>
      </c>
      <c r="Q20" s="166" t="e">
        <f t="shared" si="9"/>
        <v>#DIV/0!</v>
      </c>
      <c r="R20" s="166">
        <f t="shared" si="10"/>
        <v>0</v>
      </c>
    </row>
    <row r="21" spans="2:20">
      <c r="B21" s="78">
        <f t="shared" si="3"/>
        <v>44805</v>
      </c>
      <c r="C21" s="75">
        <f>IF(F21="","",-INDEX([11]Delta!$F$1:$EE$997,$L$13,$I21))</f>
        <v>110502.34820024669</v>
      </c>
      <c r="D21" s="71">
        <f>IF(ISNUMBER($F21),VLOOKUP($J21,'Table 1'!$B$13:$C$33,2,FALSE)/12*1000*Study_MW,"")</f>
        <v>0</v>
      </c>
      <c r="E21" s="71">
        <f t="shared" si="15"/>
        <v>110502.34820024669</v>
      </c>
      <c r="F21" s="75">
        <f>IF(INDEX([11]Delta!$F$1:$EE$997,$L$14,$I21)=0,"",INDEX([11]Delta!$F$1:$EE$997,$L$14,$I21))</f>
        <v>3794.4</v>
      </c>
      <c r="G21" s="76">
        <f t="shared" si="16"/>
        <v>29.122482658719875</v>
      </c>
      <c r="I21" s="77">
        <f t="shared" si="5"/>
        <v>9</v>
      </c>
      <c r="J21" s="73">
        <f t="shared" si="4"/>
        <v>2022</v>
      </c>
      <c r="K21" s="78">
        <f t="shared" si="2"/>
        <v>44805</v>
      </c>
      <c r="L21" s="73">
        <f t="shared" si="13"/>
        <v>2027</v>
      </c>
      <c r="M21" s="56">
        <f t="shared" si="14"/>
        <v>0</v>
      </c>
      <c r="N21" s="56">
        <f t="shared" si="8"/>
        <v>0</v>
      </c>
      <c r="O21" s="56">
        <f t="shared" si="6"/>
        <v>0</v>
      </c>
      <c r="P21" s="113" t="e">
        <f t="shared" si="7"/>
        <v>#DIV/0!</v>
      </c>
      <c r="Q21" s="166" t="e">
        <f t="shared" si="9"/>
        <v>#DIV/0!</v>
      </c>
      <c r="R21" s="166">
        <f t="shared" si="10"/>
        <v>0</v>
      </c>
    </row>
    <row r="22" spans="2:20">
      <c r="B22" s="78">
        <f t="shared" si="3"/>
        <v>44835</v>
      </c>
      <c r="C22" s="75">
        <f>IF(F22="","",-INDEX([11]Delta!$F$1:$EE$997,$L$13,$I22))</f>
        <v>78047.499678611755</v>
      </c>
      <c r="D22" s="71">
        <f>IF(ISNUMBER($F22),VLOOKUP($J22,'Table 1'!$B$13:$C$33,2,FALSE)/12*1000*Study_MW,"")</f>
        <v>0</v>
      </c>
      <c r="E22" s="71">
        <f t="shared" si="15"/>
        <v>78047.499678611755</v>
      </c>
      <c r="F22" s="75">
        <f>IF(INDEX([11]Delta!$F$1:$EE$997,$L$14,$I22)=0,"",INDEX([11]Delta!$F$1:$EE$997,$L$14,$I22))</f>
        <v>3920.88</v>
      </c>
      <c r="G22" s="76">
        <f t="shared" si="16"/>
        <v>19.905607842783191</v>
      </c>
      <c r="I22" s="77">
        <f t="shared" si="5"/>
        <v>10</v>
      </c>
      <c r="J22" s="73">
        <f t="shared" si="4"/>
        <v>2022</v>
      </c>
      <c r="K22" s="78">
        <f t="shared" si="2"/>
        <v>44835</v>
      </c>
      <c r="L22" s="73">
        <f t="shared" si="13"/>
        <v>2028</v>
      </c>
      <c r="M22" s="56">
        <f t="shared" si="14"/>
        <v>0</v>
      </c>
      <c r="N22" s="56">
        <f t="shared" si="8"/>
        <v>0</v>
      </c>
      <c r="O22" s="56">
        <f t="shared" si="6"/>
        <v>0</v>
      </c>
      <c r="P22" s="113" t="e">
        <f t="shared" si="7"/>
        <v>#DIV/0!</v>
      </c>
      <c r="Q22" s="166" t="e">
        <f t="shared" si="9"/>
        <v>#DIV/0!</v>
      </c>
      <c r="R22" s="166">
        <f t="shared" si="10"/>
        <v>0</v>
      </c>
    </row>
    <row r="23" spans="2:20">
      <c r="B23" s="78">
        <f t="shared" si="3"/>
        <v>44866</v>
      </c>
      <c r="C23" s="75">
        <f>IF(F23="","",-INDEX([11]Delta!$F$1:$EE$997,$L$13,$I23))</f>
        <v>78779.401969283819</v>
      </c>
      <c r="D23" s="71">
        <f>IF(ISNUMBER($F23),VLOOKUP($J23,'Table 1'!$B$13:$C$33,2,FALSE)/12*1000*Study_MW,"")</f>
        <v>0</v>
      </c>
      <c r="E23" s="71">
        <f t="shared" ref="E23" si="17">IF(ISNUMBER(C23+D23),C23+D23,"")</f>
        <v>78779.401969283819</v>
      </c>
      <c r="F23" s="75">
        <f>IF(INDEX([11]Delta!$F$1:$EE$997,$L$14,$I23)=0,"",INDEX([11]Delta!$F$1:$EE$997,$L$14,$I23))</f>
        <v>3794.4</v>
      </c>
      <c r="G23" s="76">
        <f t="shared" ref="G23" si="18">IF(ISNUMBER($F23),E23/$F23,"")</f>
        <v>20.762018229307351</v>
      </c>
      <c r="I23" s="77">
        <f t="shared" si="5"/>
        <v>11</v>
      </c>
      <c r="J23" s="73">
        <f t="shared" si="4"/>
        <v>2022</v>
      </c>
      <c r="K23" s="78">
        <f t="shared" si="2"/>
        <v>44866</v>
      </c>
      <c r="L23" s="73">
        <f t="shared" si="13"/>
        <v>2029</v>
      </c>
      <c r="M23" s="56">
        <f t="shared" si="14"/>
        <v>0</v>
      </c>
      <c r="N23" s="56">
        <f t="shared" si="8"/>
        <v>0</v>
      </c>
      <c r="O23" s="56">
        <f t="shared" si="6"/>
        <v>0</v>
      </c>
      <c r="P23" s="113" t="e">
        <f t="shared" si="7"/>
        <v>#DIV/0!</v>
      </c>
      <c r="Q23" s="166" t="e">
        <f t="shared" si="9"/>
        <v>#DIV/0!</v>
      </c>
      <c r="R23" s="166">
        <f t="shared" si="10"/>
        <v>0</v>
      </c>
      <c r="T23" s="41">
        <v>2.1999999999999999E-2</v>
      </c>
    </row>
    <row r="24" spans="2:20">
      <c r="B24" s="82">
        <f t="shared" si="3"/>
        <v>44896</v>
      </c>
      <c r="C24" s="79">
        <f>IF(F24="","",-INDEX([11]Delta!$F$1:$EE$997,$L$13,$I24))</f>
        <v>93746.827268302441</v>
      </c>
      <c r="D24" s="80">
        <f>IF(F24&lt;&gt;0,VLOOKUP($J24,'Table 1'!$B$13:$C$33,2,FALSE)/12*1000*Study_MW,0)</f>
        <v>0</v>
      </c>
      <c r="E24" s="80">
        <f t="shared" ref="E24" si="19">IF(ISNUMBER(C24+D24),C24+D24,"")</f>
        <v>93746.827268302441</v>
      </c>
      <c r="F24" s="79">
        <f>IF(INDEX([11]Delta!$F$1:$EE$997,$L$14,$I24)=0,"",INDEX([11]Delta!$F$1:$EE$997,$L$14,$I24))</f>
        <v>3920.88</v>
      </c>
      <c r="G24" s="81">
        <f t="shared" ref="G24" si="20">IF(ISNUMBER($F24),E24/$F24,"")</f>
        <v>23.909639486110883</v>
      </c>
      <c r="I24" s="64">
        <f t="shared" si="5"/>
        <v>12</v>
      </c>
      <c r="J24" s="73">
        <f t="shared" si="4"/>
        <v>2022</v>
      </c>
      <c r="K24" s="82">
        <f t="shared" si="2"/>
        <v>44896</v>
      </c>
      <c r="L24" s="73">
        <f t="shared" si="13"/>
        <v>2030</v>
      </c>
      <c r="M24" s="56">
        <f t="shared" si="14"/>
        <v>0</v>
      </c>
      <c r="N24" s="56">
        <f t="shared" si="8"/>
        <v>0</v>
      </c>
      <c r="O24" s="56">
        <f t="shared" si="6"/>
        <v>0</v>
      </c>
      <c r="P24" s="113" t="e">
        <f t="shared" si="7"/>
        <v>#DIV/0!</v>
      </c>
      <c r="Q24" s="166" t="e">
        <f t="shared" si="9"/>
        <v>#DIV/0!</v>
      </c>
      <c r="R24" s="166">
        <f t="shared" si="10"/>
        <v>0</v>
      </c>
    </row>
    <row r="25" spans="2:20" hidden="1" outlineLevel="1">
      <c r="B25" s="74">
        <f t="shared" si="3"/>
        <v>44927</v>
      </c>
      <c r="C25" s="69">
        <f>IF(F25&lt;&gt;0,-INDEX([11]Delta!$F$1:$EE$997,$L$13,$I25),0)</f>
        <v>0</v>
      </c>
      <c r="D25" s="70">
        <f>IF(F25&lt;&gt;0,VLOOKUP($J25,'Table 1'!$B$13:$C$33,2,FALSE)/12*1000*Study_MW,0)</f>
        <v>0</v>
      </c>
      <c r="E25" s="70">
        <f t="shared" ref="E25:E77" si="21">C25+D25</f>
        <v>0</v>
      </c>
      <c r="F25" s="69">
        <f>INDEX([11]Delta!$F$1:$EE$997,$L$14,$I25)</f>
        <v>0</v>
      </c>
      <c r="G25" s="72" t="e">
        <f t="shared" si="16"/>
        <v>#DIV/0!</v>
      </c>
      <c r="I25" s="60">
        <f>I13+13</f>
        <v>14</v>
      </c>
      <c r="J25" s="73">
        <f t="shared" si="4"/>
        <v>2023</v>
      </c>
      <c r="K25" s="74" t="str">
        <f>IF(ISNUMBER(F25),IF(F25&lt;&gt;0,B25,""),"")</f>
        <v/>
      </c>
      <c r="L25" s="73">
        <f t="shared" si="13"/>
        <v>2031</v>
      </c>
      <c r="M25" s="56">
        <f t="shared" si="14"/>
        <v>0</v>
      </c>
      <c r="N25" s="56">
        <f t="shared" si="8"/>
        <v>0</v>
      </c>
      <c r="O25" s="56">
        <f t="shared" si="6"/>
        <v>0</v>
      </c>
      <c r="P25" s="113" t="e">
        <f t="shared" si="7"/>
        <v>#DIV/0!</v>
      </c>
      <c r="Q25" s="166" t="e">
        <f t="shared" si="9"/>
        <v>#DIV/0!</v>
      </c>
      <c r="R25" s="166">
        <f t="shared" si="10"/>
        <v>0</v>
      </c>
    </row>
    <row r="26" spans="2:20" hidden="1" outlineLevel="1">
      <c r="B26" s="78">
        <f t="shared" si="3"/>
        <v>44958</v>
      </c>
      <c r="C26" s="75">
        <f>IF(F26&lt;&gt;0,-INDEX([11]Delta!$F$1:$EE$997,$L$13,$I26),0)</f>
        <v>0</v>
      </c>
      <c r="D26" s="71">
        <f>IF(F26&lt;&gt;0,VLOOKUP($J26,'Table 1'!$B$13:$C$33,2,FALSE)/12*1000*Study_MW,0)</f>
        <v>0</v>
      </c>
      <c r="E26" s="71">
        <f t="shared" si="21"/>
        <v>0</v>
      </c>
      <c r="F26" s="75">
        <f>INDEX([11]Delta!$F$1:$EE$997,$L$14,$I26)</f>
        <v>0</v>
      </c>
      <c r="G26" s="76" t="e">
        <f t="shared" si="16"/>
        <v>#DIV/0!</v>
      </c>
      <c r="I26" s="77">
        <f t="shared" ref="I26:I89" si="22">I14+13</f>
        <v>15</v>
      </c>
      <c r="J26" s="73">
        <f t="shared" si="4"/>
        <v>2023</v>
      </c>
      <c r="K26" s="78" t="str">
        <f t="shared" ref="K26:K89" si="23">IF(ISNUMBER(F26),IF(F26&lt;&gt;0,B26,""),"")</f>
        <v/>
      </c>
      <c r="L26" s="73">
        <f t="shared" si="13"/>
        <v>2032</v>
      </c>
      <c r="M26" s="56">
        <f t="shared" si="14"/>
        <v>0</v>
      </c>
      <c r="N26" s="56">
        <f t="shared" si="8"/>
        <v>0</v>
      </c>
      <c r="O26" s="56">
        <f>SUMIF($J$13:$J$264,L26,$F$13:$F$264)</f>
        <v>0</v>
      </c>
      <c r="P26" s="113" t="e">
        <f>(M26+N26)/O26</f>
        <v>#DIV/0!</v>
      </c>
      <c r="Q26" s="166" t="e">
        <f t="shared" si="9"/>
        <v>#DIV/0!</v>
      </c>
      <c r="R26" s="166">
        <f t="shared" si="10"/>
        <v>0</v>
      </c>
    </row>
    <row r="27" spans="2:20" hidden="1" outlineLevel="1">
      <c r="B27" s="78">
        <f t="shared" si="3"/>
        <v>44986</v>
      </c>
      <c r="C27" s="75">
        <f>IF(F27&lt;&gt;0,-INDEX([11]Delta!$F$1:$EE$997,$L$13,$I27),0)</f>
        <v>0</v>
      </c>
      <c r="D27" s="71">
        <f>IF(F27&lt;&gt;0,VLOOKUP($J27,'Table 1'!$B$13:$C$33,2,FALSE)/12*1000*Study_MW,0)</f>
        <v>0</v>
      </c>
      <c r="E27" s="71">
        <f t="shared" si="21"/>
        <v>0</v>
      </c>
      <c r="F27" s="75">
        <f>INDEX([11]Delta!$F$1:$EE$997,$L$14,$I27)</f>
        <v>0</v>
      </c>
      <c r="G27" s="76" t="e">
        <f t="shared" si="16"/>
        <v>#DIV/0!</v>
      </c>
      <c r="I27" s="77">
        <f t="shared" si="22"/>
        <v>16</v>
      </c>
      <c r="J27" s="73">
        <f t="shared" si="4"/>
        <v>2023</v>
      </c>
      <c r="K27" s="78" t="str">
        <f t="shared" si="23"/>
        <v/>
      </c>
      <c r="L27" s="73">
        <f t="shared" si="13"/>
        <v>2033</v>
      </c>
      <c r="M27" s="56">
        <f t="shared" si="14"/>
        <v>0</v>
      </c>
      <c r="N27" s="56">
        <f t="shared" si="8"/>
        <v>0</v>
      </c>
      <c r="O27" s="56">
        <f t="shared" ref="O27:O31" si="24">SUMIF($J$13:$J$264,L27,$F$13:$F$264)</f>
        <v>0</v>
      </c>
      <c r="P27" s="113" t="e">
        <f t="shared" ref="P27:P31" si="25">(M27+N27)/O27</f>
        <v>#DIV/0!</v>
      </c>
      <c r="Q27" s="166" t="e">
        <f t="shared" si="9"/>
        <v>#DIV/0!</v>
      </c>
      <c r="R27" s="166">
        <f t="shared" si="10"/>
        <v>0</v>
      </c>
    </row>
    <row r="28" spans="2:20" hidden="1" outlineLevel="1">
      <c r="B28" s="78">
        <f t="shared" si="3"/>
        <v>45017</v>
      </c>
      <c r="C28" s="75">
        <f>IF(F28&lt;&gt;0,-INDEX([11]Delta!$F$1:$EE$997,$L$13,$I28),0)</f>
        <v>0</v>
      </c>
      <c r="D28" s="71">
        <f>IF(F28&lt;&gt;0,VLOOKUP($J28,'Table 1'!$B$13:$C$33,2,FALSE)/12*1000*Study_MW,0)</f>
        <v>0</v>
      </c>
      <c r="E28" s="71">
        <f t="shared" si="21"/>
        <v>0</v>
      </c>
      <c r="F28" s="75">
        <f>INDEX([11]Delta!$F$1:$EE$997,$L$14,$I28)</f>
        <v>0</v>
      </c>
      <c r="G28" s="76" t="e">
        <f t="shared" si="16"/>
        <v>#DIV/0!</v>
      </c>
      <c r="I28" s="77">
        <f t="shared" si="22"/>
        <v>17</v>
      </c>
      <c r="J28" s="73">
        <f t="shared" si="4"/>
        <v>2023</v>
      </c>
      <c r="K28" s="78" t="str">
        <f t="shared" si="23"/>
        <v/>
      </c>
      <c r="L28" s="73">
        <f t="shared" si="13"/>
        <v>2034</v>
      </c>
      <c r="M28" s="56">
        <f t="shared" si="14"/>
        <v>0</v>
      </c>
      <c r="N28" s="56">
        <f t="shared" si="8"/>
        <v>0</v>
      </c>
      <c r="O28" s="56">
        <f t="shared" si="24"/>
        <v>0</v>
      </c>
      <c r="P28" s="113" t="e">
        <f t="shared" si="25"/>
        <v>#DIV/0!</v>
      </c>
      <c r="Q28" s="166" t="e">
        <f t="shared" si="9"/>
        <v>#DIV/0!</v>
      </c>
      <c r="R28" s="166">
        <f t="shared" si="10"/>
        <v>0</v>
      </c>
    </row>
    <row r="29" spans="2:20" hidden="1" outlineLevel="1">
      <c r="B29" s="78">
        <f t="shared" si="3"/>
        <v>45047</v>
      </c>
      <c r="C29" s="75">
        <f>IF(F29&lt;&gt;0,-INDEX([11]Delta!$F$1:$EE$997,$L$13,$I29),0)</f>
        <v>0</v>
      </c>
      <c r="D29" s="71">
        <f>IF(F29&lt;&gt;0,VLOOKUP($J29,'Table 1'!$B$13:$C$33,2,FALSE)/12*1000*Study_MW,0)</f>
        <v>0</v>
      </c>
      <c r="E29" s="71">
        <f t="shared" si="21"/>
        <v>0</v>
      </c>
      <c r="F29" s="75">
        <f>INDEX([11]Delta!$F$1:$EE$997,$L$14,$I29)</f>
        <v>0</v>
      </c>
      <c r="G29" s="76" t="e">
        <f t="shared" si="16"/>
        <v>#DIV/0!</v>
      </c>
      <c r="I29" s="77">
        <f t="shared" si="22"/>
        <v>18</v>
      </c>
      <c r="J29" s="73">
        <f t="shared" si="4"/>
        <v>2023</v>
      </c>
      <c r="K29" s="78" t="str">
        <f t="shared" si="23"/>
        <v/>
      </c>
      <c r="L29" s="73">
        <f t="shared" si="13"/>
        <v>2035</v>
      </c>
      <c r="M29" s="56">
        <f t="shared" si="14"/>
        <v>0</v>
      </c>
      <c r="N29" s="56">
        <f t="shared" si="8"/>
        <v>0</v>
      </c>
      <c r="O29" s="56">
        <f t="shared" si="24"/>
        <v>0</v>
      </c>
      <c r="P29" s="113" t="e">
        <f t="shared" si="25"/>
        <v>#DIV/0!</v>
      </c>
      <c r="Q29" s="166" t="e">
        <f t="shared" si="9"/>
        <v>#DIV/0!</v>
      </c>
      <c r="R29" s="166">
        <f t="shared" si="10"/>
        <v>0</v>
      </c>
    </row>
    <row r="30" spans="2:20" hidden="1" outlineLevel="1">
      <c r="B30" s="78">
        <f t="shared" si="3"/>
        <v>45078</v>
      </c>
      <c r="C30" s="75">
        <f>IF(F30&lt;&gt;0,-INDEX([11]Delta!$F$1:$EE$997,$L$13,$I30),0)</f>
        <v>0</v>
      </c>
      <c r="D30" s="71">
        <f>IF(F30&lt;&gt;0,VLOOKUP($J30,'Table 1'!$B$13:$C$33,2,FALSE)/12*1000*Study_MW,0)</f>
        <v>0</v>
      </c>
      <c r="E30" s="71">
        <f t="shared" si="21"/>
        <v>0</v>
      </c>
      <c r="F30" s="75">
        <f>INDEX([11]Delta!$F$1:$EE$997,$L$14,$I30)</f>
        <v>0</v>
      </c>
      <c r="G30" s="76" t="e">
        <f t="shared" si="16"/>
        <v>#DIV/0!</v>
      </c>
      <c r="I30" s="77">
        <f t="shared" si="22"/>
        <v>19</v>
      </c>
      <c r="J30" s="73">
        <f t="shared" si="4"/>
        <v>2023</v>
      </c>
      <c r="K30" s="78" t="str">
        <f t="shared" si="23"/>
        <v/>
      </c>
      <c r="L30" s="73">
        <f t="shared" si="13"/>
        <v>2036</v>
      </c>
      <c r="M30" s="56">
        <f t="shared" si="14"/>
        <v>0</v>
      </c>
      <c r="N30" s="56">
        <f t="shared" si="8"/>
        <v>0</v>
      </c>
      <c r="O30" s="56">
        <f t="shared" si="24"/>
        <v>0</v>
      </c>
      <c r="P30" s="113" t="e">
        <f t="shared" si="25"/>
        <v>#DIV/0!</v>
      </c>
      <c r="Q30" s="166" t="e">
        <f t="shared" si="9"/>
        <v>#DIV/0!</v>
      </c>
      <c r="R30" s="166">
        <f t="shared" si="10"/>
        <v>0</v>
      </c>
    </row>
    <row r="31" spans="2:20" hidden="1" outlineLevel="1">
      <c r="B31" s="78">
        <f t="shared" si="3"/>
        <v>45108</v>
      </c>
      <c r="C31" s="75">
        <f>IF(F31&lt;&gt;0,-INDEX([11]Delta!$F$1:$EE$997,$L$13,$I31),0)</f>
        <v>0</v>
      </c>
      <c r="D31" s="71">
        <f>IF(F31&lt;&gt;0,VLOOKUP($J31,'Table 1'!$B$13:$C$33,2,FALSE)/12*1000*Study_MW,0)</f>
        <v>0</v>
      </c>
      <c r="E31" s="71">
        <f t="shared" si="21"/>
        <v>0</v>
      </c>
      <c r="F31" s="75">
        <f>INDEX([11]Delta!$F$1:$EE$997,$L$14,$I31)</f>
        <v>0</v>
      </c>
      <c r="G31" s="76" t="e">
        <f t="shared" si="16"/>
        <v>#DIV/0!</v>
      </c>
      <c r="I31" s="77">
        <f t="shared" si="22"/>
        <v>20</v>
      </c>
      <c r="J31" s="73">
        <f t="shared" si="4"/>
        <v>2023</v>
      </c>
      <c r="K31" s="78" t="str">
        <f t="shared" si="23"/>
        <v/>
      </c>
      <c r="L31" s="73">
        <f t="shared" si="13"/>
        <v>2037</v>
      </c>
      <c r="M31" s="56">
        <f t="shared" si="14"/>
        <v>0</v>
      </c>
      <c r="N31" s="56">
        <f t="shared" si="8"/>
        <v>0</v>
      </c>
      <c r="O31" s="56">
        <f t="shared" si="24"/>
        <v>0</v>
      </c>
      <c r="P31" s="113" t="e">
        <f t="shared" si="25"/>
        <v>#DIV/0!</v>
      </c>
      <c r="Q31" s="166" t="e">
        <f t="shared" si="9"/>
        <v>#DIV/0!</v>
      </c>
      <c r="R31" s="166">
        <f t="shared" si="10"/>
        <v>0</v>
      </c>
    </row>
    <row r="32" spans="2:20" hidden="1" outlineLevel="1">
      <c r="B32" s="78">
        <f t="shared" si="3"/>
        <v>45139</v>
      </c>
      <c r="C32" s="75">
        <f>IF(F32&lt;&gt;0,-INDEX([11]Delta!$F$1:$EE$997,$L$13,$I32),0)</f>
        <v>0</v>
      </c>
      <c r="D32" s="71">
        <f>IF(F32&lt;&gt;0,VLOOKUP($J32,'Table 1'!$B$13:$C$33,2,FALSE)/12*1000*Study_MW,0)</f>
        <v>0</v>
      </c>
      <c r="E32" s="71">
        <f t="shared" si="21"/>
        <v>0</v>
      </c>
      <c r="F32" s="75">
        <f>INDEX([11]Delta!$F$1:$EE$997,$L$14,$I32)</f>
        <v>0</v>
      </c>
      <c r="G32" s="76" t="e">
        <f t="shared" si="16"/>
        <v>#DIV/0!</v>
      </c>
      <c r="I32" s="77">
        <f t="shared" si="22"/>
        <v>21</v>
      </c>
      <c r="J32" s="73">
        <f t="shared" si="4"/>
        <v>2023</v>
      </c>
      <c r="K32" s="78" t="str">
        <f t="shared" si="23"/>
        <v/>
      </c>
      <c r="L32" s="73">
        <f t="shared" si="13"/>
        <v>2038</v>
      </c>
      <c r="M32" s="56">
        <f t="shared" si="14"/>
        <v>0</v>
      </c>
      <c r="N32" s="56">
        <f t="shared" si="8"/>
        <v>0</v>
      </c>
      <c r="O32" s="56">
        <f t="shared" ref="O32:O35" si="26">SUMIF($J$13:$J$264,L32,$F$13:$F$264)</f>
        <v>0</v>
      </c>
      <c r="P32" s="113" t="e">
        <f t="shared" ref="P32:P34" si="27">(M32+N32)/O32</f>
        <v>#DIV/0!</v>
      </c>
      <c r="Q32" s="166" t="e">
        <f t="shared" si="9"/>
        <v>#DIV/0!</v>
      </c>
      <c r="R32" s="166">
        <f t="shared" si="10"/>
        <v>0</v>
      </c>
    </row>
    <row r="33" spans="2:20" hidden="1" outlineLevel="1">
      <c r="B33" s="78">
        <f t="shared" si="3"/>
        <v>45170</v>
      </c>
      <c r="C33" s="75">
        <f>IF(F33&lt;&gt;0,-INDEX([11]Delta!$F$1:$EE$997,$L$13,$I33),0)</f>
        <v>0</v>
      </c>
      <c r="D33" s="71">
        <f>IF(F33&lt;&gt;0,VLOOKUP($J33,'Table 1'!$B$13:$C$33,2,FALSE)/12*1000*Study_MW,0)</f>
        <v>0</v>
      </c>
      <c r="E33" s="71">
        <f t="shared" si="21"/>
        <v>0</v>
      </c>
      <c r="F33" s="75">
        <f>INDEX([11]Delta!$F$1:$EE$997,$L$14,$I33)</f>
        <v>0</v>
      </c>
      <c r="G33" s="76" t="e">
        <f t="shared" si="16"/>
        <v>#DIV/0!</v>
      </c>
      <c r="I33" s="77">
        <f t="shared" si="22"/>
        <v>22</v>
      </c>
      <c r="J33" s="73">
        <f t="shared" si="4"/>
        <v>2023</v>
      </c>
      <c r="K33" s="78" t="str">
        <f t="shared" si="23"/>
        <v/>
      </c>
      <c r="L33" s="73">
        <f t="shared" si="13"/>
        <v>2039</v>
      </c>
      <c r="M33" s="56">
        <f t="shared" si="14"/>
        <v>0</v>
      </c>
      <c r="N33" s="56">
        <f t="shared" si="8"/>
        <v>0</v>
      </c>
      <c r="O33" s="56">
        <f t="shared" si="26"/>
        <v>0</v>
      </c>
      <c r="P33" s="113" t="e">
        <f t="shared" si="27"/>
        <v>#DIV/0!</v>
      </c>
      <c r="Q33" s="166" t="e">
        <f t="shared" si="9"/>
        <v>#DIV/0!</v>
      </c>
      <c r="R33" s="166">
        <f t="shared" si="10"/>
        <v>0</v>
      </c>
    </row>
    <row r="34" spans="2:20" hidden="1" outlineLevel="1">
      <c r="B34" s="78">
        <f t="shared" si="3"/>
        <v>45200</v>
      </c>
      <c r="C34" s="75">
        <f>IF(F34&lt;&gt;0,-INDEX([11]Delta!$F$1:$EE$997,$L$13,$I34),0)</f>
        <v>0</v>
      </c>
      <c r="D34" s="71">
        <f>IF(F34&lt;&gt;0,VLOOKUP($J34,'Table 1'!$B$13:$C$33,2,FALSE)/12*1000*Study_MW,0)</f>
        <v>0</v>
      </c>
      <c r="E34" s="71">
        <f t="shared" si="21"/>
        <v>0</v>
      </c>
      <c r="F34" s="75">
        <f>INDEX([11]Delta!$F$1:$EE$997,$L$14,$I34)</f>
        <v>0</v>
      </c>
      <c r="G34" s="76" t="e">
        <f t="shared" si="16"/>
        <v>#DIV/0!</v>
      </c>
      <c r="I34" s="77">
        <f t="shared" si="22"/>
        <v>23</v>
      </c>
      <c r="J34" s="73">
        <f t="shared" si="4"/>
        <v>2023</v>
      </c>
      <c r="K34" s="78" t="str">
        <f t="shared" si="23"/>
        <v/>
      </c>
      <c r="L34" s="73">
        <f t="shared" si="13"/>
        <v>2040</v>
      </c>
      <c r="M34" s="56">
        <f t="shared" si="14"/>
        <v>0</v>
      </c>
      <c r="N34" s="56">
        <f t="shared" si="8"/>
        <v>0</v>
      </c>
      <c r="O34" s="56">
        <f t="shared" si="26"/>
        <v>0</v>
      </c>
      <c r="P34" s="113" t="e">
        <f t="shared" si="27"/>
        <v>#DIV/0!</v>
      </c>
      <c r="Q34" s="166" t="e">
        <f t="shared" ref="Q34" si="28">M34/O34</f>
        <v>#DIV/0!</v>
      </c>
      <c r="R34" s="166">
        <f t="shared" ref="R34" si="29">IFERROR(N34/O34,0)</f>
        <v>0</v>
      </c>
    </row>
    <row r="35" spans="2:20" hidden="1" outlineLevel="1">
      <c r="B35" s="78">
        <f t="shared" si="3"/>
        <v>45231</v>
      </c>
      <c r="C35" s="75">
        <f>IF(F35&lt;&gt;0,-INDEX([11]Delta!$F$1:$EE$997,$L$13,$I35),0)</f>
        <v>0</v>
      </c>
      <c r="D35" s="71">
        <f>IF(F35&lt;&gt;0,VLOOKUP($J35,'Table 1'!$B$13:$C$33,2,FALSE)/12*1000*Study_MW,0)</f>
        <v>0</v>
      </c>
      <c r="E35" s="71">
        <f t="shared" si="21"/>
        <v>0</v>
      </c>
      <c r="F35" s="75">
        <f>INDEX([11]Delta!$F$1:$EE$997,$L$14,$I35)</f>
        <v>0</v>
      </c>
      <c r="G35" s="76" t="e">
        <f t="shared" si="16"/>
        <v>#DIV/0!</v>
      </c>
      <c r="I35" s="77">
        <f t="shared" si="22"/>
        <v>24</v>
      </c>
      <c r="J35" s="73">
        <f t="shared" si="4"/>
        <v>2023</v>
      </c>
      <c r="K35" s="78" t="str">
        <f t="shared" si="23"/>
        <v/>
      </c>
      <c r="L35" s="73">
        <f t="shared" si="13"/>
        <v>2041</v>
      </c>
      <c r="M35" s="56">
        <f t="shared" si="14"/>
        <v>0</v>
      </c>
      <c r="N35" s="56">
        <f t="shared" si="8"/>
        <v>0</v>
      </c>
      <c r="O35" s="56">
        <f t="shared" si="26"/>
        <v>0</v>
      </c>
      <c r="P35" s="113" t="e">
        <f t="shared" ref="P35" si="30">(M35+N35)/O35</f>
        <v>#DIV/0!</v>
      </c>
      <c r="Q35" s="166" t="e">
        <f t="shared" ref="Q35" si="31">M35/O35</f>
        <v>#DIV/0!</v>
      </c>
      <c r="R35" s="166">
        <f t="shared" ref="R35" si="32">IFERROR(N35/O35,0)</f>
        <v>0</v>
      </c>
    </row>
    <row r="36" spans="2:20" hidden="1" outlineLevel="1">
      <c r="B36" s="82">
        <f t="shared" si="3"/>
        <v>45261</v>
      </c>
      <c r="C36" s="79">
        <f>IF(F36&lt;&gt;0,-INDEX([11]Delta!$F$1:$EE$997,$L$13,$I36),0)</f>
        <v>0</v>
      </c>
      <c r="D36" s="80">
        <f>IF(F36&lt;&gt;0,VLOOKUP($J36,'Table 1'!$B$13:$C$33,2,FALSE)/12*1000*Study_MW,0)</f>
        <v>0</v>
      </c>
      <c r="E36" s="80">
        <f t="shared" si="21"/>
        <v>0</v>
      </c>
      <c r="F36" s="79">
        <f>INDEX([11]Delta!$F$1:$EE$997,$L$14,$I36)</f>
        <v>0</v>
      </c>
      <c r="G36" s="81" t="e">
        <f t="shared" si="16"/>
        <v>#DIV/0!</v>
      </c>
      <c r="I36" s="64">
        <f t="shared" si="22"/>
        <v>25</v>
      </c>
      <c r="J36" s="73">
        <f t="shared" si="4"/>
        <v>2023</v>
      </c>
      <c r="K36" s="82" t="str">
        <f t="shared" si="23"/>
        <v/>
      </c>
      <c r="L36" s="73">
        <f t="shared" si="13"/>
        <v>2042</v>
      </c>
      <c r="M36" s="56">
        <f t="shared" si="14"/>
        <v>0</v>
      </c>
      <c r="N36" s="56">
        <f t="shared" si="8"/>
        <v>0</v>
      </c>
      <c r="O36" s="56">
        <f t="shared" ref="O36" si="33">SUMIF($J$13:$J$264,L36,$F$13:$F$264)</f>
        <v>0</v>
      </c>
      <c r="P36" s="113" t="e">
        <f t="shared" ref="P36" si="34">(M36+N36)/O36</f>
        <v>#DIV/0!</v>
      </c>
      <c r="Q36" s="166" t="e">
        <f t="shared" ref="Q36" si="35">M36/O36</f>
        <v>#DIV/0!</v>
      </c>
      <c r="R36" s="166">
        <f t="shared" ref="R36" si="36">IFERROR(N36/O36,0)</f>
        <v>0</v>
      </c>
    </row>
    <row r="37" spans="2:20" hidden="1" outlineLevel="1">
      <c r="B37" s="74">
        <f t="shared" si="3"/>
        <v>45292</v>
      </c>
      <c r="C37" s="69">
        <f>IF(F37&lt;&gt;0,-INDEX([11]Delta!$F$1:$EE$997,$L$13,$I37),0)</f>
        <v>0</v>
      </c>
      <c r="D37" s="70">
        <f>IF(F37&lt;&gt;0,VLOOKUP($J37,'Table 1'!$B$13:$C$33,2,FALSE)/12*1000*Study_MW,0)</f>
        <v>0</v>
      </c>
      <c r="E37" s="70">
        <f t="shared" si="21"/>
        <v>0</v>
      </c>
      <c r="F37" s="69">
        <f>INDEX([11]Delta!$F$1:$EE$997,$L$14,$I37)</f>
        <v>0</v>
      </c>
      <c r="G37" s="72" t="e">
        <f t="shared" si="16"/>
        <v>#DIV/0!</v>
      </c>
      <c r="I37" s="60">
        <f>I25+13</f>
        <v>27</v>
      </c>
      <c r="J37" s="73">
        <f t="shared" si="4"/>
        <v>2024</v>
      </c>
      <c r="K37" s="74" t="str">
        <f t="shared" si="23"/>
        <v/>
      </c>
      <c r="L37" s="73">
        <f t="shared" si="13"/>
        <v>2043</v>
      </c>
      <c r="M37" s="56">
        <f>SUMIF($J$13:$J$288,L37,$C$13:$C$288)</f>
        <v>0</v>
      </c>
      <c r="N37" s="56">
        <f>SUMIF($J$13:$J$288,L37,$D$13:$D$288)</f>
        <v>0</v>
      </c>
      <c r="O37" s="56">
        <f>SUMIF($J$13:$J$288,L37,$F$13:$F$288)</f>
        <v>0</v>
      </c>
      <c r="P37" s="113" t="e">
        <f t="shared" ref="P37" si="37">(M37+N37)/O37</f>
        <v>#DIV/0!</v>
      </c>
      <c r="Q37" s="166" t="e">
        <f t="shared" ref="Q37" si="38">M37/O37</f>
        <v>#DIV/0!</v>
      </c>
      <c r="R37" s="166">
        <f t="shared" ref="R37" si="39">IFERROR(N37/O37,0)</f>
        <v>0</v>
      </c>
    </row>
    <row r="38" spans="2:20" hidden="1" outlineLevel="1">
      <c r="B38" s="78">
        <f t="shared" si="3"/>
        <v>45323</v>
      </c>
      <c r="C38" s="75">
        <f>IF(F38&lt;&gt;0,-INDEX([11]Delta!$F$1:$EE$997,$L$13,$I38),0)</f>
        <v>0</v>
      </c>
      <c r="D38" s="71">
        <f>IF(F38&lt;&gt;0,VLOOKUP($J38,'Table 1'!$B$13:$C$33,2,FALSE)/12*1000*Study_MW,0)</f>
        <v>0</v>
      </c>
      <c r="E38" s="71">
        <f t="shared" si="21"/>
        <v>0</v>
      </c>
      <c r="F38" s="75">
        <f>INDEX([11]Delta!$F$1:$EE$997,$L$14,$I38)</f>
        <v>0</v>
      </c>
      <c r="G38" s="76" t="e">
        <f t="shared" si="16"/>
        <v>#DIV/0!</v>
      </c>
      <c r="I38" s="77">
        <f t="shared" si="22"/>
        <v>28</v>
      </c>
      <c r="J38" s="73">
        <f t="shared" si="4"/>
        <v>2024</v>
      </c>
      <c r="K38" s="78" t="str">
        <f t="shared" si="23"/>
        <v/>
      </c>
      <c r="L38" s="73">
        <f t="shared" si="13"/>
        <v>2044</v>
      </c>
      <c r="M38" s="56">
        <f t="shared" ref="M38" si="40">SUMIF($J$13:$J$288,L38,$C$13:$C$288)</f>
        <v>0</v>
      </c>
      <c r="N38" s="56">
        <f t="shared" ref="N38" si="41">SUMIF($J$13:$J$288,L38,$D$13:$D$288)</f>
        <v>0</v>
      </c>
      <c r="O38" s="56">
        <f t="shared" ref="O38" si="42">SUMIF($J$13:$J$288,L38,$F$13:$F$288)</f>
        <v>0</v>
      </c>
      <c r="P38" s="113" t="e">
        <f t="shared" ref="P38:P41" si="43">(M38+N38)/O38</f>
        <v>#DIV/0!</v>
      </c>
      <c r="Q38" s="166" t="e">
        <f t="shared" ref="Q38:Q41" si="44">M38/O38</f>
        <v>#DIV/0!</v>
      </c>
      <c r="R38" s="166">
        <f t="shared" ref="R38:R41" si="45">IFERROR(N38/O38,0)</f>
        <v>0</v>
      </c>
    </row>
    <row r="39" spans="2:20" hidden="1" outlineLevel="1">
      <c r="B39" s="78">
        <f t="shared" si="3"/>
        <v>45352</v>
      </c>
      <c r="C39" s="75">
        <f>IF(F39&lt;&gt;0,-INDEX([11]Delta!$F$1:$EE$997,$L$13,$I39),0)</f>
        <v>0</v>
      </c>
      <c r="D39" s="71">
        <f>IF(F39&lt;&gt;0,VLOOKUP($J39,'Table 1'!$B$13:$C$33,2,FALSE)/12*1000*Study_MW,0)</f>
        <v>0</v>
      </c>
      <c r="E39" s="71">
        <f t="shared" si="21"/>
        <v>0</v>
      </c>
      <c r="F39" s="75">
        <f>INDEX([11]Delta!$F$1:$EE$997,$L$14,$I39)</f>
        <v>0</v>
      </c>
      <c r="G39" s="76" t="e">
        <f t="shared" si="16"/>
        <v>#DIV/0!</v>
      </c>
      <c r="I39" s="77">
        <f t="shared" si="22"/>
        <v>29</v>
      </c>
      <c r="J39" s="73">
        <f t="shared" si="4"/>
        <v>2024</v>
      </c>
      <c r="K39" s="78" t="str">
        <f t="shared" si="23"/>
        <v/>
      </c>
      <c r="L39" s="73">
        <f t="shared" si="13"/>
        <v>2045</v>
      </c>
      <c r="M39" s="56">
        <f>SUMIF($J$13:$J$400,L39,$C$13:$C$400)</f>
        <v>0</v>
      </c>
      <c r="N39" s="56">
        <f>SUMIF($J$13:$J$400,L39,$D$13:$D$400)</f>
        <v>0</v>
      </c>
      <c r="O39" s="56">
        <f>SUMIF($J$13:$J$400,L39,$F$13:$F$400)</f>
        <v>0</v>
      </c>
      <c r="P39" s="113" t="e">
        <f t="shared" si="43"/>
        <v>#DIV/0!</v>
      </c>
      <c r="Q39" s="166" t="e">
        <f t="shared" si="44"/>
        <v>#DIV/0!</v>
      </c>
      <c r="R39" s="166">
        <f t="shared" si="45"/>
        <v>0</v>
      </c>
    </row>
    <row r="40" spans="2:20" hidden="1" outlineLevel="1">
      <c r="B40" s="78">
        <f t="shared" si="3"/>
        <v>45383</v>
      </c>
      <c r="C40" s="75">
        <f>IF(F40&lt;&gt;0,-INDEX([11]Delta!$F$1:$EE$997,$L$13,$I40),0)</f>
        <v>0</v>
      </c>
      <c r="D40" s="71">
        <f>IF(F40&lt;&gt;0,VLOOKUP($J40,'Table 1'!$B$13:$C$33,2,FALSE)/12*1000*Study_MW,0)</f>
        <v>0</v>
      </c>
      <c r="E40" s="71">
        <f t="shared" si="21"/>
        <v>0</v>
      </c>
      <c r="F40" s="75">
        <f>INDEX([11]Delta!$F$1:$EE$997,$L$14,$I40)</f>
        <v>0</v>
      </c>
      <c r="G40" s="76" t="e">
        <f t="shared" si="16"/>
        <v>#DIV/0!</v>
      </c>
      <c r="I40" s="77">
        <f t="shared" si="22"/>
        <v>30</v>
      </c>
      <c r="J40" s="73">
        <f t="shared" si="4"/>
        <v>2024</v>
      </c>
      <c r="K40" s="78" t="str">
        <f t="shared" si="23"/>
        <v/>
      </c>
      <c r="L40" s="73">
        <f t="shared" si="13"/>
        <v>2046</v>
      </c>
      <c r="M40" s="56">
        <f t="shared" ref="M40:M41" si="46">SUMIF($J$13:$J$400,L40,$C$13:$C$400)</f>
        <v>0</v>
      </c>
      <c r="N40" s="56">
        <f t="shared" ref="N40:N41" si="47">SUMIF($J$13:$J$400,L40,$D$13:$D$400)</f>
        <v>0</v>
      </c>
      <c r="O40" s="56">
        <f t="shared" ref="O40:O41" si="48">SUMIF($J$13:$J$400,L40,$F$13:$F$400)</f>
        <v>0</v>
      </c>
      <c r="P40" s="113" t="e">
        <f t="shared" si="43"/>
        <v>#DIV/0!</v>
      </c>
      <c r="Q40" s="166" t="e">
        <f t="shared" si="44"/>
        <v>#DIV/0!</v>
      </c>
      <c r="R40" s="166">
        <f t="shared" si="45"/>
        <v>0</v>
      </c>
      <c r="S40" s="58"/>
      <c r="T40" s="91"/>
    </row>
    <row r="41" spans="2:20" hidden="1" outlineLevel="1">
      <c r="B41" s="78">
        <f t="shared" si="3"/>
        <v>45413</v>
      </c>
      <c r="C41" s="75">
        <f>IF(F41&lt;&gt;0,-INDEX([11]Delta!$F$1:$EE$997,$L$13,$I41),0)</f>
        <v>0</v>
      </c>
      <c r="D41" s="71">
        <f>IF(F41&lt;&gt;0,VLOOKUP($J41,'Table 1'!$B$13:$C$33,2,FALSE)/12*1000*Study_MW,0)</f>
        <v>0</v>
      </c>
      <c r="E41" s="71">
        <f t="shared" si="21"/>
        <v>0</v>
      </c>
      <c r="F41" s="75">
        <f>INDEX([11]Delta!$F$1:$EE$997,$L$14,$I41)</f>
        <v>0</v>
      </c>
      <c r="G41" s="76" t="e">
        <f t="shared" si="16"/>
        <v>#DIV/0!</v>
      </c>
      <c r="I41" s="77">
        <f t="shared" si="22"/>
        <v>31</v>
      </c>
      <c r="J41" s="73">
        <f t="shared" si="4"/>
        <v>2024</v>
      </c>
      <c r="K41" s="78" t="str">
        <f t="shared" si="23"/>
        <v/>
      </c>
      <c r="L41" s="73">
        <f t="shared" si="13"/>
        <v>2047</v>
      </c>
      <c r="M41" s="56">
        <f t="shared" si="46"/>
        <v>0</v>
      </c>
      <c r="N41" s="56">
        <f t="shared" si="47"/>
        <v>0</v>
      </c>
      <c r="O41" s="56">
        <f t="shared" si="48"/>
        <v>0</v>
      </c>
      <c r="P41" s="113" t="e">
        <f t="shared" si="43"/>
        <v>#DIV/0!</v>
      </c>
      <c r="Q41" s="166" t="e">
        <f t="shared" si="44"/>
        <v>#DIV/0!</v>
      </c>
      <c r="R41" s="166">
        <f t="shared" si="45"/>
        <v>0</v>
      </c>
      <c r="S41" s="58"/>
      <c r="T41" s="91"/>
    </row>
    <row r="42" spans="2:20" hidden="1" outlineLevel="1">
      <c r="B42" s="78">
        <f t="shared" si="3"/>
        <v>45444</v>
      </c>
      <c r="C42" s="75">
        <f>IF(F42&lt;&gt;0,-INDEX([11]Delta!$F$1:$EE$997,$L$13,$I42),0)</f>
        <v>0</v>
      </c>
      <c r="D42" s="71">
        <f>IF(F42&lt;&gt;0,VLOOKUP($J42,'Table 1'!$B$13:$C$33,2,FALSE)/12*1000*Study_MW,0)</f>
        <v>0</v>
      </c>
      <c r="E42" s="71">
        <f t="shared" si="21"/>
        <v>0</v>
      </c>
      <c r="F42" s="75">
        <f>INDEX([11]Delta!$F$1:$EE$997,$L$14,$I42)</f>
        <v>0</v>
      </c>
      <c r="G42" s="76" t="e">
        <f t="shared" si="16"/>
        <v>#DIV/0!</v>
      </c>
      <c r="I42" s="77">
        <f t="shared" si="22"/>
        <v>32</v>
      </c>
      <c r="J42" s="73">
        <f t="shared" si="4"/>
        <v>2024</v>
      </c>
      <c r="K42" s="78" t="str">
        <f t="shared" si="23"/>
        <v/>
      </c>
      <c r="L42" s="73">
        <f t="shared" si="13"/>
        <v>2048</v>
      </c>
      <c r="P42" s="113"/>
      <c r="Q42" s="166"/>
      <c r="R42" s="166"/>
    </row>
    <row r="43" spans="2:20" hidden="1" outlineLevel="1">
      <c r="B43" s="78">
        <f t="shared" si="3"/>
        <v>45474</v>
      </c>
      <c r="C43" s="75">
        <f>IF(F43&lt;&gt;0,-INDEX([11]Delta!$F$1:$EE$997,$L$13,$I43),0)</f>
        <v>0</v>
      </c>
      <c r="D43" s="71">
        <f>IF(F43&lt;&gt;0,VLOOKUP($J43,'Table 1'!$B$13:$C$33,2,FALSE)/12*1000*Study_MW,0)</f>
        <v>0</v>
      </c>
      <c r="E43" s="71">
        <f t="shared" si="21"/>
        <v>0</v>
      </c>
      <c r="F43" s="75">
        <f>INDEX([11]Delta!$F$1:$EE$997,$L$14,$I43)</f>
        <v>0</v>
      </c>
      <c r="G43" s="76" t="e">
        <f t="shared" si="16"/>
        <v>#DIV/0!</v>
      </c>
      <c r="I43" s="77">
        <f t="shared" si="22"/>
        <v>33</v>
      </c>
      <c r="J43" s="73">
        <f t="shared" si="4"/>
        <v>2024</v>
      </c>
      <c r="K43" s="78" t="str">
        <f t="shared" si="23"/>
        <v/>
      </c>
    </row>
    <row r="44" spans="2:20" hidden="1" outlineLevel="1">
      <c r="B44" s="78">
        <f t="shared" si="3"/>
        <v>45505</v>
      </c>
      <c r="C44" s="75">
        <f>IF(F44&lt;&gt;0,-INDEX([11]Delta!$F$1:$EE$997,$L$13,$I44),0)</f>
        <v>0</v>
      </c>
      <c r="D44" s="71">
        <f>IF(F44&lt;&gt;0,VLOOKUP($J44,'Table 1'!$B$13:$C$33,2,FALSE)/12*1000*Study_MW,0)</f>
        <v>0</v>
      </c>
      <c r="E44" s="71">
        <f t="shared" si="21"/>
        <v>0</v>
      </c>
      <c r="F44" s="75">
        <f>INDEX([11]Delta!$F$1:$EE$997,$L$14,$I44)</f>
        <v>0</v>
      </c>
      <c r="G44" s="76" t="e">
        <f t="shared" si="16"/>
        <v>#DIV/0!</v>
      </c>
      <c r="I44" s="77">
        <f t="shared" si="22"/>
        <v>34</v>
      </c>
      <c r="J44" s="73">
        <f t="shared" si="4"/>
        <v>2024</v>
      </c>
      <c r="K44" s="78" t="str">
        <f t="shared" si="23"/>
        <v/>
      </c>
    </row>
    <row r="45" spans="2:20" hidden="1" outlineLevel="1">
      <c r="B45" s="78">
        <f t="shared" si="3"/>
        <v>45536</v>
      </c>
      <c r="C45" s="75">
        <f>IF(F45&lt;&gt;0,-INDEX([11]Delta!$F$1:$EE$997,$L$13,$I45),0)</f>
        <v>0</v>
      </c>
      <c r="D45" s="71">
        <f>IF(F45&lt;&gt;0,VLOOKUP($J45,'Table 1'!$B$13:$C$33,2,FALSE)/12*1000*Study_MW,0)</f>
        <v>0</v>
      </c>
      <c r="E45" s="71">
        <f t="shared" si="21"/>
        <v>0</v>
      </c>
      <c r="F45" s="75">
        <f>INDEX([11]Delta!$F$1:$EE$997,$L$14,$I45)</f>
        <v>0</v>
      </c>
      <c r="G45" s="76" t="e">
        <f t="shared" si="16"/>
        <v>#DIV/0!</v>
      </c>
      <c r="I45" s="77">
        <f t="shared" si="22"/>
        <v>35</v>
      </c>
      <c r="J45" s="73">
        <f t="shared" si="4"/>
        <v>2024</v>
      </c>
      <c r="K45" s="78" t="str">
        <f t="shared" si="23"/>
        <v/>
      </c>
    </row>
    <row r="46" spans="2:20" hidden="1" outlineLevel="1">
      <c r="B46" s="78">
        <f t="shared" si="3"/>
        <v>45566</v>
      </c>
      <c r="C46" s="75">
        <f>IF(F46&lt;&gt;0,-INDEX([11]Delta!$F$1:$EE$997,$L$13,$I46),0)</f>
        <v>0</v>
      </c>
      <c r="D46" s="71">
        <f>IF(F46&lt;&gt;0,VLOOKUP($J46,'Table 1'!$B$13:$C$33,2,FALSE)/12*1000*Study_MW,0)</f>
        <v>0</v>
      </c>
      <c r="E46" s="71">
        <f t="shared" si="21"/>
        <v>0</v>
      </c>
      <c r="F46" s="75">
        <f>INDEX([11]Delta!$F$1:$EE$997,$L$14,$I46)</f>
        <v>0</v>
      </c>
      <c r="G46" s="76" t="e">
        <f t="shared" si="16"/>
        <v>#DIV/0!</v>
      </c>
      <c r="I46" s="77">
        <f t="shared" si="22"/>
        <v>36</v>
      </c>
      <c r="J46" s="73">
        <f t="shared" si="4"/>
        <v>2024</v>
      </c>
      <c r="K46" s="78" t="str">
        <f t="shared" si="23"/>
        <v/>
      </c>
    </row>
    <row r="47" spans="2:20" hidden="1" outlineLevel="1">
      <c r="B47" s="78">
        <f t="shared" si="3"/>
        <v>45597</v>
      </c>
      <c r="C47" s="75">
        <f>IF(F47&lt;&gt;0,-INDEX([11]Delta!$F$1:$EE$997,$L$13,$I47),0)</f>
        <v>0</v>
      </c>
      <c r="D47" s="71">
        <f>IF(F47&lt;&gt;0,VLOOKUP($J47,'Table 1'!$B$13:$C$33,2,FALSE)/12*1000*Study_MW,0)</f>
        <v>0</v>
      </c>
      <c r="E47" s="71">
        <f t="shared" si="21"/>
        <v>0</v>
      </c>
      <c r="F47" s="75">
        <f>INDEX([11]Delta!$F$1:$EE$997,$L$14,$I47)</f>
        <v>0</v>
      </c>
      <c r="G47" s="76" t="e">
        <f t="shared" si="16"/>
        <v>#DIV/0!</v>
      </c>
      <c r="I47" s="77">
        <f t="shared" si="22"/>
        <v>37</v>
      </c>
      <c r="J47" s="73">
        <f t="shared" si="4"/>
        <v>2024</v>
      </c>
      <c r="K47" s="78" t="str">
        <f t="shared" si="23"/>
        <v/>
      </c>
    </row>
    <row r="48" spans="2:20" hidden="1" outlineLevel="1">
      <c r="B48" s="82">
        <f t="shared" si="3"/>
        <v>45627</v>
      </c>
      <c r="C48" s="79">
        <f>IF(F48&lt;&gt;0,-INDEX([11]Delta!$F$1:$EE$997,$L$13,$I48),0)</f>
        <v>0</v>
      </c>
      <c r="D48" s="80">
        <f>IF(F48&lt;&gt;0,VLOOKUP($J48,'Table 1'!$B$13:$C$33,2,FALSE)/12*1000*Study_MW,0)</f>
        <v>0</v>
      </c>
      <c r="E48" s="80">
        <f t="shared" si="21"/>
        <v>0</v>
      </c>
      <c r="F48" s="79">
        <f>INDEX([11]Delta!$F$1:$EE$997,$L$14,$I48)</f>
        <v>0</v>
      </c>
      <c r="G48" s="81" t="e">
        <f t="shared" si="16"/>
        <v>#DIV/0!</v>
      </c>
      <c r="I48" s="64">
        <f t="shared" si="22"/>
        <v>38</v>
      </c>
      <c r="J48" s="73">
        <f t="shared" si="4"/>
        <v>2024</v>
      </c>
      <c r="K48" s="82" t="str">
        <f t="shared" si="23"/>
        <v/>
      </c>
    </row>
    <row r="49" spans="2:11" hidden="1" outlineLevel="1">
      <c r="B49" s="74">
        <f t="shared" si="3"/>
        <v>45658</v>
      </c>
      <c r="C49" s="69">
        <f>IF(F49&lt;&gt;0,-INDEX([11]Delta!$F$1:$EE$997,$L$13,$I49),0)</f>
        <v>0</v>
      </c>
      <c r="D49" s="70">
        <f>IF(F49&lt;&gt;0,VLOOKUP($J49,'Table 1'!$B$13:$C$33,2,FALSE)/12*1000*Study_MW,0)</f>
        <v>0</v>
      </c>
      <c r="E49" s="70">
        <f t="shared" si="21"/>
        <v>0</v>
      </c>
      <c r="F49" s="69">
        <f>INDEX([11]Delta!$F$1:$EE$997,$L$14,$I49)</f>
        <v>0</v>
      </c>
      <c r="G49" s="72" t="e">
        <f t="shared" si="16"/>
        <v>#DIV/0!</v>
      </c>
      <c r="I49" s="60">
        <f>I37+13</f>
        <v>40</v>
      </c>
      <c r="J49" s="73">
        <f t="shared" si="4"/>
        <v>2025</v>
      </c>
      <c r="K49" s="74" t="str">
        <f t="shared" si="23"/>
        <v/>
      </c>
    </row>
    <row r="50" spans="2:11" hidden="1" outlineLevel="1">
      <c r="B50" s="78">
        <f t="shared" si="3"/>
        <v>45689</v>
      </c>
      <c r="C50" s="75">
        <f>IF(F50&lt;&gt;0,-INDEX([11]Delta!$F$1:$EE$997,$L$13,$I50),0)</f>
        <v>0</v>
      </c>
      <c r="D50" s="71">
        <f>IF(F50&lt;&gt;0,VLOOKUP($J50,'Table 1'!$B$13:$C$33,2,FALSE)/12*1000*Study_MW,0)</f>
        <v>0</v>
      </c>
      <c r="E50" s="71">
        <f t="shared" si="21"/>
        <v>0</v>
      </c>
      <c r="F50" s="75">
        <f>INDEX([11]Delta!$F$1:$EE$997,$L$14,$I50)</f>
        <v>0</v>
      </c>
      <c r="G50" s="76" t="e">
        <f t="shared" si="16"/>
        <v>#DIV/0!</v>
      </c>
      <c r="I50" s="77">
        <f t="shared" si="22"/>
        <v>41</v>
      </c>
      <c r="J50" s="73">
        <f t="shared" si="4"/>
        <v>2025</v>
      </c>
      <c r="K50" s="78" t="str">
        <f t="shared" si="23"/>
        <v/>
      </c>
    </row>
    <row r="51" spans="2:11" hidden="1" outlineLevel="1">
      <c r="B51" s="78">
        <f t="shared" si="3"/>
        <v>45717</v>
      </c>
      <c r="C51" s="75">
        <f>IF(F51&lt;&gt;0,-INDEX([11]Delta!$F$1:$EE$997,$L$13,$I51),0)</f>
        <v>0</v>
      </c>
      <c r="D51" s="71">
        <f>IF(F51&lt;&gt;0,VLOOKUP($J51,'Table 1'!$B$13:$C$33,2,FALSE)/12*1000*Study_MW,0)</f>
        <v>0</v>
      </c>
      <c r="E51" s="71">
        <f t="shared" si="21"/>
        <v>0</v>
      </c>
      <c r="F51" s="75">
        <f>INDEX([11]Delta!$F$1:$EE$997,$L$14,$I51)</f>
        <v>0</v>
      </c>
      <c r="G51" s="76" t="e">
        <f t="shared" si="16"/>
        <v>#DIV/0!</v>
      </c>
      <c r="I51" s="77">
        <f t="shared" si="22"/>
        <v>42</v>
      </c>
      <c r="J51" s="73">
        <f t="shared" si="4"/>
        <v>2025</v>
      </c>
      <c r="K51" s="78" t="str">
        <f t="shared" si="23"/>
        <v/>
      </c>
    </row>
    <row r="52" spans="2:11" hidden="1" outlineLevel="1">
      <c r="B52" s="78">
        <f t="shared" si="3"/>
        <v>45748</v>
      </c>
      <c r="C52" s="75">
        <f>IF(F52&lt;&gt;0,-INDEX([11]Delta!$F$1:$EE$997,$L$13,$I52),0)</f>
        <v>0</v>
      </c>
      <c r="D52" s="71">
        <f>IF(F52&lt;&gt;0,VLOOKUP($J52,'Table 1'!$B$13:$C$33,2,FALSE)/12*1000*Study_MW,0)</f>
        <v>0</v>
      </c>
      <c r="E52" s="71">
        <f t="shared" si="21"/>
        <v>0</v>
      </c>
      <c r="F52" s="75">
        <f>INDEX([11]Delta!$F$1:$EE$997,$L$14,$I52)</f>
        <v>0</v>
      </c>
      <c r="G52" s="76" t="e">
        <f t="shared" si="16"/>
        <v>#DIV/0!</v>
      </c>
      <c r="I52" s="77">
        <f t="shared" si="22"/>
        <v>43</v>
      </c>
      <c r="J52" s="73">
        <f t="shared" si="4"/>
        <v>2025</v>
      </c>
      <c r="K52" s="78" t="str">
        <f t="shared" si="23"/>
        <v/>
      </c>
    </row>
    <row r="53" spans="2:11" hidden="1" outlineLevel="1">
      <c r="B53" s="78">
        <f t="shared" si="3"/>
        <v>45778</v>
      </c>
      <c r="C53" s="75">
        <f>IF(F53&lt;&gt;0,-INDEX([11]Delta!$F$1:$EE$997,$L$13,$I53),0)</f>
        <v>0</v>
      </c>
      <c r="D53" s="71">
        <f>IF(F53&lt;&gt;0,VLOOKUP($J53,'Table 1'!$B$13:$C$33,2,FALSE)/12*1000*Study_MW,0)</f>
        <v>0</v>
      </c>
      <c r="E53" s="71">
        <f t="shared" si="21"/>
        <v>0</v>
      </c>
      <c r="F53" s="75">
        <f>INDEX([11]Delta!$F$1:$EE$997,$L$14,$I53)</f>
        <v>0</v>
      </c>
      <c r="G53" s="76" t="e">
        <f t="shared" si="16"/>
        <v>#DIV/0!</v>
      </c>
      <c r="I53" s="77">
        <f t="shared" si="22"/>
        <v>44</v>
      </c>
      <c r="J53" s="73">
        <f t="shared" si="4"/>
        <v>2025</v>
      </c>
      <c r="K53" s="78" t="str">
        <f t="shared" si="23"/>
        <v/>
      </c>
    </row>
    <row r="54" spans="2:11" hidden="1" outlineLevel="1">
      <c r="B54" s="78">
        <f t="shared" si="3"/>
        <v>45809</v>
      </c>
      <c r="C54" s="75">
        <f>IF(F54&lt;&gt;0,-INDEX([11]Delta!$F$1:$EE$997,$L$13,$I54),0)</f>
        <v>0</v>
      </c>
      <c r="D54" s="71">
        <f>IF(F54&lt;&gt;0,VLOOKUP($J54,'Table 1'!$B$13:$C$33,2,FALSE)/12*1000*Study_MW,0)</f>
        <v>0</v>
      </c>
      <c r="E54" s="71">
        <f t="shared" si="21"/>
        <v>0</v>
      </c>
      <c r="F54" s="75">
        <f>INDEX([11]Delta!$F$1:$EE$997,$L$14,$I54)</f>
        <v>0</v>
      </c>
      <c r="G54" s="76" t="e">
        <f t="shared" si="16"/>
        <v>#DIV/0!</v>
      </c>
      <c r="I54" s="77">
        <f t="shared" si="22"/>
        <v>45</v>
      </c>
      <c r="J54" s="73">
        <f t="shared" si="4"/>
        <v>2025</v>
      </c>
      <c r="K54" s="78" t="str">
        <f t="shared" si="23"/>
        <v/>
      </c>
    </row>
    <row r="55" spans="2:11" hidden="1" outlineLevel="1">
      <c r="B55" s="78">
        <f t="shared" si="3"/>
        <v>45839</v>
      </c>
      <c r="C55" s="75">
        <f>IF(F55&lt;&gt;0,-INDEX([11]Delta!$F$1:$EE$997,$L$13,$I55),0)</f>
        <v>0</v>
      </c>
      <c r="D55" s="71">
        <f>IF(F55&lt;&gt;0,VLOOKUP($J55,'Table 1'!$B$13:$C$33,2,FALSE)/12*1000*Study_MW,0)</f>
        <v>0</v>
      </c>
      <c r="E55" s="71">
        <f t="shared" si="21"/>
        <v>0</v>
      </c>
      <c r="F55" s="75">
        <f>INDEX([11]Delta!$F$1:$EE$997,$L$14,$I55)</f>
        <v>0</v>
      </c>
      <c r="G55" s="76" t="e">
        <f t="shared" si="16"/>
        <v>#DIV/0!</v>
      </c>
      <c r="I55" s="77">
        <f t="shared" si="22"/>
        <v>46</v>
      </c>
      <c r="J55" s="73">
        <f t="shared" si="4"/>
        <v>2025</v>
      </c>
      <c r="K55" s="78" t="str">
        <f t="shared" si="23"/>
        <v/>
      </c>
    </row>
    <row r="56" spans="2:11" hidden="1" outlineLevel="1">
      <c r="B56" s="78">
        <f t="shared" si="3"/>
        <v>45870</v>
      </c>
      <c r="C56" s="75">
        <f>IF(F56&lt;&gt;0,-INDEX([11]Delta!$F$1:$EE$997,$L$13,$I56),0)</f>
        <v>0</v>
      </c>
      <c r="D56" s="71">
        <f>IF(F56&lt;&gt;0,VLOOKUP($J56,'Table 1'!$B$13:$C$33,2,FALSE)/12*1000*Study_MW,0)</f>
        <v>0</v>
      </c>
      <c r="E56" s="71">
        <f t="shared" si="21"/>
        <v>0</v>
      </c>
      <c r="F56" s="75">
        <f>INDEX([11]Delta!$F$1:$EE$997,$L$14,$I56)</f>
        <v>0</v>
      </c>
      <c r="G56" s="76" t="e">
        <f t="shared" si="16"/>
        <v>#DIV/0!</v>
      </c>
      <c r="I56" s="77">
        <f t="shared" si="22"/>
        <v>47</v>
      </c>
      <c r="J56" s="73">
        <f t="shared" si="4"/>
        <v>2025</v>
      </c>
      <c r="K56" s="78" t="str">
        <f t="shared" si="23"/>
        <v/>
      </c>
    </row>
    <row r="57" spans="2:11" hidden="1" outlineLevel="1">
      <c r="B57" s="78">
        <f t="shared" si="3"/>
        <v>45901</v>
      </c>
      <c r="C57" s="75">
        <f>IF(F57&lt;&gt;0,-INDEX([11]Delta!$F$1:$EE$997,$L$13,$I57),0)</f>
        <v>0</v>
      </c>
      <c r="D57" s="71">
        <f>IF(F57&lt;&gt;0,VLOOKUP($J57,'Table 1'!$B$13:$C$33,2,FALSE)/12*1000*Study_MW,0)</f>
        <v>0</v>
      </c>
      <c r="E57" s="71">
        <f t="shared" si="21"/>
        <v>0</v>
      </c>
      <c r="F57" s="75">
        <f>INDEX([11]Delta!$F$1:$EE$997,$L$14,$I57)</f>
        <v>0</v>
      </c>
      <c r="G57" s="76" t="e">
        <f t="shared" si="16"/>
        <v>#DIV/0!</v>
      </c>
      <c r="I57" s="77">
        <f t="shared" si="22"/>
        <v>48</v>
      </c>
      <c r="J57" s="73">
        <f t="shared" si="4"/>
        <v>2025</v>
      </c>
      <c r="K57" s="78" t="str">
        <f t="shared" si="23"/>
        <v/>
      </c>
    </row>
    <row r="58" spans="2:11" hidden="1" outlineLevel="1">
      <c r="B58" s="78">
        <f t="shared" si="3"/>
        <v>45931</v>
      </c>
      <c r="C58" s="75">
        <f>IF(F58&lt;&gt;0,-INDEX([11]Delta!$F$1:$EE$997,$L$13,$I58),0)</f>
        <v>0</v>
      </c>
      <c r="D58" s="71">
        <f>IF(F58&lt;&gt;0,VLOOKUP($J58,'Table 1'!$B$13:$C$33,2,FALSE)/12*1000*Study_MW,0)</f>
        <v>0</v>
      </c>
      <c r="E58" s="71">
        <f t="shared" si="21"/>
        <v>0</v>
      </c>
      <c r="F58" s="75">
        <f>INDEX([11]Delta!$F$1:$EE$997,$L$14,$I58)</f>
        <v>0</v>
      </c>
      <c r="G58" s="76" t="e">
        <f t="shared" si="16"/>
        <v>#DIV/0!</v>
      </c>
      <c r="I58" s="77">
        <f t="shared" si="22"/>
        <v>49</v>
      </c>
      <c r="J58" s="73">
        <f t="shared" si="4"/>
        <v>2025</v>
      </c>
      <c r="K58" s="78" t="str">
        <f t="shared" si="23"/>
        <v/>
      </c>
    </row>
    <row r="59" spans="2:11" hidden="1" outlineLevel="1">
      <c r="B59" s="78">
        <f t="shared" si="3"/>
        <v>45962</v>
      </c>
      <c r="C59" s="75">
        <f>IF(F59&lt;&gt;0,-INDEX([11]Delta!$F$1:$EE$997,$L$13,$I59),0)</f>
        <v>0</v>
      </c>
      <c r="D59" s="71">
        <f>IF(F59&lt;&gt;0,VLOOKUP($J59,'Table 1'!$B$13:$C$33,2,FALSE)/12*1000*Study_MW,0)</f>
        <v>0</v>
      </c>
      <c r="E59" s="71">
        <f t="shared" si="21"/>
        <v>0</v>
      </c>
      <c r="F59" s="75">
        <f>INDEX([11]Delta!$F$1:$EE$997,$L$14,$I59)</f>
        <v>0</v>
      </c>
      <c r="G59" s="76" t="e">
        <f t="shared" si="16"/>
        <v>#DIV/0!</v>
      </c>
      <c r="I59" s="77">
        <f t="shared" si="22"/>
        <v>50</v>
      </c>
      <c r="J59" s="73">
        <f t="shared" si="4"/>
        <v>2025</v>
      </c>
      <c r="K59" s="78" t="str">
        <f t="shared" si="23"/>
        <v/>
      </c>
    </row>
    <row r="60" spans="2:11" hidden="1" outlineLevel="1">
      <c r="B60" s="82">
        <f t="shared" si="3"/>
        <v>45992</v>
      </c>
      <c r="C60" s="79">
        <f>IF(F60&lt;&gt;0,-INDEX([11]Delta!$F$1:$EE$997,$L$13,$I60),0)</f>
        <v>0</v>
      </c>
      <c r="D60" s="80">
        <f>IF(F60&lt;&gt;0,VLOOKUP($J60,'Table 1'!$B$13:$C$33,2,FALSE)/12*1000*Study_MW,0)</f>
        <v>0</v>
      </c>
      <c r="E60" s="80">
        <f t="shared" si="21"/>
        <v>0</v>
      </c>
      <c r="F60" s="79">
        <f>INDEX([11]Delta!$F$1:$EE$997,$L$14,$I60)</f>
        <v>0</v>
      </c>
      <c r="G60" s="81" t="e">
        <f t="shared" si="16"/>
        <v>#DIV/0!</v>
      </c>
      <c r="I60" s="64">
        <f t="shared" si="22"/>
        <v>51</v>
      </c>
      <c r="J60" s="73">
        <f t="shared" si="4"/>
        <v>2025</v>
      </c>
      <c r="K60" s="82" t="str">
        <f t="shared" si="23"/>
        <v/>
      </c>
    </row>
    <row r="61" spans="2:11" hidden="1" outlineLevel="1">
      <c r="B61" s="74">
        <f t="shared" si="3"/>
        <v>46023</v>
      </c>
      <c r="C61" s="69">
        <f>IF(F61&lt;&gt;0,-INDEX([11]Delta!$F$1:$EE$997,$L$13,$I61),0)</f>
        <v>0</v>
      </c>
      <c r="D61" s="70">
        <f>IF(F61&lt;&gt;0,VLOOKUP($J61,'Table 1'!$B$13:$C$33,2,FALSE)/12*1000*Study_MW,0)</f>
        <v>0</v>
      </c>
      <c r="E61" s="70">
        <f t="shared" si="21"/>
        <v>0</v>
      </c>
      <c r="F61" s="69">
        <f>INDEX([11]Delta!$F$1:$EE$997,$L$14,$I61)</f>
        <v>0</v>
      </c>
      <c r="G61" s="72" t="e">
        <f t="shared" si="16"/>
        <v>#DIV/0!</v>
      </c>
      <c r="I61" s="60">
        <f>I49+13</f>
        <v>53</v>
      </c>
      <c r="J61" s="73">
        <f t="shared" si="4"/>
        <v>2026</v>
      </c>
      <c r="K61" s="74" t="str">
        <f t="shared" si="23"/>
        <v/>
      </c>
    </row>
    <row r="62" spans="2:11" hidden="1" outlineLevel="1">
      <c r="B62" s="78">
        <f t="shared" si="3"/>
        <v>46054</v>
      </c>
      <c r="C62" s="75">
        <f>IF(F62&lt;&gt;0,-INDEX([11]Delta!$F$1:$EE$997,$L$13,$I62),0)</f>
        <v>0</v>
      </c>
      <c r="D62" s="71">
        <f>IF(F62&lt;&gt;0,VLOOKUP($J62,'Table 1'!$B$13:$C$33,2,FALSE)/12*1000*Study_MW,0)</f>
        <v>0</v>
      </c>
      <c r="E62" s="71">
        <f t="shared" si="21"/>
        <v>0</v>
      </c>
      <c r="F62" s="75">
        <f>INDEX([11]Delta!$F$1:$EE$997,$L$14,$I62)</f>
        <v>0</v>
      </c>
      <c r="G62" s="76" t="e">
        <f t="shared" si="16"/>
        <v>#DIV/0!</v>
      </c>
      <c r="I62" s="77">
        <f t="shared" si="22"/>
        <v>54</v>
      </c>
      <c r="J62" s="73">
        <f t="shared" si="4"/>
        <v>2026</v>
      </c>
      <c r="K62" s="78" t="str">
        <f t="shared" si="23"/>
        <v/>
      </c>
    </row>
    <row r="63" spans="2:11" hidden="1" outlineLevel="1">
      <c r="B63" s="78">
        <f t="shared" si="3"/>
        <v>46082</v>
      </c>
      <c r="C63" s="75">
        <f>IF(F63&lt;&gt;0,-INDEX([11]Delta!$F$1:$EE$997,$L$13,$I63),0)</f>
        <v>0</v>
      </c>
      <c r="D63" s="71">
        <f>IF(F63&lt;&gt;0,VLOOKUP($J63,'Table 1'!$B$13:$C$33,2,FALSE)/12*1000*Study_MW,0)</f>
        <v>0</v>
      </c>
      <c r="E63" s="71">
        <f t="shared" si="21"/>
        <v>0</v>
      </c>
      <c r="F63" s="75">
        <f>INDEX([11]Delta!$F$1:$EE$997,$L$14,$I63)</f>
        <v>0</v>
      </c>
      <c r="G63" s="76" t="e">
        <f t="shared" si="16"/>
        <v>#DIV/0!</v>
      </c>
      <c r="I63" s="77">
        <f t="shared" si="22"/>
        <v>55</v>
      </c>
      <c r="J63" s="73">
        <f t="shared" si="4"/>
        <v>2026</v>
      </c>
      <c r="K63" s="78" t="str">
        <f t="shared" si="23"/>
        <v/>
      </c>
    </row>
    <row r="64" spans="2:11" hidden="1" outlineLevel="1">
      <c r="B64" s="78">
        <f t="shared" si="3"/>
        <v>46113</v>
      </c>
      <c r="C64" s="75">
        <f>IF(F64&lt;&gt;0,-INDEX([11]Delta!$F$1:$EE$997,$L$13,$I64),0)</f>
        <v>0</v>
      </c>
      <c r="D64" s="71">
        <f>IF(F64&lt;&gt;0,VLOOKUP($J64,'Table 1'!$B$13:$C$33,2,FALSE)/12*1000*Study_MW,0)</f>
        <v>0</v>
      </c>
      <c r="E64" s="71">
        <f t="shared" si="21"/>
        <v>0</v>
      </c>
      <c r="F64" s="75">
        <f>INDEX([11]Delta!$F$1:$EE$997,$L$14,$I64)</f>
        <v>0</v>
      </c>
      <c r="G64" s="76" t="e">
        <f t="shared" si="16"/>
        <v>#DIV/0!</v>
      </c>
      <c r="I64" s="77">
        <f t="shared" si="22"/>
        <v>56</v>
      </c>
      <c r="J64" s="73">
        <f t="shared" si="4"/>
        <v>2026</v>
      </c>
      <c r="K64" s="78" t="str">
        <f t="shared" si="23"/>
        <v/>
      </c>
    </row>
    <row r="65" spans="2:11" hidden="1" outlineLevel="1">
      <c r="B65" s="78">
        <f t="shared" si="3"/>
        <v>46143</v>
      </c>
      <c r="C65" s="75">
        <f>IF(F65&lt;&gt;0,-INDEX([11]Delta!$F$1:$EE$997,$L$13,$I65),0)</f>
        <v>0</v>
      </c>
      <c r="D65" s="71">
        <f>IF(F65&lt;&gt;0,VLOOKUP($J65,'Table 1'!$B$13:$C$33,2,FALSE)/12*1000*Study_MW,0)</f>
        <v>0</v>
      </c>
      <c r="E65" s="71">
        <f t="shared" si="21"/>
        <v>0</v>
      </c>
      <c r="F65" s="75">
        <f>INDEX([11]Delta!$F$1:$EE$997,$L$14,$I65)</f>
        <v>0</v>
      </c>
      <c r="G65" s="76" t="e">
        <f t="shared" si="16"/>
        <v>#DIV/0!</v>
      </c>
      <c r="I65" s="77">
        <f t="shared" si="22"/>
        <v>57</v>
      </c>
      <c r="J65" s="73">
        <f t="shared" si="4"/>
        <v>2026</v>
      </c>
      <c r="K65" s="78" t="str">
        <f t="shared" si="23"/>
        <v/>
      </c>
    </row>
    <row r="66" spans="2:11" hidden="1" outlineLevel="1">
      <c r="B66" s="78">
        <f t="shared" si="3"/>
        <v>46174</v>
      </c>
      <c r="C66" s="75">
        <f>IF(F66&lt;&gt;0,-INDEX([11]Delta!$F$1:$EE$997,$L$13,$I66),0)</f>
        <v>0</v>
      </c>
      <c r="D66" s="71">
        <f>IF(F66&lt;&gt;0,VLOOKUP($J66,'Table 1'!$B$13:$C$33,2,FALSE)/12*1000*Study_MW,0)</f>
        <v>0</v>
      </c>
      <c r="E66" s="71">
        <f t="shared" si="21"/>
        <v>0</v>
      </c>
      <c r="F66" s="75">
        <f>INDEX([11]Delta!$F$1:$EE$997,$L$14,$I66)</f>
        <v>0</v>
      </c>
      <c r="G66" s="76" t="e">
        <f t="shared" si="16"/>
        <v>#DIV/0!</v>
      </c>
      <c r="I66" s="77">
        <f t="shared" si="22"/>
        <v>58</v>
      </c>
      <c r="J66" s="73">
        <f t="shared" si="4"/>
        <v>2026</v>
      </c>
      <c r="K66" s="78" t="str">
        <f t="shared" si="23"/>
        <v/>
      </c>
    </row>
    <row r="67" spans="2:11" hidden="1" outlineLevel="1">
      <c r="B67" s="78">
        <f t="shared" si="3"/>
        <v>46204</v>
      </c>
      <c r="C67" s="75">
        <f>IF(F67&lt;&gt;0,-INDEX([11]Delta!$F$1:$EE$997,$L$13,$I67),0)</f>
        <v>0</v>
      </c>
      <c r="D67" s="71">
        <f>IF(F67&lt;&gt;0,VLOOKUP($J67,'Table 1'!$B$13:$C$33,2,FALSE)/12*1000*Study_MW,0)</f>
        <v>0</v>
      </c>
      <c r="E67" s="71">
        <f t="shared" si="21"/>
        <v>0</v>
      </c>
      <c r="F67" s="75">
        <f>INDEX([11]Delta!$F$1:$EE$997,$L$14,$I67)</f>
        <v>0</v>
      </c>
      <c r="G67" s="76" t="e">
        <f t="shared" si="16"/>
        <v>#DIV/0!</v>
      </c>
      <c r="I67" s="77">
        <f t="shared" si="22"/>
        <v>59</v>
      </c>
      <c r="J67" s="73">
        <f t="shared" si="4"/>
        <v>2026</v>
      </c>
      <c r="K67" s="78" t="str">
        <f t="shared" si="23"/>
        <v/>
      </c>
    </row>
    <row r="68" spans="2:11" hidden="1" outlineLevel="1">
      <c r="B68" s="78">
        <f t="shared" si="3"/>
        <v>46235</v>
      </c>
      <c r="C68" s="75">
        <f>IF(F68&lt;&gt;0,-INDEX([11]Delta!$F$1:$EE$997,$L$13,$I68),0)</f>
        <v>0</v>
      </c>
      <c r="D68" s="71">
        <f>IF(F68&lt;&gt;0,VLOOKUP($J68,'Table 1'!$B$13:$C$33,2,FALSE)/12*1000*Study_MW,0)</f>
        <v>0</v>
      </c>
      <c r="E68" s="71">
        <f t="shared" si="21"/>
        <v>0</v>
      </c>
      <c r="F68" s="75">
        <f>INDEX([11]Delta!$F$1:$EE$997,$L$14,$I68)</f>
        <v>0</v>
      </c>
      <c r="G68" s="76" t="e">
        <f t="shared" si="16"/>
        <v>#DIV/0!</v>
      </c>
      <c r="I68" s="77">
        <f t="shared" si="22"/>
        <v>60</v>
      </c>
      <c r="J68" s="73">
        <f t="shared" si="4"/>
        <v>2026</v>
      </c>
      <c r="K68" s="78" t="str">
        <f t="shared" si="23"/>
        <v/>
      </c>
    </row>
    <row r="69" spans="2:11" hidden="1" outlineLevel="1">
      <c r="B69" s="78">
        <f t="shared" si="3"/>
        <v>46266</v>
      </c>
      <c r="C69" s="75">
        <f>IF(F69&lt;&gt;0,-INDEX([11]Delta!$F$1:$EE$997,$L$13,$I69),0)</f>
        <v>0</v>
      </c>
      <c r="D69" s="71">
        <f>IF(F69&lt;&gt;0,VLOOKUP($J69,'Table 1'!$B$13:$C$33,2,FALSE)/12*1000*Study_MW,0)</f>
        <v>0</v>
      </c>
      <c r="E69" s="71">
        <f t="shared" si="21"/>
        <v>0</v>
      </c>
      <c r="F69" s="75">
        <f>INDEX([11]Delta!$F$1:$EE$997,$L$14,$I69)</f>
        <v>0</v>
      </c>
      <c r="G69" s="76" t="e">
        <f t="shared" si="16"/>
        <v>#DIV/0!</v>
      </c>
      <c r="I69" s="77">
        <f t="shared" si="22"/>
        <v>61</v>
      </c>
      <c r="J69" s="73">
        <f t="shared" si="4"/>
        <v>2026</v>
      </c>
      <c r="K69" s="78" t="str">
        <f t="shared" si="23"/>
        <v/>
      </c>
    </row>
    <row r="70" spans="2:11" hidden="1" outlineLevel="1">
      <c r="B70" s="78">
        <f t="shared" si="3"/>
        <v>46296</v>
      </c>
      <c r="C70" s="75">
        <f>IF(F70&lt;&gt;0,-INDEX([11]Delta!$F$1:$EE$997,$L$13,$I70),0)</f>
        <v>0</v>
      </c>
      <c r="D70" s="71">
        <f>IF(F70&lt;&gt;0,VLOOKUP($J70,'Table 1'!$B$13:$C$33,2,FALSE)/12*1000*Study_MW,0)</f>
        <v>0</v>
      </c>
      <c r="E70" s="71">
        <f t="shared" si="21"/>
        <v>0</v>
      </c>
      <c r="F70" s="75">
        <f>INDEX([11]Delta!$F$1:$EE$997,$L$14,$I70)</f>
        <v>0</v>
      </c>
      <c r="G70" s="76" t="e">
        <f t="shared" si="16"/>
        <v>#DIV/0!</v>
      </c>
      <c r="I70" s="77">
        <f t="shared" si="22"/>
        <v>62</v>
      </c>
      <c r="J70" s="73">
        <f t="shared" si="4"/>
        <v>2026</v>
      </c>
      <c r="K70" s="78" t="str">
        <f t="shared" si="23"/>
        <v/>
      </c>
    </row>
    <row r="71" spans="2:11" hidden="1" outlineLevel="1">
      <c r="B71" s="78">
        <f t="shared" si="3"/>
        <v>46327</v>
      </c>
      <c r="C71" s="75">
        <f>IF(F71&lt;&gt;0,-INDEX([11]Delta!$F$1:$EE$997,$L$13,$I71),0)</f>
        <v>0</v>
      </c>
      <c r="D71" s="71">
        <f>IF(F71&lt;&gt;0,VLOOKUP($J71,'Table 1'!$B$13:$C$33,2,FALSE)/12*1000*Study_MW,0)</f>
        <v>0</v>
      </c>
      <c r="E71" s="71">
        <f t="shared" si="21"/>
        <v>0</v>
      </c>
      <c r="F71" s="75">
        <f>INDEX([11]Delta!$F$1:$EE$997,$L$14,$I71)</f>
        <v>0</v>
      </c>
      <c r="G71" s="76" t="e">
        <f t="shared" si="16"/>
        <v>#DIV/0!</v>
      </c>
      <c r="I71" s="77">
        <f t="shared" si="22"/>
        <v>63</v>
      </c>
      <c r="J71" s="73">
        <f t="shared" si="4"/>
        <v>2026</v>
      </c>
      <c r="K71" s="78" t="str">
        <f t="shared" si="23"/>
        <v/>
      </c>
    </row>
    <row r="72" spans="2:11" hidden="1" outlineLevel="1">
      <c r="B72" s="82">
        <f t="shared" si="3"/>
        <v>46357</v>
      </c>
      <c r="C72" s="79">
        <f>IF(F72&lt;&gt;0,-INDEX([11]Delta!$F$1:$EE$997,$L$13,$I72),0)</f>
        <v>0</v>
      </c>
      <c r="D72" s="80">
        <f>IF(F72&lt;&gt;0,VLOOKUP($J72,'Table 1'!$B$13:$C$33,2,FALSE)/12*1000*Study_MW,0)</f>
        <v>0</v>
      </c>
      <c r="E72" s="80">
        <f t="shared" si="21"/>
        <v>0</v>
      </c>
      <c r="F72" s="79">
        <f>INDEX([11]Delta!$F$1:$EE$997,$L$14,$I72)</f>
        <v>0</v>
      </c>
      <c r="G72" s="81" t="e">
        <f t="shared" si="16"/>
        <v>#DIV/0!</v>
      </c>
      <c r="I72" s="64">
        <f t="shared" si="22"/>
        <v>64</v>
      </c>
      <c r="J72" s="73">
        <f t="shared" si="4"/>
        <v>2026</v>
      </c>
      <c r="K72" s="82" t="str">
        <f t="shared" si="23"/>
        <v/>
      </c>
    </row>
    <row r="73" spans="2:11" hidden="1" outlineLevel="1">
      <c r="B73" s="74">
        <f t="shared" si="3"/>
        <v>46388</v>
      </c>
      <c r="C73" s="69">
        <f>IF(F73&lt;&gt;0,-INDEX([11]Delta!$F$1:$EE$997,$L$13,$I73),0)</f>
        <v>0</v>
      </c>
      <c r="D73" s="70">
        <f>IF(F73&lt;&gt;0,VLOOKUP($J73,'Table 1'!$B$13:$C$33,2,FALSE)/12*1000*Study_MW,0)</f>
        <v>0</v>
      </c>
      <c r="E73" s="70">
        <f t="shared" si="21"/>
        <v>0</v>
      </c>
      <c r="F73" s="69">
        <f>INDEX([11]Delta!$F$1:$EE$997,$L$14,$I73)</f>
        <v>0</v>
      </c>
      <c r="G73" s="72" t="e">
        <f t="shared" si="16"/>
        <v>#DIV/0!</v>
      </c>
      <c r="I73" s="60">
        <f>I61+13</f>
        <v>66</v>
      </c>
      <c r="J73" s="73">
        <f t="shared" si="4"/>
        <v>2027</v>
      </c>
      <c r="K73" s="74" t="str">
        <f t="shared" si="23"/>
        <v/>
      </c>
    </row>
    <row r="74" spans="2:11" hidden="1" outlineLevel="1">
      <c r="B74" s="78">
        <f t="shared" si="3"/>
        <v>46419</v>
      </c>
      <c r="C74" s="75">
        <f>IF(F74&lt;&gt;0,-INDEX([11]Delta!$F$1:$EE$997,$L$13,$I74),0)</f>
        <v>0</v>
      </c>
      <c r="D74" s="71">
        <f>IF(F74&lt;&gt;0,VLOOKUP($J74,'Table 1'!$B$13:$C$33,2,FALSE)/12*1000*Study_MW,0)</f>
        <v>0</v>
      </c>
      <c r="E74" s="71">
        <f t="shared" si="21"/>
        <v>0</v>
      </c>
      <c r="F74" s="75">
        <f>INDEX([11]Delta!$F$1:$EE$997,$L$14,$I74)</f>
        <v>0</v>
      </c>
      <c r="G74" s="76" t="e">
        <f t="shared" si="16"/>
        <v>#DIV/0!</v>
      </c>
      <c r="I74" s="77">
        <f t="shared" si="22"/>
        <v>67</v>
      </c>
      <c r="J74" s="73">
        <f t="shared" si="4"/>
        <v>2027</v>
      </c>
      <c r="K74" s="78" t="str">
        <f t="shared" si="23"/>
        <v/>
      </c>
    </row>
    <row r="75" spans="2:11" hidden="1" outlineLevel="1">
      <c r="B75" s="78">
        <f t="shared" si="3"/>
        <v>46447</v>
      </c>
      <c r="C75" s="75">
        <f>IF(F75&lt;&gt;0,-INDEX([11]Delta!$F$1:$EE$997,$L$13,$I75),0)</f>
        <v>0</v>
      </c>
      <c r="D75" s="71">
        <f>IF(F75&lt;&gt;0,VLOOKUP($J75,'Table 1'!$B$13:$C$33,2,FALSE)/12*1000*Study_MW,0)</f>
        <v>0</v>
      </c>
      <c r="E75" s="71">
        <f t="shared" si="21"/>
        <v>0</v>
      </c>
      <c r="F75" s="75">
        <f>INDEX([11]Delta!$F$1:$EE$997,$L$14,$I75)</f>
        <v>0</v>
      </c>
      <c r="G75" s="76" t="e">
        <f t="shared" si="16"/>
        <v>#DIV/0!</v>
      </c>
      <c r="I75" s="77">
        <f t="shared" si="22"/>
        <v>68</v>
      </c>
      <c r="J75" s="73">
        <f t="shared" si="4"/>
        <v>2027</v>
      </c>
      <c r="K75" s="78" t="str">
        <f t="shared" si="23"/>
        <v/>
      </c>
    </row>
    <row r="76" spans="2:11" hidden="1" outlineLevel="1">
      <c r="B76" s="78">
        <f t="shared" si="3"/>
        <v>46478</v>
      </c>
      <c r="C76" s="75">
        <f>IF(F76&lt;&gt;0,-INDEX([11]Delta!$F$1:$EE$997,$L$13,$I76),0)</f>
        <v>0</v>
      </c>
      <c r="D76" s="71">
        <f>IF(F76&lt;&gt;0,VLOOKUP($J76,'Table 1'!$B$13:$C$33,2,FALSE)/12*1000*Study_MW,0)</f>
        <v>0</v>
      </c>
      <c r="E76" s="71">
        <f t="shared" si="21"/>
        <v>0</v>
      </c>
      <c r="F76" s="75">
        <f>INDEX([11]Delta!$F$1:$EE$997,$L$14,$I76)</f>
        <v>0</v>
      </c>
      <c r="G76" s="76" t="e">
        <f t="shared" si="16"/>
        <v>#DIV/0!</v>
      </c>
      <c r="I76" s="77">
        <f t="shared" si="22"/>
        <v>69</v>
      </c>
      <c r="J76" s="73">
        <f t="shared" si="4"/>
        <v>2027</v>
      </c>
      <c r="K76" s="78" t="str">
        <f t="shared" si="23"/>
        <v/>
      </c>
    </row>
    <row r="77" spans="2:11" hidden="1" outlineLevel="1">
      <c r="B77" s="78">
        <f t="shared" si="3"/>
        <v>46508</v>
      </c>
      <c r="C77" s="75">
        <f>IF(F77&lt;&gt;0,-INDEX([11]Delta!$F$1:$EE$997,$L$13,$I77),0)</f>
        <v>0</v>
      </c>
      <c r="D77" s="71">
        <f>IF(F77&lt;&gt;0,VLOOKUP($J77,'Table 1'!$B$13:$C$33,2,FALSE)/12*1000*Study_MW,0)</f>
        <v>0</v>
      </c>
      <c r="E77" s="71">
        <f t="shared" si="21"/>
        <v>0</v>
      </c>
      <c r="F77" s="75">
        <f>INDEX([11]Delta!$F$1:$EE$997,$L$14,$I77)</f>
        <v>0</v>
      </c>
      <c r="G77" s="76" t="e">
        <f t="shared" si="16"/>
        <v>#DIV/0!</v>
      </c>
      <c r="I77" s="77">
        <f t="shared" si="22"/>
        <v>70</v>
      </c>
      <c r="J77" s="73">
        <f t="shared" si="4"/>
        <v>2027</v>
      </c>
      <c r="K77" s="78" t="str">
        <f t="shared" si="23"/>
        <v/>
      </c>
    </row>
    <row r="78" spans="2:11" hidden="1" outlineLevel="1">
      <c r="B78" s="78">
        <f t="shared" ref="B78:B141" si="49">EDATE(B77,1)</f>
        <v>46539</v>
      </c>
      <c r="C78" s="75">
        <f>IF(F78&lt;&gt;0,-INDEX([11]Delta!$F$1:$EE$997,$L$13,$I78),0)</f>
        <v>0</v>
      </c>
      <c r="D78" s="71">
        <f>IF(F78&lt;&gt;0,VLOOKUP($J78,'Table 1'!$B$13:$C$33,2,FALSE)/12*1000*Study_MW,0)</f>
        <v>0</v>
      </c>
      <c r="E78" s="71">
        <f t="shared" ref="E78:E132" si="50">C78+D78</f>
        <v>0</v>
      </c>
      <c r="F78" s="75">
        <f>INDEX([11]Delta!$F$1:$EE$997,$L$14,$I78)</f>
        <v>0</v>
      </c>
      <c r="G78" s="76" t="e">
        <f t="shared" ref="G78:G132" si="51">IF(ISNUMBER($F78),E78/$F78,"")</f>
        <v>#DIV/0!</v>
      </c>
      <c r="I78" s="77">
        <f t="shared" si="22"/>
        <v>71</v>
      </c>
      <c r="J78" s="73">
        <f t="shared" ref="J78:J141" si="52">YEAR(B78)</f>
        <v>2027</v>
      </c>
      <c r="K78" s="78" t="str">
        <f t="shared" si="23"/>
        <v/>
      </c>
    </row>
    <row r="79" spans="2:11" hidden="1" outlineLevel="1">
      <c r="B79" s="78">
        <f t="shared" si="49"/>
        <v>46569</v>
      </c>
      <c r="C79" s="75">
        <f>IF(F79&lt;&gt;0,-INDEX([11]Delta!$F$1:$EE$997,$L$13,$I79),0)</f>
        <v>0</v>
      </c>
      <c r="D79" s="71">
        <f>IF(F79&lt;&gt;0,VLOOKUP($J79,'Table 1'!$B$13:$C$33,2,FALSE)/12*1000*Study_MW,0)</f>
        <v>0</v>
      </c>
      <c r="E79" s="71">
        <f t="shared" si="50"/>
        <v>0</v>
      </c>
      <c r="F79" s="75">
        <f>INDEX([11]Delta!$F$1:$EE$997,$L$14,$I79)</f>
        <v>0</v>
      </c>
      <c r="G79" s="76" t="e">
        <f t="shared" si="51"/>
        <v>#DIV/0!</v>
      </c>
      <c r="I79" s="77">
        <f t="shared" si="22"/>
        <v>72</v>
      </c>
      <c r="J79" s="73">
        <f t="shared" si="52"/>
        <v>2027</v>
      </c>
      <c r="K79" s="78" t="str">
        <f t="shared" si="23"/>
        <v/>
      </c>
    </row>
    <row r="80" spans="2:11" hidden="1" outlineLevel="1">
      <c r="B80" s="78">
        <f t="shared" si="49"/>
        <v>46600</v>
      </c>
      <c r="C80" s="75">
        <f>IF(F80&lt;&gt;0,-INDEX([11]Delta!$F$1:$EE$997,$L$13,$I80),0)</f>
        <v>0</v>
      </c>
      <c r="D80" s="71">
        <f>IF(F80&lt;&gt;0,VLOOKUP($J80,'Table 1'!$B$13:$C$33,2,FALSE)/12*1000*Study_MW,0)</f>
        <v>0</v>
      </c>
      <c r="E80" s="71">
        <f t="shared" si="50"/>
        <v>0</v>
      </c>
      <c r="F80" s="75">
        <f>INDEX([11]Delta!$F$1:$EE$997,$L$14,$I80)</f>
        <v>0</v>
      </c>
      <c r="G80" s="76" t="e">
        <f t="shared" si="51"/>
        <v>#DIV/0!</v>
      </c>
      <c r="I80" s="77">
        <f t="shared" si="22"/>
        <v>73</v>
      </c>
      <c r="J80" s="73">
        <f t="shared" si="52"/>
        <v>2027</v>
      </c>
      <c r="K80" s="78" t="str">
        <f t="shared" si="23"/>
        <v/>
      </c>
    </row>
    <row r="81" spans="2:11" hidden="1" outlineLevel="1">
      <c r="B81" s="78">
        <f t="shared" si="49"/>
        <v>46631</v>
      </c>
      <c r="C81" s="75">
        <f>IF(F81&lt;&gt;0,-INDEX([11]Delta!$F$1:$EE$997,$L$13,$I81),0)</f>
        <v>0</v>
      </c>
      <c r="D81" s="71">
        <f>IF(F81&lt;&gt;0,VLOOKUP($J81,'Table 1'!$B$13:$C$33,2,FALSE)/12*1000*Study_MW,0)</f>
        <v>0</v>
      </c>
      <c r="E81" s="71">
        <f t="shared" si="50"/>
        <v>0</v>
      </c>
      <c r="F81" s="75">
        <f>INDEX([11]Delta!$F$1:$EE$997,$L$14,$I81)</f>
        <v>0</v>
      </c>
      <c r="G81" s="76" t="e">
        <f t="shared" si="51"/>
        <v>#DIV/0!</v>
      </c>
      <c r="I81" s="77">
        <f t="shared" si="22"/>
        <v>74</v>
      </c>
      <c r="J81" s="73">
        <f t="shared" si="52"/>
        <v>2027</v>
      </c>
      <c r="K81" s="78" t="str">
        <f t="shared" si="23"/>
        <v/>
      </c>
    </row>
    <row r="82" spans="2:11" hidden="1" outlineLevel="1">
      <c r="B82" s="78">
        <f t="shared" si="49"/>
        <v>46661</v>
      </c>
      <c r="C82" s="75">
        <f>IF(F82&lt;&gt;0,-INDEX([11]Delta!$F$1:$EE$997,$L$13,$I82),0)</f>
        <v>0</v>
      </c>
      <c r="D82" s="71">
        <f>IF(F82&lt;&gt;0,VLOOKUP($J82,'Table 1'!$B$13:$C$33,2,FALSE)/12*1000*Study_MW,0)</f>
        <v>0</v>
      </c>
      <c r="E82" s="71">
        <f t="shared" si="50"/>
        <v>0</v>
      </c>
      <c r="F82" s="75">
        <f>INDEX([11]Delta!$F$1:$EE$997,$L$14,$I82)</f>
        <v>0</v>
      </c>
      <c r="G82" s="76" t="e">
        <f t="shared" si="51"/>
        <v>#DIV/0!</v>
      </c>
      <c r="I82" s="77">
        <f t="shared" si="22"/>
        <v>75</v>
      </c>
      <c r="J82" s="73">
        <f t="shared" si="52"/>
        <v>2027</v>
      </c>
      <c r="K82" s="78" t="str">
        <f t="shared" si="23"/>
        <v/>
      </c>
    </row>
    <row r="83" spans="2:11" hidden="1" outlineLevel="1">
      <c r="B83" s="78">
        <f t="shared" si="49"/>
        <v>46692</v>
      </c>
      <c r="C83" s="75">
        <f>IF(F83&lt;&gt;0,-INDEX([11]Delta!$F$1:$EE$997,$L$13,$I83),0)</f>
        <v>0</v>
      </c>
      <c r="D83" s="71">
        <f>IF(F83&lt;&gt;0,VLOOKUP($J83,'Table 1'!$B$13:$C$33,2,FALSE)/12*1000*Study_MW,0)</f>
        <v>0</v>
      </c>
      <c r="E83" s="71">
        <f t="shared" si="50"/>
        <v>0</v>
      </c>
      <c r="F83" s="75">
        <f>INDEX([11]Delta!$F$1:$EE$997,$L$14,$I83)</f>
        <v>0</v>
      </c>
      <c r="G83" s="76" t="e">
        <f t="shared" si="51"/>
        <v>#DIV/0!</v>
      </c>
      <c r="I83" s="77">
        <f t="shared" si="22"/>
        <v>76</v>
      </c>
      <c r="J83" s="73">
        <f t="shared" si="52"/>
        <v>2027</v>
      </c>
      <c r="K83" s="78" t="str">
        <f t="shared" si="23"/>
        <v/>
      </c>
    </row>
    <row r="84" spans="2:11" hidden="1" outlineLevel="1">
      <c r="B84" s="82">
        <f t="shared" si="49"/>
        <v>46722</v>
      </c>
      <c r="C84" s="79">
        <f>IF(F84&lt;&gt;0,-INDEX([11]Delta!$F$1:$EE$997,$L$13,$I84),0)</f>
        <v>0</v>
      </c>
      <c r="D84" s="80">
        <f>IF(F84&lt;&gt;0,VLOOKUP($J84,'Table 1'!$B$13:$C$33,2,FALSE)/12*1000*Study_MW,0)</f>
        <v>0</v>
      </c>
      <c r="E84" s="80">
        <f t="shared" si="50"/>
        <v>0</v>
      </c>
      <c r="F84" s="79">
        <f>INDEX([11]Delta!$F$1:$EE$997,$L$14,$I84)</f>
        <v>0</v>
      </c>
      <c r="G84" s="81" t="e">
        <f t="shared" si="51"/>
        <v>#DIV/0!</v>
      </c>
      <c r="I84" s="64">
        <f t="shared" si="22"/>
        <v>77</v>
      </c>
      <c r="J84" s="73">
        <f t="shared" si="52"/>
        <v>2027</v>
      </c>
      <c r="K84" s="82" t="str">
        <f t="shared" si="23"/>
        <v/>
      </c>
    </row>
    <row r="85" spans="2:11" hidden="1" outlineLevel="1">
      <c r="B85" s="74">
        <f t="shared" si="49"/>
        <v>46753</v>
      </c>
      <c r="C85" s="69">
        <f>IF(F85&lt;&gt;0,-INDEX([11]Delta!$F$1:$EE$997,$L$13,$I85),0)</f>
        <v>0</v>
      </c>
      <c r="D85" s="70">
        <f>IF(F85&lt;&gt;0,VLOOKUP($J85,'Table 1'!$B$13:$C$33,2,FALSE)/12*1000*Study_MW,0)</f>
        <v>0</v>
      </c>
      <c r="E85" s="70">
        <f t="shared" si="50"/>
        <v>0</v>
      </c>
      <c r="F85" s="69">
        <f>INDEX([11]Delta!$F$1:$EE$997,$L$14,$I85)</f>
        <v>0</v>
      </c>
      <c r="G85" s="72" t="e">
        <f t="shared" si="51"/>
        <v>#DIV/0!</v>
      </c>
      <c r="I85" s="60">
        <f>I73+13</f>
        <v>79</v>
      </c>
      <c r="J85" s="73">
        <f t="shared" si="52"/>
        <v>2028</v>
      </c>
      <c r="K85" s="74" t="str">
        <f t="shared" si="23"/>
        <v/>
      </c>
    </row>
    <row r="86" spans="2:11" hidden="1" outlineLevel="1">
      <c r="B86" s="78">
        <f t="shared" si="49"/>
        <v>46784</v>
      </c>
      <c r="C86" s="75">
        <f>IF(F86&lt;&gt;0,-INDEX([11]Delta!$F$1:$EE$997,$L$13,$I86),0)</f>
        <v>0</v>
      </c>
      <c r="D86" s="71">
        <f>IF(F86&lt;&gt;0,VLOOKUP($J86,'Table 1'!$B$13:$C$33,2,FALSE)/12*1000*Study_MW,0)</f>
        <v>0</v>
      </c>
      <c r="E86" s="71">
        <f t="shared" si="50"/>
        <v>0</v>
      </c>
      <c r="F86" s="75">
        <f>INDEX([11]Delta!$F$1:$EE$997,$L$14,$I86)</f>
        <v>0</v>
      </c>
      <c r="G86" s="76" t="e">
        <f t="shared" si="51"/>
        <v>#DIV/0!</v>
      </c>
      <c r="I86" s="77">
        <f t="shared" si="22"/>
        <v>80</v>
      </c>
      <c r="J86" s="73">
        <f t="shared" si="52"/>
        <v>2028</v>
      </c>
      <c r="K86" s="78" t="str">
        <f t="shared" si="23"/>
        <v/>
      </c>
    </row>
    <row r="87" spans="2:11" hidden="1" outlineLevel="1">
      <c r="B87" s="78">
        <f t="shared" si="49"/>
        <v>46813</v>
      </c>
      <c r="C87" s="75">
        <f>IF(F87&lt;&gt;0,-INDEX([11]Delta!$F$1:$EE$997,$L$13,$I87),0)</f>
        <v>0</v>
      </c>
      <c r="D87" s="71">
        <f>IF(F87&lt;&gt;0,VLOOKUP($J87,'Table 1'!$B$13:$C$33,2,FALSE)/12*1000*Study_MW,0)</f>
        <v>0</v>
      </c>
      <c r="E87" s="71">
        <f t="shared" si="50"/>
        <v>0</v>
      </c>
      <c r="F87" s="75">
        <f>INDEX([11]Delta!$F$1:$EE$997,$L$14,$I87)</f>
        <v>0</v>
      </c>
      <c r="G87" s="76" t="e">
        <f t="shared" si="51"/>
        <v>#DIV/0!</v>
      </c>
      <c r="I87" s="77">
        <f t="shared" si="22"/>
        <v>81</v>
      </c>
      <c r="J87" s="73">
        <f t="shared" si="52"/>
        <v>2028</v>
      </c>
      <c r="K87" s="78" t="str">
        <f t="shared" si="23"/>
        <v/>
      </c>
    </row>
    <row r="88" spans="2:11" hidden="1" outlineLevel="1">
      <c r="B88" s="78">
        <f t="shared" si="49"/>
        <v>46844</v>
      </c>
      <c r="C88" s="75">
        <f>IF(F88&lt;&gt;0,-INDEX([11]Delta!$F$1:$EE$997,$L$13,$I88),0)</f>
        <v>0</v>
      </c>
      <c r="D88" s="71">
        <f>IF(F88&lt;&gt;0,VLOOKUP($J88,'Table 1'!$B$13:$C$33,2,FALSE)/12*1000*Study_MW,0)</f>
        <v>0</v>
      </c>
      <c r="E88" s="71">
        <f t="shared" si="50"/>
        <v>0</v>
      </c>
      <c r="F88" s="75">
        <f>INDEX([11]Delta!$F$1:$EE$997,$L$14,$I88)</f>
        <v>0</v>
      </c>
      <c r="G88" s="76" t="e">
        <f t="shared" si="51"/>
        <v>#DIV/0!</v>
      </c>
      <c r="I88" s="77">
        <f t="shared" si="22"/>
        <v>82</v>
      </c>
      <c r="J88" s="73">
        <f t="shared" si="52"/>
        <v>2028</v>
      </c>
      <c r="K88" s="78" t="str">
        <f t="shared" si="23"/>
        <v/>
      </c>
    </row>
    <row r="89" spans="2:11" hidden="1" outlineLevel="1">
      <c r="B89" s="78">
        <f t="shared" si="49"/>
        <v>46874</v>
      </c>
      <c r="C89" s="75">
        <f>IF(F89&lt;&gt;0,-INDEX([11]Delta!$F$1:$EE$997,$L$13,$I89),0)</f>
        <v>0</v>
      </c>
      <c r="D89" s="71">
        <f>IF(F89&lt;&gt;0,VLOOKUP($J89,'Table 1'!$B$13:$C$33,2,FALSE)/12*1000*Study_MW,0)</f>
        <v>0</v>
      </c>
      <c r="E89" s="71">
        <f t="shared" si="50"/>
        <v>0</v>
      </c>
      <c r="F89" s="75">
        <f>INDEX([11]Delta!$F$1:$EE$997,$L$14,$I89)</f>
        <v>0</v>
      </c>
      <c r="G89" s="76" t="e">
        <f t="shared" si="51"/>
        <v>#DIV/0!</v>
      </c>
      <c r="I89" s="77">
        <f t="shared" si="22"/>
        <v>83</v>
      </c>
      <c r="J89" s="73">
        <f t="shared" si="52"/>
        <v>2028</v>
      </c>
      <c r="K89" s="78" t="str">
        <f t="shared" si="23"/>
        <v/>
      </c>
    </row>
    <row r="90" spans="2:11" hidden="1" outlineLevel="1">
      <c r="B90" s="78">
        <f t="shared" si="49"/>
        <v>46905</v>
      </c>
      <c r="C90" s="75">
        <f>IF(F90&lt;&gt;0,-INDEX([11]Delta!$F$1:$EE$997,$L$13,$I90),0)</f>
        <v>0</v>
      </c>
      <c r="D90" s="71">
        <f>IF(F90&lt;&gt;0,VLOOKUP($J90,'Table 1'!$B$13:$C$33,2,FALSE)/12*1000*Study_MW,0)</f>
        <v>0</v>
      </c>
      <c r="E90" s="71">
        <f t="shared" si="50"/>
        <v>0</v>
      </c>
      <c r="F90" s="75">
        <f>INDEX([11]Delta!$F$1:$EE$997,$L$14,$I90)</f>
        <v>0</v>
      </c>
      <c r="G90" s="76" t="e">
        <f t="shared" si="51"/>
        <v>#DIV/0!</v>
      </c>
      <c r="I90" s="77">
        <f t="shared" ref="I90:I96" si="53">I78+13</f>
        <v>84</v>
      </c>
      <c r="J90" s="73">
        <f t="shared" si="52"/>
        <v>2028</v>
      </c>
      <c r="K90" s="78" t="str">
        <f t="shared" ref="K90:K153" si="54">IF(ISNUMBER(F90),IF(F90&lt;&gt;0,B90,""),"")</f>
        <v/>
      </c>
    </row>
    <row r="91" spans="2:11" hidden="1" outlineLevel="1">
      <c r="B91" s="78">
        <f t="shared" si="49"/>
        <v>46935</v>
      </c>
      <c r="C91" s="75">
        <f>IF(F91&lt;&gt;0,-INDEX([11]Delta!$F$1:$EE$997,$L$13,$I91),0)</f>
        <v>0</v>
      </c>
      <c r="D91" s="71">
        <f>IF(F91&lt;&gt;0,VLOOKUP($J91,'Table 1'!$B$13:$C$33,2,FALSE)/12*1000*Study_MW,0)</f>
        <v>0</v>
      </c>
      <c r="E91" s="71">
        <f t="shared" si="50"/>
        <v>0</v>
      </c>
      <c r="F91" s="75">
        <f>INDEX([11]Delta!$F$1:$EE$997,$L$14,$I91)</f>
        <v>0</v>
      </c>
      <c r="G91" s="76" t="e">
        <f t="shared" si="51"/>
        <v>#DIV/0!</v>
      </c>
      <c r="I91" s="77">
        <f t="shared" si="53"/>
        <v>85</v>
      </c>
      <c r="J91" s="73">
        <f t="shared" si="52"/>
        <v>2028</v>
      </c>
      <c r="K91" s="78" t="str">
        <f t="shared" si="54"/>
        <v/>
      </c>
    </row>
    <row r="92" spans="2:11" hidden="1" outlineLevel="1">
      <c r="B92" s="78">
        <f t="shared" si="49"/>
        <v>46966</v>
      </c>
      <c r="C92" s="75">
        <f>IF(F92&lt;&gt;0,-INDEX([11]Delta!$F$1:$EE$997,$L$13,$I92),0)</f>
        <v>0</v>
      </c>
      <c r="D92" s="71">
        <f>IF(F92&lt;&gt;0,VLOOKUP($J92,'Table 1'!$B$13:$C$33,2,FALSE)/12*1000*Study_MW,0)</f>
        <v>0</v>
      </c>
      <c r="E92" s="71">
        <f t="shared" si="50"/>
        <v>0</v>
      </c>
      <c r="F92" s="75">
        <f>INDEX([11]Delta!$F$1:$EE$997,$L$14,$I92)</f>
        <v>0</v>
      </c>
      <c r="G92" s="76" t="e">
        <f t="shared" si="51"/>
        <v>#DIV/0!</v>
      </c>
      <c r="I92" s="77">
        <f t="shared" si="53"/>
        <v>86</v>
      </c>
      <c r="J92" s="73">
        <f t="shared" si="52"/>
        <v>2028</v>
      </c>
      <c r="K92" s="78" t="str">
        <f t="shared" si="54"/>
        <v/>
      </c>
    </row>
    <row r="93" spans="2:11" hidden="1" outlineLevel="1">
      <c r="B93" s="78">
        <f t="shared" si="49"/>
        <v>46997</v>
      </c>
      <c r="C93" s="75">
        <f>IF(F93&lt;&gt;0,-INDEX([11]Delta!$F$1:$EE$997,$L$13,$I93),0)</f>
        <v>0</v>
      </c>
      <c r="D93" s="71">
        <f>IF(F93&lt;&gt;0,VLOOKUP($J93,'Table 1'!$B$13:$C$33,2,FALSE)/12*1000*Study_MW,0)</f>
        <v>0</v>
      </c>
      <c r="E93" s="71">
        <f t="shared" si="50"/>
        <v>0</v>
      </c>
      <c r="F93" s="75">
        <f>INDEX([11]Delta!$F$1:$EE$997,$L$14,$I93)</f>
        <v>0</v>
      </c>
      <c r="G93" s="76" t="e">
        <f t="shared" si="51"/>
        <v>#DIV/0!</v>
      </c>
      <c r="I93" s="77">
        <f t="shared" si="53"/>
        <v>87</v>
      </c>
      <c r="J93" s="73">
        <f t="shared" si="52"/>
        <v>2028</v>
      </c>
      <c r="K93" s="78" t="str">
        <f t="shared" si="54"/>
        <v/>
      </c>
    </row>
    <row r="94" spans="2:11" hidden="1" outlineLevel="1">
      <c r="B94" s="78">
        <f t="shared" si="49"/>
        <v>47027</v>
      </c>
      <c r="C94" s="75">
        <f>IF(F94&lt;&gt;0,-INDEX([11]Delta!$F$1:$EE$997,$L$13,$I94),0)</f>
        <v>0</v>
      </c>
      <c r="D94" s="71">
        <f>IF(F94&lt;&gt;0,VLOOKUP($J94,'Table 1'!$B$13:$C$33,2,FALSE)/12*1000*Study_MW,0)</f>
        <v>0</v>
      </c>
      <c r="E94" s="71">
        <f t="shared" si="50"/>
        <v>0</v>
      </c>
      <c r="F94" s="75">
        <f>INDEX([11]Delta!$F$1:$EE$997,$L$14,$I94)</f>
        <v>0</v>
      </c>
      <c r="G94" s="76" t="e">
        <f t="shared" si="51"/>
        <v>#DIV/0!</v>
      </c>
      <c r="I94" s="77">
        <f t="shared" si="53"/>
        <v>88</v>
      </c>
      <c r="J94" s="73">
        <f t="shared" si="52"/>
        <v>2028</v>
      </c>
      <c r="K94" s="78" t="str">
        <f t="shared" si="54"/>
        <v/>
      </c>
    </row>
    <row r="95" spans="2:11" hidden="1" outlineLevel="1">
      <c r="B95" s="78">
        <f t="shared" si="49"/>
        <v>47058</v>
      </c>
      <c r="C95" s="75">
        <f>IF(F95&lt;&gt;0,-INDEX([11]Delta!$F$1:$EE$997,$L$13,$I95),0)</f>
        <v>0</v>
      </c>
      <c r="D95" s="71">
        <f>IF(F95&lt;&gt;0,VLOOKUP($J95,'Table 1'!$B$13:$C$33,2,FALSE)/12*1000*Study_MW,0)</f>
        <v>0</v>
      </c>
      <c r="E95" s="71">
        <f t="shared" si="50"/>
        <v>0</v>
      </c>
      <c r="F95" s="75">
        <f>INDEX([11]Delta!$F$1:$EE$997,$L$14,$I95)</f>
        <v>0</v>
      </c>
      <c r="G95" s="76" t="e">
        <f t="shared" si="51"/>
        <v>#DIV/0!</v>
      </c>
      <c r="I95" s="77">
        <f t="shared" si="53"/>
        <v>89</v>
      </c>
      <c r="J95" s="73">
        <f t="shared" si="52"/>
        <v>2028</v>
      </c>
      <c r="K95" s="78" t="str">
        <f t="shared" si="54"/>
        <v/>
      </c>
    </row>
    <row r="96" spans="2:11" hidden="1" outlineLevel="1">
      <c r="B96" s="82">
        <f t="shared" si="49"/>
        <v>47088</v>
      </c>
      <c r="C96" s="79">
        <f>IF(F96&lt;&gt;0,-INDEX([11]Delta!$F$1:$EE$997,$L$13,$I96),0)</f>
        <v>0</v>
      </c>
      <c r="D96" s="80">
        <f>IF(F96&lt;&gt;0,VLOOKUP($J96,'Table 1'!$B$13:$C$33,2,FALSE)/12*1000*Study_MW,0)</f>
        <v>0</v>
      </c>
      <c r="E96" s="80">
        <f t="shared" si="50"/>
        <v>0</v>
      </c>
      <c r="F96" s="79">
        <f>INDEX([11]Delta!$F$1:$EE$997,$L$14,$I96)</f>
        <v>0</v>
      </c>
      <c r="G96" s="81" t="e">
        <f t="shared" si="51"/>
        <v>#DIV/0!</v>
      </c>
      <c r="I96" s="64">
        <f t="shared" si="53"/>
        <v>90</v>
      </c>
      <c r="J96" s="73">
        <f t="shared" si="52"/>
        <v>2028</v>
      </c>
      <c r="K96" s="82" t="str">
        <f t="shared" si="54"/>
        <v/>
      </c>
    </row>
    <row r="97" spans="2:11" hidden="1" outlineLevel="1">
      <c r="B97" s="74">
        <f t="shared" si="49"/>
        <v>47119</v>
      </c>
      <c r="C97" s="69">
        <f>IF(F97&lt;&gt;0,-INDEX([11]Delta!$F$1:$EE$997,$L$13,$I97),0)</f>
        <v>0</v>
      </c>
      <c r="D97" s="70">
        <f>IF(F97&lt;&gt;0,VLOOKUP($J97,'Table 1'!$B$13:$C$33,2,FALSE)/12*1000*Study_MW,0)</f>
        <v>0</v>
      </c>
      <c r="E97" s="70">
        <f t="shared" si="50"/>
        <v>0</v>
      </c>
      <c r="F97" s="69">
        <f>INDEX([11]Delta!$F$1:$EE$997,$L$14,$I97)</f>
        <v>0</v>
      </c>
      <c r="G97" s="72" t="e">
        <f t="shared" si="51"/>
        <v>#DIV/0!</v>
      </c>
      <c r="I97" s="60">
        <f>I85+13</f>
        <v>92</v>
      </c>
      <c r="J97" s="73">
        <f t="shared" si="52"/>
        <v>2029</v>
      </c>
      <c r="K97" s="74" t="str">
        <f t="shared" si="54"/>
        <v/>
      </c>
    </row>
    <row r="98" spans="2:11" hidden="1" outlineLevel="1">
      <c r="B98" s="78">
        <f t="shared" si="49"/>
        <v>47150</v>
      </c>
      <c r="C98" s="75">
        <f>IF(F98&lt;&gt;0,-INDEX([11]Delta!$F$1:$EE$997,$L$13,$I98),0)</f>
        <v>0</v>
      </c>
      <c r="D98" s="71">
        <f>IF(F98&lt;&gt;0,VLOOKUP($J98,'Table 1'!$B$13:$C$33,2,FALSE)/12*1000*Study_MW,0)</f>
        <v>0</v>
      </c>
      <c r="E98" s="71">
        <f t="shared" si="50"/>
        <v>0</v>
      </c>
      <c r="F98" s="75">
        <f>INDEX([11]Delta!$F$1:$EE$997,$L$14,$I98)</f>
        <v>0</v>
      </c>
      <c r="G98" s="76" t="e">
        <f t="shared" si="51"/>
        <v>#DIV/0!</v>
      </c>
      <c r="I98" s="77">
        <f t="shared" ref="I98:I120" si="55">I86+13</f>
        <v>93</v>
      </c>
      <c r="J98" s="73">
        <f t="shared" si="52"/>
        <v>2029</v>
      </c>
      <c r="K98" s="78" t="str">
        <f t="shared" si="54"/>
        <v/>
      </c>
    </row>
    <row r="99" spans="2:11" hidden="1" outlineLevel="1">
      <c r="B99" s="78">
        <f t="shared" si="49"/>
        <v>47178</v>
      </c>
      <c r="C99" s="75">
        <f>IF(F99&lt;&gt;0,-INDEX([11]Delta!$F$1:$EE$997,$L$13,$I99),0)</f>
        <v>0</v>
      </c>
      <c r="D99" s="71">
        <f>IF(F99&lt;&gt;0,VLOOKUP($J99,'Table 1'!$B$13:$C$33,2,FALSE)/12*1000*Study_MW,0)</f>
        <v>0</v>
      </c>
      <c r="E99" s="71">
        <f t="shared" si="50"/>
        <v>0</v>
      </c>
      <c r="F99" s="75">
        <f>INDEX([11]Delta!$F$1:$EE$997,$L$14,$I99)</f>
        <v>0</v>
      </c>
      <c r="G99" s="76" t="e">
        <f t="shared" si="51"/>
        <v>#DIV/0!</v>
      </c>
      <c r="I99" s="77">
        <f t="shared" si="55"/>
        <v>94</v>
      </c>
      <c r="J99" s="73">
        <f t="shared" si="52"/>
        <v>2029</v>
      </c>
      <c r="K99" s="78" t="str">
        <f t="shared" si="54"/>
        <v/>
      </c>
    </row>
    <row r="100" spans="2:11" hidden="1" outlineLevel="1">
      <c r="B100" s="78">
        <f t="shared" si="49"/>
        <v>47209</v>
      </c>
      <c r="C100" s="75">
        <f>IF(F100&lt;&gt;0,-INDEX([11]Delta!$F$1:$EE$997,$L$13,$I100),0)</f>
        <v>0</v>
      </c>
      <c r="D100" s="71">
        <f>IF(F100&lt;&gt;0,VLOOKUP($J100,'Table 1'!$B$13:$C$33,2,FALSE)/12*1000*Study_MW,0)</f>
        <v>0</v>
      </c>
      <c r="E100" s="71">
        <f t="shared" si="50"/>
        <v>0</v>
      </c>
      <c r="F100" s="75">
        <f>INDEX([11]Delta!$F$1:$EE$997,$L$14,$I100)</f>
        <v>0</v>
      </c>
      <c r="G100" s="76" t="e">
        <f t="shared" si="51"/>
        <v>#DIV/0!</v>
      </c>
      <c r="I100" s="77">
        <f t="shared" si="55"/>
        <v>95</v>
      </c>
      <c r="J100" s="73">
        <f t="shared" si="52"/>
        <v>2029</v>
      </c>
      <c r="K100" s="78" t="str">
        <f t="shared" si="54"/>
        <v/>
      </c>
    </row>
    <row r="101" spans="2:11" hidden="1" outlineLevel="1">
      <c r="B101" s="78">
        <f t="shared" si="49"/>
        <v>47239</v>
      </c>
      <c r="C101" s="75">
        <f>IF(F101&lt;&gt;0,-INDEX([11]Delta!$F$1:$EE$997,$L$13,$I101),0)</f>
        <v>0</v>
      </c>
      <c r="D101" s="71">
        <f>IF(F101&lt;&gt;0,VLOOKUP($J101,'Table 1'!$B$13:$C$33,2,FALSE)/12*1000*Study_MW,0)</f>
        <v>0</v>
      </c>
      <c r="E101" s="71">
        <f t="shared" si="50"/>
        <v>0</v>
      </c>
      <c r="F101" s="75">
        <f>INDEX([11]Delta!$F$1:$EE$997,$L$14,$I101)</f>
        <v>0</v>
      </c>
      <c r="G101" s="76" t="e">
        <f t="shared" si="51"/>
        <v>#DIV/0!</v>
      </c>
      <c r="I101" s="77">
        <f t="shared" si="55"/>
        <v>96</v>
      </c>
      <c r="J101" s="73">
        <f t="shared" si="52"/>
        <v>2029</v>
      </c>
      <c r="K101" s="78" t="str">
        <f t="shared" si="54"/>
        <v/>
      </c>
    </row>
    <row r="102" spans="2:11" hidden="1" outlineLevel="1">
      <c r="B102" s="78">
        <f t="shared" si="49"/>
        <v>47270</v>
      </c>
      <c r="C102" s="75">
        <f>IF(F102&lt;&gt;0,-INDEX([11]Delta!$F$1:$EE$997,$L$13,$I102),0)</f>
        <v>0</v>
      </c>
      <c r="D102" s="71">
        <f>IF(F102&lt;&gt;0,VLOOKUP($J102,'Table 1'!$B$13:$C$33,2,FALSE)/12*1000*Study_MW,0)</f>
        <v>0</v>
      </c>
      <c r="E102" s="71">
        <f t="shared" si="50"/>
        <v>0</v>
      </c>
      <c r="F102" s="75">
        <f>INDEX([11]Delta!$F$1:$EE$997,$L$14,$I102)</f>
        <v>0</v>
      </c>
      <c r="G102" s="76" t="e">
        <f t="shared" si="51"/>
        <v>#DIV/0!</v>
      </c>
      <c r="I102" s="77">
        <f t="shared" si="55"/>
        <v>97</v>
      </c>
      <c r="J102" s="73">
        <f t="shared" si="52"/>
        <v>2029</v>
      </c>
      <c r="K102" s="78" t="str">
        <f t="shared" si="54"/>
        <v/>
      </c>
    </row>
    <row r="103" spans="2:11" hidden="1" outlineLevel="1">
      <c r="B103" s="78">
        <f t="shared" si="49"/>
        <v>47300</v>
      </c>
      <c r="C103" s="75">
        <f>IF(F103&lt;&gt;0,-INDEX([11]Delta!$F$1:$EE$997,$L$13,$I103),0)</f>
        <v>0</v>
      </c>
      <c r="D103" s="71">
        <f>IF(F103&lt;&gt;0,VLOOKUP($J103,'Table 1'!$B$13:$C$33,2,FALSE)/12*1000*Study_MW,0)</f>
        <v>0</v>
      </c>
      <c r="E103" s="71">
        <f t="shared" si="50"/>
        <v>0</v>
      </c>
      <c r="F103" s="75">
        <f>INDEX([11]Delta!$F$1:$EE$997,$L$14,$I103)</f>
        <v>0</v>
      </c>
      <c r="G103" s="76" t="e">
        <f t="shared" si="51"/>
        <v>#DIV/0!</v>
      </c>
      <c r="I103" s="77">
        <f t="shared" si="55"/>
        <v>98</v>
      </c>
      <c r="J103" s="73">
        <f t="shared" si="52"/>
        <v>2029</v>
      </c>
      <c r="K103" s="78" t="str">
        <f t="shared" si="54"/>
        <v/>
      </c>
    </row>
    <row r="104" spans="2:11" hidden="1" outlineLevel="1">
      <c r="B104" s="78">
        <f t="shared" si="49"/>
        <v>47331</v>
      </c>
      <c r="C104" s="75">
        <f>IF(F104&lt;&gt;0,-INDEX([11]Delta!$F$1:$EE$997,$L$13,$I104),0)</f>
        <v>0</v>
      </c>
      <c r="D104" s="71">
        <f>IF(F104&lt;&gt;0,VLOOKUP($J104,'Table 1'!$B$13:$C$33,2,FALSE)/12*1000*Study_MW,0)</f>
        <v>0</v>
      </c>
      <c r="E104" s="71">
        <f t="shared" si="50"/>
        <v>0</v>
      </c>
      <c r="F104" s="75">
        <f>INDEX([11]Delta!$F$1:$EE$997,$L$14,$I104)</f>
        <v>0</v>
      </c>
      <c r="G104" s="76" t="e">
        <f t="shared" si="51"/>
        <v>#DIV/0!</v>
      </c>
      <c r="I104" s="77">
        <f t="shared" si="55"/>
        <v>99</v>
      </c>
      <c r="J104" s="73">
        <f t="shared" si="52"/>
        <v>2029</v>
      </c>
      <c r="K104" s="78" t="str">
        <f t="shared" si="54"/>
        <v/>
      </c>
    </row>
    <row r="105" spans="2:11" hidden="1" outlineLevel="1">
      <c r="B105" s="78">
        <f t="shared" si="49"/>
        <v>47362</v>
      </c>
      <c r="C105" s="75">
        <f>IF(F105&lt;&gt;0,-INDEX([11]Delta!$F$1:$EE$997,$L$13,$I105),0)</f>
        <v>0</v>
      </c>
      <c r="D105" s="71">
        <f>IF(F105&lt;&gt;0,VLOOKUP($J105,'Table 1'!$B$13:$C$33,2,FALSE)/12*1000*Study_MW,0)</f>
        <v>0</v>
      </c>
      <c r="E105" s="71">
        <f t="shared" si="50"/>
        <v>0</v>
      </c>
      <c r="F105" s="75">
        <f>INDEX([11]Delta!$F$1:$EE$997,$L$14,$I105)</f>
        <v>0</v>
      </c>
      <c r="G105" s="76" t="e">
        <f t="shared" si="51"/>
        <v>#DIV/0!</v>
      </c>
      <c r="I105" s="77">
        <f t="shared" si="55"/>
        <v>100</v>
      </c>
      <c r="J105" s="73">
        <f t="shared" si="52"/>
        <v>2029</v>
      </c>
      <c r="K105" s="78" t="str">
        <f t="shared" si="54"/>
        <v/>
      </c>
    </row>
    <row r="106" spans="2:11" hidden="1" outlineLevel="1">
      <c r="B106" s="78">
        <f t="shared" si="49"/>
        <v>47392</v>
      </c>
      <c r="C106" s="75">
        <f>IF(F106&lt;&gt;0,-INDEX([11]Delta!$F$1:$EE$997,$L$13,$I106),0)</f>
        <v>0</v>
      </c>
      <c r="D106" s="71">
        <f>IF(F106&lt;&gt;0,VLOOKUP($J106,'Table 1'!$B$13:$C$33,2,FALSE)/12*1000*Study_MW,0)</f>
        <v>0</v>
      </c>
      <c r="E106" s="71">
        <f t="shared" si="50"/>
        <v>0</v>
      </c>
      <c r="F106" s="75">
        <f>INDEX([11]Delta!$F$1:$EE$997,$L$14,$I106)</f>
        <v>0</v>
      </c>
      <c r="G106" s="76" t="e">
        <f t="shared" si="51"/>
        <v>#DIV/0!</v>
      </c>
      <c r="I106" s="77">
        <f t="shared" si="55"/>
        <v>101</v>
      </c>
      <c r="J106" s="73">
        <f t="shared" si="52"/>
        <v>2029</v>
      </c>
      <c r="K106" s="78" t="str">
        <f t="shared" si="54"/>
        <v/>
      </c>
    </row>
    <row r="107" spans="2:11" hidden="1" outlineLevel="1">
      <c r="B107" s="78">
        <f t="shared" si="49"/>
        <v>47423</v>
      </c>
      <c r="C107" s="75">
        <f>IF(F107&lt;&gt;0,-INDEX([11]Delta!$F$1:$EE$997,$L$13,$I107),0)</f>
        <v>0</v>
      </c>
      <c r="D107" s="71">
        <f>IF(F107&lt;&gt;0,VLOOKUP($J107,'Table 1'!$B$13:$C$33,2,FALSE)/12*1000*Study_MW,0)</f>
        <v>0</v>
      </c>
      <c r="E107" s="71">
        <f t="shared" si="50"/>
        <v>0</v>
      </c>
      <c r="F107" s="75">
        <f>INDEX([11]Delta!$F$1:$EE$997,$L$14,$I107)</f>
        <v>0</v>
      </c>
      <c r="G107" s="76" t="e">
        <f t="shared" si="51"/>
        <v>#DIV/0!</v>
      </c>
      <c r="I107" s="77">
        <f t="shared" si="55"/>
        <v>102</v>
      </c>
      <c r="J107" s="73">
        <f t="shared" si="52"/>
        <v>2029</v>
      </c>
      <c r="K107" s="78" t="str">
        <f t="shared" si="54"/>
        <v/>
      </c>
    </row>
    <row r="108" spans="2:11" hidden="1" outlineLevel="1">
      <c r="B108" s="82">
        <f t="shared" si="49"/>
        <v>47453</v>
      </c>
      <c r="C108" s="79">
        <f>IF(F108&lt;&gt;0,-INDEX([11]Delta!$F$1:$EE$997,$L$13,$I108),0)</f>
        <v>0</v>
      </c>
      <c r="D108" s="80">
        <f>IF(F108&lt;&gt;0,VLOOKUP($J108,'Table 1'!$B$13:$C$33,2,FALSE)/12*1000*Study_MW,0)</f>
        <v>0</v>
      </c>
      <c r="E108" s="80">
        <f t="shared" si="50"/>
        <v>0</v>
      </c>
      <c r="F108" s="79">
        <f>INDEX([11]Delta!$F$1:$EE$997,$L$14,$I108)</f>
        <v>0</v>
      </c>
      <c r="G108" s="81" t="e">
        <f t="shared" si="51"/>
        <v>#DIV/0!</v>
      </c>
      <c r="I108" s="64">
        <f t="shared" si="55"/>
        <v>103</v>
      </c>
      <c r="J108" s="73">
        <f t="shared" si="52"/>
        <v>2029</v>
      </c>
      <c r="K108" s="82" t="str">
        <f t="shared" si="54"/>
        <v/>
      </c>
    </row>
    <row r="109" spans="2:11" hidden="1" outlineLevel="1">
      <c r="B109" s="74">
        <f t="shared" si="49"/>
        <v>47484</v>
      </c>
      <c r="C109" s="69">
        <f>IF(F109&lt;&gt;0,-INDEX([11]Delta!$F$1:$EE$997,$L$13,$I109),0)</f>
        <v>0</v>
      </c>
      <c r="D109" s="70">
        <f>IF(F109&lt;&gt;0,VLOOKUP($J109,'Table 1'!$B$13:$C$33,2,FALSE)/12*1000*Study_MW,0)</f>
        <v>0</v>
      </c>
      <c r="E109" s="70">
        <f t="shared" si="50"/>
        <v>0</v>
      </c>
      <c r="F109" s="69">
        <f>INDEX([11]Delta!$F$1:$EE$997,$L$14,$I109)</f>
        <v>0</v>
      </c>
      <c r="G109" s="72" t="e">
        <f t="shared" si="51"/>
        <v>#DIV/0!</v>
      </c>
      <c r="I109" s="60">
        <f>I97+13</f>
        <v>105</v>
      </c>
      <c r="J109" s="73">
        <f t="shared" si="52"/>
        <v>2030</v>
      </c>
      <c r="K109" s="74" t="str">
        <f t="shared" si="54"/>
        <v/>
      </c>
    </row>
    <row r="110" spans="2:11" hidden="1" outlineLevel="1">
      <c r="B110" s="78">
        <f t="shared" si="49"/>
        <v>47515</v>
      </c>
      <c r="C110" s="75">
        <f>IF(F110&lt;&gt;0,-INDEX([11]Delta!$F$1:$EE$997,$L$13,$I110),0)</f>
        <v>0</v>
      </c>
      <c r="D110" s="71">
        <f>IF(F110&lt;&gt;0,VLOOKUP($J110,'Table 1'!$B$13:$C$33,2,FALSE)/12*1000*Study_MW,0)</f>
        <v>0</v>
      </c>
      <c r="E110" s="71">
        <f t="shared" si="50"/>
        <v>0</v>
      </c>
      <c r="F110" s="75">
        <f>INDEX([11]Delta!$F$1:$EE$997,$L$14,$I110)</f>
        <v>0</v>
      </c>
      <c r="G110" s="76" t="e">
        <f t="shared" si="51"/>
        <v>#DIV/0!</v>
      </c>
      <c r="I110" s="77">
        <f t="shared" si="55"/>
        <v>106</v>
      </c>
      <c r="J110" s="73">
        <f t="shared" si="52"/>
        <v>2030</v>
      </c>
      <c r="K110" s="78" t="str">
        <f t="shared" si="54"/>
        <v/>
      </c>
    </row>
    <row r="111" spans="2:11" hidden="1" outlineLevel="1">
      <c r="B111" s="78">
        <f t="shared" si="49"/>
        <v>47543</v>
      </c>
      <c r="C111" s="75">
        <f>IF(F111&lt;&gt;0,-INDEX([11]Delta!$F$1:$EE$997,$L$13,$I111),0)</f>
        <v>0</v>
      </c>
      <c r="D111" s="71">
        <f>IF(F111&lt;&gt;0,VLOOKUP($J111,'Table 1'!$B$13:$C$33,2,FALSE)/12*1000*Study_MW,0)</f>
        <v>0</v>
      </c>
      <c r="E111" s="71">
        <f t="shared" si="50"/>
        <v>0</v>
      </c>
      <c r="F111" s="75">
        <f>INDEX([11]Delta!$F$1:$EE$997,$L$14,$I111)</f>
        <v>0</v>
      </c>
      <c r="G111" s="76" t="e">
        <f t="shared" si="51"/>
        <v>#DIV/0!</v>
      </c>
      <c r="I111" s="77">
        <f t="shared" si="55"/>
        <v>107</v>
      </c>
      <c r="J111" s="73">
        <f t="shared" si="52"/>
        <v>2030</v>
      </c>
      <c r="K111" s="78" t="str">
        <f t="shared" si="54"/>
        <v/>
      </c>
    </row>
    <row r="112" spans="2:11" hidden="1" outlineLevel="1">
      <c r="B112" s="78">
        <f t="shared" si="49"/>
        <v>47574</v>
      </c>
      <c r="C112" s="75">
        <f>IF(F112&lt;&gt;0,-INDEX([11]Delta!$F$1:$EE$997,$L$13,$I112),0)</f>
        <v>0</v>
      </c>
      <c r="D112" s="71">
        <f>IF(F112&lt;&gt;0,VLOOKUP($J112,'Table 1'!$B$13:$C$33,2,FALSE)/12*1000*Study_MW,0)</f>
        <v>0</v>
      </c>
      <c r="E112" s="71">
        <f t="shared" si="50"/>
        <v>0</v>
      </c>
      <c r="F112" s="75">
        <f>INDEX([11]Delta!$F$1:$EE$997,$L$14,$I112)</f>
        <v>0</v>
      </c>
      <c r="G112" s="76" t="e">
        <f t="shared" si="51"/>
        <v>#DIV/0!</v>
      </c>
      <c r="I112" s="77">
        <f t="shared" si="55"/>
        <v>108</v>
      </c>
      <c r="J112" s="73">
        <f t="shared" si="52"/>
        <v>2030</v>
      </c>
      <c r="K112" s="78" t="str">
        <f t="shared" si="54"/>
        <v/>
      </c>
    </row>
    <row r="113" spans="2:11" hidden="1" outlineLevel="1">
      <c r="B113" s="78">
        <f t="shared" si="49"/>
        <v>47604</v>
      </c>
      <c r="C113" s="75">
        <f>IF(F113&lt;&gt;0,-INDEX([11]Delta!$F$1:$EE$997,$L$13,$I113),0)</f>
        <v>0</v>
      </c>
      <c r="D113" s="71">
        <f>IF(F113&lt;&gt;0,VLOOKUP($J113,'Table 1'!$B$13:$C$33,2,FALSE)/12*1000*Study_MW,0)</f>
        <v>0</v>
      </c>
      <c r="E113" s="71">
        <f t="shared" si="50"/>
        <v>0</v>
      </c>
      <c r="F113" s="75">
        <f>INDEX([11]Delta!$F$1:$EE$997,$L$14,$I113)</f>
        <v>0</v>
      </c>
      <c r="G113" s="76" t="e">
        <f t="shared" si="51"/>
        <v>#DIV/0!</v>
      </c>
      <c r="I113" s="77">
        <f t="shared" si="55"/>
        <v>109</v>
      </c>
      <c r="J113" s="73">
        <f t="shared" si="52"/>
        <v>2030</v>
      </c>
      <c r="K113" s="78" t="str">
        <f t="shared" si="54"/>
        <v/>
      </c>
    </row>
    <row r="114" spans="2:11" hidden="1" outlineLevel="1">
      <c r="B114" s="78">
        <f t="shared" si="49"/>
        <v>47635</v>
      </c>
      <c r="C114" s="75">
        <f>IF(F114&lt;&gt;0,-INDEX([11]Delta!$F$1:$EE$997,$L$13,$I114),0)</f>
        <v>0</v>
      </c>
      <c r="D114" s="71">
        <f>IF(F114&lt;&gt;0,VLOOKUP($J114,'Table 1'!$B$13:$C$33,2,FALSE)/12*1000*Study_MW,0)</f>
        <v>0</v>
      </c>
      <c r="E114" s="71">
        <f t="shared" si="50"/>
        <v>0</v>
      </c>
      <c r="F114" s="75">
        <f>INDEX([11]Delta!$F$1:$EE$997,$L$14,$I114)</f>
        <v>0</v>
      </c>
      <c r="G114" s="76" t="e">
        <f t="shared" si="51"/>
        <v>#DIV/0!</v>
      </c>
      <c r="I114" s="77">
        <f t="shared" si="55"/>
        <v>110</v>
      </c>
      <c r="J114" s="73">
        <f t="shared" si="52"/>
        <v>2030</v>
      </c>
      <c r="K114" s="78" t="str">
        <f t="shared" si="54"/>
        <v/>
      </c>
    </row>
    <row r="115" spans="2:11" hidden="1" outlineLevel="1">
      <c r="B115" s="78">
        <f t="shared" si="49"/>
        <v>47665</v>
      </c>
      <c r="C115" s="75">
        <f>IF(F115&lt;&gt;0,-INDEX([11]Delta!$F$1:$EE$997,$L$13,$I115),0)</f>
        <v>0</v>
      </c>
      <c r="D115" s="71">
        <f>IF(F115&lt;&gt;0,VLOOKUP($J115,'Table 1'!$B$13:$C$33,2,FALSE)/12*1000*Study_MW,0)</f>
        <v>0</v>
      </c>
      <c r="E115" s="71">
        <f t="shared" si="50"/>
        <v>0</v>
      </c>
      <c r="F115" s="75">
        <f>INDEX([11]Delta!$F$1:$EE$997,$L$14,$I115)</f>
        <v>0</v>
      </c>
      <c r="G115" s="76" t="e">
        <f t="shared" si="51"/>
        <v>#DIV/0!</v>
      </c>
      <c r="I115" s="77">
        <f t="shared" si="55"/>
        <v>111</v>
      </c>
      <c r="J115" s="73">
        <f t="shared" si="52"/>
        <v>2030</v>
      </c>
      <c r="K115" s="78" t="str">
        <f t="shared" si="54"/>
        <v/>
      </c>
    </row>
    <row r="116" spans="2:11" hidden="1" outlineLevel="1">
      <c r="B116" s="78">
        <f t="shared" si="49"/>
        <v>47696</v>
      </c>
      <c r="C116" s="75">
        <f>IF(F116&lt;&gt;0,-INDEX([11]Delta!$F$1:$EE$997,$L$13,$I116),0)</f>
        <v>0</v>
      </c>
      <c r="D116" s="71">
        <f>IF(F116&lt;&gt;0,VLOOKUP($J116,'Table 1'!$B$13:$C$33,2,FALSE)/12*1000*Study_MW,0)</f>
        <v>0</v>
      </c>
      <c r="E116" s="71">
        <f t="shared" si="50"/>
        <v>0</v>
      </c>
      <c r="F116" s="75">
        <f>INDEX([11]Delta!$F$1:$EE$997,$L$14,$I116)</f>
        <v>0</v>
      </c>
      <c r="G116" s="76" t="e">
        <f t="shared" si="51"/>
        <v>#DIV/0!</v>
      </c>
      <c r="I116" s="77">
        <f t="shared" si="55"/>
        <v>112</v>
      </c>
      <c r="J116" s="73">
        <f t="shared" si="52"/>
        <v>2030</v>
      </c>
      <c r="K116" s="78" t="str">
        <f t="shared" si="54"/>
        <v/>
      </c>
    </row>
    <row r="117" spans="2:11" hidden="1" outlineLevel="1">
      <c r="B117" s="78">
        <f t="shared" si="49"/>
        <v>47727</v>
      </c>
      <c r="C117" s="75">
        <f>IF(F117&lt;&gt;0,-INDEX([11]Delta!$F$1:$EE$997,$L$13,$I117),0)</f>
        <v>0</v>
      </c>
      <c r="D117" s="71">
        <f>IF(F117&lt;&gt;0,VLOOKUP($J117,'Table 1'!$B$13:$C$33,2,FALSE)/12*1000*Study_MW,0)</f>
        <v>0</v>
      </c>
      <c r="E117" s="71">
        <f t="shared" si="50"/>
        <v>0</v>
      </c>
      <c r="F117" s="75">
        <f>INDEX([11]Delta!$F$1:$EE$997,$L$14,$I117)</f>
        <v>0</v>
      </c>
      <c r="G117" s="76" t="e">
        <f t="shared" si="51"/>
        <v>#DIV/0!</v>
      </c>
      <c r="I117" s="77">
        <f t="shared" si="55"/>
        <v>113</v>
      </c>
      <c r="J117" s="73">
        <f t="shared" si="52"/>
        <v>2030</v>
      </c>
      <c r="K117" s="78" t="str">
        <f t="shared" si="54"/>
        <v/>
      </c>
    </row>
    <row r="118" spans="2:11" hidden="1" outlineLevel="1">
      <c r="B118" s="78">
        <f t="shared" si="49"/>
        <v>47757</v>
      </c>
      <c r="C118" s="75">
        <f>IF(F118&lt;&gt;0,-INDEX([11]Delta!$F$1:$EE$997,$L$13,$I118),0)</f>
        <v>0</v>
      </c>
      <c r="D118" s="71">
        <f>IF(F118&lt;&gt;0,VLOOKUP($J118,'Table 1'!$B$13:$C$33,2,FALSE)/12*1000*Study_MW,0)</f>
        <v>0</v>
      </c>
      <c r="E118" s="71">
        <f t="shared" si="50"/>
        <v>0</v>
      </c>
      <c r="F118" s="75">
        <f>INDEX([11]Delta!$F$1:$EE$997,$L$14,$I118)</f>
        <v>0</v>
      </c>
      <c r="G118" s="76" t="e">
        <f t="shared" si="51"/>
        <v>#DIV/0!</v>
      </c>
      <c r="I118" s="77">
        <f t="shared" si="55"/>
        <v>114</v>
      </c>
      <c r="J118" s="73">
        <f t="shared" si="52"/>
        <v>2030</v>
      </c>
      <c r="K118" s="78" t="str">
        <f t="shared" si="54"/>
        <v/>
      </c>
    </row>
    <row r="119" spans="2:11" hidden="1" outlineLevel="1">
      <c r="B119" s="78">
        <f t="shared" si="49"/>
        <v>47788</v>
      </c>
      <c r="C119" s="75">
        <f>IF(F119&lt;&gt;0,-INDEX([11]Delta!$F$1:$EE$997,$L$13,$I119),0)</f>
        <v>0</v>
      </c>
      <c r="D119" s="71">
        <f>IF(F119&lt;&gt;0,VLOOKUP($J119,'Table 1'!$B$13:$C$33,2,FALSE)/12*1000*Study_MW,0)</f>
        <v>0</v>
      </c>
      <c r="E119" s="71">
        <f t="shared" si="50"/>
        <v>0</v>
      </c>
      <c r="F119" s="75">
        <f>INDEX([11]Delta!$F$1:$EE$997,$L$14,$I119)</f>
        <v>0</v>
      </c>
      <c r="G119" s="76" t="e">
        <f t="shared" si="51"/>
        <v>#DIV/0!</v>
      </c>
      <c r="I119" s="77">
        <f t="shared" si="55"/>
        <v>115</v>
      </c>
      <c r="J119" s="73">
        <f t="shared" si="52"/>
        <v>2030</v>
      </c>
      <c r="K119" s="78" t="str">
        <f t="shared" si="54"/>
        <v/>
      </c>
    </row>
    <row r="120" spans="2:11" hidden="1" outlineLevel="1">
      <c r="B120" s="82">
        <f t="shared" si="49"/>
        <v>47818</v>
      </c>
      <c r="C120" s="79">
        <f>IF(F120&lt;&gt;0,-INDEX([11]Delta!$F$1:$EE$997,$L$13,$I120),0)</f>
        <v>0</v>
      </c>
      <c r="D120" s="80">
        <f>IF(F120&lt;&gt;0,VLOOKUP($J120,'Table 1'!$B$13:$C$33,2,FALSE)/12*1000*Study_MW,0)</f>
        <v>0</v>
      </c>
      <c r="E120" s="80">
        <f t="shared" si="50"/>
        <v>0</v>
      </c>
      <c r="F120" s="79">
        <f>INDEX([11]Delta!$F$1:$EE$997,$L$14,$I120)</f>
        <v>0</v>
      </c>
      <c r="G120" s="81" t="e">
        <f t="shared" si="51"/>
        <v>#DIV/0!</v>
      </c>
      <c r="I120" s="64">
        <f t="shared" si="55"/>
        <v>116</v>
      </c>
      <c r="J120" s="73">
        <f t="shared" si="52"/>
        <v>2030</v>
      </c>
      <c r="K120" s="82" t="str">
        <f t="shared" si="54"/>
        <v/>
      </c>
    </row>
    <row r="121" spans="2:11" hidden="1" outlineLevel="1">
      <c r="B121" s="74">
        <f t="shared" si="49"/>
        <v>47849</v>
      </c>
      <c r="C121" s="69">
        <f>IF(F121&lt;&gt;0,-INDEX([11]Delta!$F$1:$EE$997,$L$13,$I121),0)</f>
        <v>0</v>
      </c>
      <c r="D121" s="70">
        <f>IF(F121&lt;&gt;0,VLOOKUP($J121,'Table 1'!$B$13:$C$33,2,FALSE)/12*1000*Study_MW,0)</f>
        <v>0</v>
      </c>
      <c r="E121" s="70">
        <f t="shared" si="50"/>
        <v>0</v>
      </c>
      <c r="F121" s="69">
        <f>INDEX([11]Delta!$F$1:$EE$997,$L$14,$I121)</f>
        <v>0</v>
      </c>
      <c r="G121" s="72" t="e">
        <f t="shared" si="51"/>
        <v>#DIV/0!</v>
      </c>
      <c r="I121" s="60">
        <f>I109+13</f>
        <v>118</v>
      </c>
      <c r="J121" s="73">
        <f t="shared" si="52"/>
        <v>2031</v>
      </c>
      <c r="K121" s="74" t="str">
        <f t="shared" si="54"/>
        <v/>
      </c>
    </row>
    <row r="122" spans="2:11" hidden="1" outlineLevel="1">
      <c r="B122" s="78">
        <f t="shared" si="49"/>
        <v>47880</v>
      </c>
      <c r="C122" s="75">
        <f>IF(F122&lt;&gt;0,-INDEX([11]Delta!$F$1:$EE$997,$L$13,$I122),0)</f>
        <v>0</v>
      </c>
      <c r="D122" s="71">
        <f>IF(F122&lt;&gt;0,VLOOKUP($J122,'Table 1'!$B$13:$C$33,2,FALSE)/12*1000*Study_MW,0)</f>
        <v>0</v>
      </c>
      <c r="E122" s="71">
        <f t="shared" si="50"/>
        <v>0</v>
      </c>
      <c r="F122" s="75">
        <f>INDEX([11]Delta!$F$1:$EE$997,$L$14,$I122)</f>
        <v>0</v>
      </c>
      <c r="G122" s="76" t="e">
        <f t="shared" si="51"/>
        <v>#DIV/0!</v>
      </c>
      <c r="I122" s="77">
        <f t="shared" ref="I122:I132" si="56">I110+13</f>
        <v>119</v>
      </c>
      <c r="J122" s="73">
        <f t="shared" si="52"/>
        <v>2031</v>
      </c>
      <c r="K122" s="78" t="str">
        <f t="shared" si="54"/>
        <v/>
      </c>
    </row>
    <row r="123" spans="2:11" hidden="1" outlineLevel="1">
      <c r="B123" s="78">
        <f t="shared" si="49"/>
        <v>47908</v>
      </c>
      <c r="C123" s="75">
        <f>IF(F123&lt;&gt;0,-INDEX([11]Delta!$F$1:$EE$997,$L$13,$I123),0)</f>
        <v>0</v>
      </c>
      <c r="D123" s="71">
        <f>IF(F123&lt;&gt;0,VLOOKUP($J123,'Table 1'!$B$13:$C$33,2,FALSE)/12*1000*Study_MW,0)</f>
        <v>0</v>
      </c>
      <c r="E123" s="71">
        <f t="shared" si="50"/>
        <v>0</v>
      </c>
      <c r="F123" s="75">
        <f>INDEX([11]Delta!$F$1:$EE$997,$L$14,$I123)</f>
        <v>0</v>
      </c>
      <c r="G123" s="76" t="e">
        <f t="shared" si="51"/>
        <v>#DIV/0!</v>
      </c>
      <c r="I123" s="77">
        <f t="shared" si="56"/>
        <v>120</v>
      </c>
      <c r="J123" s="73">
        <f t="shared" si="52"/>
        <v>2031</v>
      </c>
      <c r="K123" s="78" t="str">
        <f t="shared" si="54"/>
        <v/>
      </c>
    </row>
    <row r="124" spans="2:11" hidden="1" outlineLevel="1">
      <c r="B124" s="78">
        <f t="shared" si="49"/>
        <v>47939</v>
      </c>
      <c r="C124" s="75">
        <f>IF(F124&lt;&gt;0,-INDEX([11]Delta!$F$1:$EE$997,$L$13,$I124),0)</f>
        <v>0</v>
      </c>
      <c r="D124" s="71">
        <f>IF(F124&lt;&gt;0,VLOOKUP($J124,'Table 1'!$B$13:$C$33,2,FALSE)/12*1000*Study_MW,0)</f>
        <v>0</v>
      </c>
      <c r="E124" s="71">
        <f t="shared" si="50"/>
        <v>0</v>
      </c>
      <c r="F124" s="75">
        <f>INDEX([11]Delta!$F$1:$EE$997,$L$14,$I124)</f>
        <v>0</v>
      </c>
      <c r="G124" s="76" t="e">
        <f t="shared" si="51"/>
        <v>#DIV/0!</v>
      </c>
      <c r="I124" s="77">
        <f t="shared" si="56"/>
        <v>121</v>
      </c>
      <c r="J124" s="73">
        <f t="shared" si="52"/>
        <v>2031</v>
      </c>
      <c r="K124" s="78" t="str">
        <f t="shared" si="54"/>
        <v/>
      </c>
    </row>
    <row r="125" spans="2:11" hidden="1" outlineLevel="1">
      <c r="B125" s="78">
        <f t="shared" si="49"/>
        <v>47969</v>
      </c>
      <c r="C125" s="75">
        <f>IF(F125&lt;&gt;0,-INDEX([11]Delta!$F$1:$EE$997,$L$13,$I125),0)</f>
        <v>0</v>
      </c>
      <c r="D125" s="71">
        <f>IF(F125&lt;&gt;0,VLOOKUP($J125,'Table 1'!$B$13:$C$33,2,FALSE)/12*1000*Study_MW,0)</f>
        <v>0</v>
      </c>
      <c r="E125" s="71">
        <f t="shared" si="50"/>
        <v>0</v>
      </c>
      <c r="F125" s="75">
        <f>INDEX([11]Delta!$F$1:$EE$997,$L$14,$I125)</f>
        <v>0</v>
      </c>
      <c r="G125" s="76" t="e">
        <f t="shared" si="51"/>
        <v>#DIV/0!</v>
      </c>
      <c r="I125" s="77">
        <f t="shared" si="56"/>
        <v>122</v>
      </c>
      <c r="J125" s="73">
        <f t="shared" si="52"/>
        <v>2031</v>
      </c>
      <c r="K125" s="78" t="str">
        <f t="shared" si="54"/>
        <v/>
      </c>
    </row>
    <row r="126" spans="2:11" hidden="1" outlineLevel="1">
      <c r="B126" s="78">
        <f t="shared" si="49"/>
        <v>48000</v>
      </c>
      <c r="C126" s="75">
        <f>IF(F126&lt;&gt;0,-INDEX([11]Delta!$F$1:$EE$997,$L$13,$I126),0)</f>
        <v>0</v>
      </c>
      <c r="D126" s="71">
        <f>IF(F126&lt;&gt;0,VLOOKUP($J126,'Table 1'!$B$13:$C$33,2,FALSE)/12*1000*Study_MW,0)</f>
        <v>0</v>
      </c>
      <c r="E126" s="71">
        <f t="shared" si="50"/>
        <v>0</v>
      </c>
      <c r="F126" s="75">
        <f>INDEX([11]Delta!$F$1:$EE$997,$L$14,$I126)</f>
        <v>0</v>
      </c>
      <c r="G126" s="76" t="e">
        <f t="shared" si="51"/>
        <v>#DIV/0!</v>
      </c>
      <c r="I126" s="77">
        <f t="shared" si="56"/>
        <v>123</v>
      </c>
      <c r="J126" s="73">
        <f t="shared" si="52"/>
        <v>2031</v>
      </c>
      <c r="K126" s="78" t="str">
        <f t="shared" si="54"/>
        <v/>
      </c>
    </row>
    <row r="127" spans="2:11" hidden="1" outlineLevel="1">
      <c r="B127" s="78">
        <f t="shared" si="49"/>
        <v>48030</v>
      </c>
      <c r="C127" s="75">
        <f>IF(F127&lt;&gt;0,-INDEX([11]Delta!$F$1:$EE$997,$L$13,$I127),0)</f>
        <v>0</v>
      </c>
      <c r="D127" s="71">
        <f>IF(F127&lt;&gt;0,VLOOKUP($J127,'Table 1'!$B$13:$C$33,2,FALSE)/12*1000*Study_MW,0)</f>
        <v>0</v>
      </c>
      <c r="E127" s="71">
        <f t="shared" si="50"/>
        <v>0</v>
      </c>
      <c r="F127" s="75">
        <f>INDEX([11]Delta!$F$1:$EE$997,$L$14,$I127)</f>
        <v>0</v>
      </c>
      <c r="G127" s="76" t="e">
        <f t="shared" si="51"/>
        <v>#DIV/0!</v>
      </c>
      <c r="I127" s="77">
        <f t="shared" si="56"/>
        <v>124</v>
      </c>
      <c r="J127" s="73">
        <f t="shared" si="52"/>
        <v>2031</v>
      </c>
      <c r="K127" s="78" t="str">
        <f t="shared" si="54"/>
        <v/>
      </c>
    </row>
    <row r="128" spans="2:11" hidden="1" outlineLevel="1">
      <c r="B128" s="78">
        <f t="shared" si="49"/>
        <v>48061</v>
      </c>
      <c r="C128" s="75">
        <f>IF(F128&lt;&gt;0,-INDEX([11]Delta!$F$1:$EE$997,$L$13,$I128),0)</f>
        <v>0</v>
      </c>
      <c r="D128" s="71">
        <f>IF(F128&lt;&gt;0,VLOOKUP($J128,'Table 1'!$B$13:$C$33,2,FALSE)/12*1000*Study_MW,0)</f>
        <v>0</v>
      </c>
      <c r="E128" s="71">
        <f t="shared" si="50"/>
        <v>0</v>
      </c>
      <c r="F128" s="75">
        <f>INDEX([11]Delta!$F$1:$EE$997,$L$14,$I128)</f>
        <v>0</v>
      </c>
      <c r="G128" s="76" t="e">
        <f t="shared" si="51"/>
        <v>#DIV/0!</v>
      </c>
      <c r="I128" s="77">
        <f t="shared" si="56"/>
        <v>125</v>
      </c>
      <c r="J128" s="73">
        <f t="shared" si="52"/>
        <v>2031</v>
      </c>
      <c r="K128" s="78" t="str">
        <f t="shared" si="54"/>
        <v/>
      </c>
    </row>
    <row r="129" spans="2:11" hidden="1" outlineLevel="1">
      <c r="B129" s="78">
        <f t="shared" si="49"/>
        <v>48092</v>
      </c>
      <c r="C129" s="75">
        <f>IF(F129&lt;&gt;0,-INDEX([11]Delta!$F$1:$EE$997,$L$13,$I129),0)</f>
        <v>0</v>
      </c>
      <c r="D129" s="71">
        <f>IF(F129&lt;&gt;0,VLOOKUP($J129,'Table 1'!$B$13:$C$33,2,FALSE)/12*1000*Study_MW,0)</f>
        <v>0</v>
      </c>
      <c r="E129" s="71">
        <f t="shared" si="50"/>
        <v>0</v>
      </c>
      <c r="F129" s="75">
        <f>INDEX([11]Delta!$F$1:$EE$997,$L$14,$I129)</f>
        <v>0</v>
      </c>
      <c r="G129" s="76" t="e">
        <f t="shared" si="51"/>
        <v>#DIV/0!</v>
      </c>
      <c r="I129" s="77">
        <f t="shared" si="56"/>
        <v>126</v>
      </c>
      <c r="J129" s="73">
        <f t="shared" si="52"/>
        <v>2031</v>
      </c>
      <c r="K129" s="78" t="str">
        <f t="shared" si="54"/>
        <v/>
      </c>
    </row>
    <row r="130" spans="2:11" hidden="1" outlineLevel="1">
      <c r="B130" s="78">
        <f t="shared" si="49"/>
        <v>48122</v>
      </c>
      <c r="C130" s="75">
        <f>IF(F130&lt;&gt;0,-INDEX([11]Delta!$F$1:$EE$997,$L$13,$I130),0)</f>
        <v>0</v>
      </c>
      <c r="D130" s="71">
        <f>IF(F130&lt;&gt;0,VLOOKUP($J130,'Table 1'!$B$13:$C$33,2,FALSE)/12*1000*Study_MW,0)</f>
        <v>0</v>
      </c>
      <c r="E130" s="71">
        <f t="shared" si="50"/>
        <v>0</v>
      </c>
      <c r="F130" s="75">
        <f>INDEX([11]Delta!$F$1:$EE$997,$L$14,$I130)</f>
        <v>0</v>
      </c>
      <c r="G130" s="76" t="e">
        <f t="shared" si="51"/>
        <v>#DIV/0!</v>
      </c>
      <c r="I130" s="77">
        <f t="shared" si="56"/>
        <v>127</v>
      </c>
      <c r="J130" s="73">
        <f t="shared" si="52"/>
        <v>2031</v>
      </c>
      <c r="K130" s="78" t="str">
        <f t="shared" si="54"/>
        <v/>
      </c>
    </row>
    <row r="131" spans="2:11" hidden="1" outlineLevel="1">
      <c r="B131" s="78">
        <f t="shared" si="49"/>
        <v>48153</v>
      </c>
      <c r="C131" s="75">
        <f>IF(F131&lt;&gt;0,-INDEX([11]Delta!$F$1:$EE$997,$L$13,$I131),0)</f>
        <v>0</v>
      </c>
      <c r="D131" s="71">
        <f>IF(F131&lt;&gt;0,VLOOKUP($J131,'Table 1'!$B$13:$C$33,2,FALSE)/12*1000*Study_MW,0)</f>
        <v>0</v>
      </c>
      <c r="E131" s="71">
        <f t="shared" si="50"/>
        <v>0</v>
      </c>
      <c r="F131" s="75">
        <f>INDEX([11]Delta!$F$1:$EE$997,$L$14,$I131)</f>
        <v>0</v>
      </c>
      <c r="G131" s="76" t="e">
        <f t="shared" si="51"/>
        <v>#DIV/0!</v>
      </c>
      <c r="I131" s="77">
        <f t="shared" si="56"/>
        <v>128</v>
      </c>
      <c r="J131" s="73">
        <f t="shared" si="52"/>
        <v>2031</v>
      </c>
      <c r="K131" s="78" t="str">
        <f t="shared" si="54"/>
        <v/>
      </c>
    </row>
    <row r="132" spans="2:11" hidden="1" outlineLevel="1">
      <c r="B132" s="82">
        <f t="shared" si="49"/>
        <v>48183</v>
      </c>
      <c r="C132" s="79">
        <f>IF(F132&lt;&gt;0,-INDEX([11]Delta!$F$1:$EE$997,$L$13,$I132),0)</f>
        <v>0</v>
      </c>
      <c r="D132" s="80">
        <f>IF(F132&lt;&gt;0,VLOOKUP($J132,'Table 1'!$B$13:$C$33,2,FALSE)/12*1000*Study_MW,0)</f>
        <v>0</v>
      </c>
      <c r="E132" s="80">
        <f t="shared" si="50"/>
        <v>0</v>
      </c>
      <c r="F132" s="79">
        <f>INDEX([11]Delta!$F$1:$EE$997,$L$14,$I132)</f>
        <v>0</v>
      </c>
      <c r="G132" s="81" t="e">
        <f t="shared" si="51"/>
        <v>#DIV/0!</v>
      </c>
      <c r="I132" s="64">
        <f t="shared" si="56"/>
        <v>129</v>
      </c>
      <c r="J132" s="73">
        <f t="shared" si="52"/>
        <v>2031</v>
      </c>
      <c r="K132" s="82" t="str">
        <f t="shared" si="54"/>
        <v/>
      </c>
    </row>
    <row r="133" spans="2:11" hidden="1" outlineLevel="1">
      <c r="B133" s="74">
        <f t="shared" si="49"/>
        <v>48214</v>
      </c>
      <c r="C133" s="69"/>
      <c r="D133" s="70"/>
      <c r="E133" s="70"/>
      <c r="F133" s="69"/>
      <c r="G133" s="72"/>
      <c r="I133" s="60">
        <f>I13</f>
        <v>1</v>
      </c>
      <c r="J133" s="73">
        <f t="shared" si="52"/>
        <v>2032</v>
      </c>
      <c r="K133" s="74" t="str">
        <f t="shared" si="54"/>
        <v/>
      </c>
    </row>
    <row r="134" spans="2:11" hidden="1" outlineLevel="1">
      <c r="B134" s="78">
        <f t="shared" si="49"/>
        <v>48245</v>
      </c>
      <c r="C134" s="75"/>
      <c r="D134" s="71"/>
      <c r="E134" s="71"/>
      <c r="F134" s="75"/>
      <c r="G134" s="76"/>
      <c r="I134" s="77">
        <f t="shared" ref="I134:I197" si="57">I14</f>
        <v>2</v>
      </c>
      <c r="J134" s="73">
        <f t="shared" si="52"/>
        <v>2032</v>
      </c>
      <c r="K134" s="78" t="str">
        <f t="shared" si="54"/>
        <v/>
      </c>
    </row>
    <row r="135" spans="2:11" hidden="1" outlineLevel="1">
      <c r="B135" s="78">
        <f t="shared" si="49"/>
        <v>48274</v>
      </c>
      <c r="C135" s="75"/>
      <c r="D135" s="71"/>
      <c r="E135" s="71"/>
      <c r="F135" s="75"/>
      <c r="G135" s="76"/>
      <c r="I135" s="77">
        <f t="shared" si="57"/>
        <v>3</v>
      </c>
      <c r="J135" s="73">
        <f t="shared" si="52"/>
        <v>2032</v>
      </c>
      <c r="K135" s="78" t="str">
        <f t="shared" si="54"/>
        <v/>
      </c>
    </row>
    <row r="136" spans="2:11" hidden="1" outlineLevel="1">
      <c r="B136" s="78">
        <f t="shared" si="49"/>
        <v>48305</v>
      </c>
      <c r="C136" s="75"/>
      <c r="D136" s="71"/>
      <c r="E136" s="71"/>
      <c r="F136" s="75"/>
      <c r="G136" s="76"/>
      <c r="I136" s="77">
        <f t="shared" si="57"/>
        <v>4</v>
      </c>
      <c r="J136" s="73">
        <f t="shared" si="52"/>
        <v>2032</v>
      </c>
      <c r="K136" s="78" t="str">
        <f t="shared" si="54"/>
        <v/>
      </c>
    </row>
    <row r="137" spans="2:11" hidden="1" outlineLevel="1">
      <c r="B137" s="78">
        <f t="shared" si="49"/>
        <v>48335</v>
      </c>
      <c r="C137" s="75"/>
      <c r="D137" s="71"/>
      <c r="E137" s="71"/>
      <c r="F137" s="75"/>
      <c r="G137" s="76"/>
      <c r="I137" s="77">
        <f t="shared" si="57"/>
        <v>5</v>
      </c>
      <c r="J137" s="73">
        <f t="shared" si="52"/>
        <v>2032</v>
      </c>
      <c r="K137" s="78" t="str">
        <f t="shared" si="54"/>
        <v/>
      </c>
    </row>
    <row r="138" spans="2:11" hidden="1" outlineLevel="1">
      <c r="B138" s="78">
        <f t="shared" si="49"/>
        <v>48366</v>
      </c>
      <c r="C138" s="75"/>
      <c r="D138" s="71"/>
      <c r="E138" s="71"/>
      <c r="F138" s="75"/>
      <c r="G138" s="76"/>
      <c r="I138" s="77">
        <f t="shared" si="57"/>
        <v>6</v>
      </c>
      <c r="J138" s="73">
        <f t="shared" si="52"/>
        <v>2032</v>
      </c>
      <c r="K138" s="78" t="str">
        <f t="shared" si="54"/>
        <v/>
      </c>
    </row>
    <row r="139" spans="2:11" hidden="1" outlineLevel="1">
      <c r="B139" s="78">
        <f t="shared" si="49"/>
        <v>48396</v>
      </c>
      <c r="C139" s="75"/>
      <c r="D139" s="71"/>
      <c r="E139" s="71"/>
      <c r="F139" s="75"/>
      <c r="G139" s="76"/>
      <c r="I139" s="77">
        <f t="shared" si="57"/>
        <v>7</v>
      </c>
      <c r="J139" s="73">
        <f t="shared" si="52"/>
        <v>2032</v>
      </c>
      <c r="K139" s="78" t="str">
        <f t="shared" si="54"/>
        <v/>
      </c>
    </row>
    <row r="140" spans="2:11" hidden="1" outlineLevel="1">
      <c r="B140" s="78">
        <f t="shared" si="49"/>
        <v>48427</v>
      </c>
      <c r="C140" s="75"/>
      <c r="D140" s="71"/>
      <c r="E140" s="71"/>
      <c r="F140" s="75"/>
      <c r="G140" s="76"/>
      <c r="I140" s="77">
        <f t="shared" si="57"/>
        <v>8</v>
      </c>
      <c r="J140" s="73">
        <f t="shared" si="52"/>
        <v>2032</v>
      </c>
      <c r="K140" s="78" t="str">
        <f t="shared" si="54"/>
        <v/>
      </c>
    </row>
    <row r="141" spans="2:11" hidden="1" outlineLevel="1">
      <c r="B141" s="78">
        <f t="shared" si="49"/>
        <v>48458</v>
      </c>
      <c r="C141" s="75"/>
      <c r="D141" s="71"/>
      <c r="E141" s="71"/>
      <c r="F141" s="75"/>
      <c r="G141" s="76"/>
      <c r="I141" s="77">
        <f t="shared" si="57"/>
        <v>9</v>
      </c>
      <c r="J141" s="73">
        <f t="shared" si="52"/>
        <v>2032</v>
      </c>
      <c r="K141" s="78" t="str">
        <f t="shared" si="54"/>
        <v/>
      </c>
    </row>
    <row r="142" spans="2:11" hidden="1" outlineLevel="1">
      <c r="B142" s="78">
        <f t="shared" ref="B142:B205" si="58">EDATE(B141,1)</f>
        <v>48488</v>
      </c>
      <c r="C142" s="75"/>
      <c r="D142" s="71"/>
      <c r="E142" s="71"/>
      <c r="F142" s="75"/>
      <c r="G142" s="76"/>
      <c r="I142" s="77">
        <f t="shared" si="57"/>
        <v>10</v>
      </c>
      <c r="J142" s="73">
        <f t="shared" ref="J142:J192" si="59">YEAR(B142)</f>
        <v>2032</v>
      </c>
      <c r="K142" s="78" t="str">
        <f t="shared" si="54"/>
        <v/>
      </c>
    </row>
    <row r="143" spans="2:11" hidden="1" outlineLevel="1">
      <c r="B143" s="78">
        <f t="shared" si="58"/>
        <v>48519</v>
      </c>
      <c r="C143" s="75"/>
      <c r="D143" s="71"/>
      <c r="E143" s="71"/>
      <c r="F143" s="75"/>
      <c r="G143" s="76"/>
      <c r="I143" s="77">
        <f t="shared" si="57"/>
        <v>11</v>
      </c>
      <c r="J143" s="73">
        <f t="shared" si="59"/>
        <v>2032</v>
      </c>
      <c r="K143" s="78" t="str">
        <f t="shared" si="54"/>
        <v/>
      </c>
    </row>
    <row r="144" spans="2:11" hidden="1" outlineLevel="1">
      <c r="B144" s="82">
        <f t="shared" si="58"/>
        <v>48549</v>
      </c>
      <c r="C144" s="79"/>
      <c r="D144" s="80"/>
      <c r="E144" s="80"/>
      <c r="F144" s="79"/>
      <c r="G144" s="81"/>
      <c r="I144" s="64">
        <f t="shared" si="57"/>
        <v>12</v>
      </c>
      <c r="J144" s="73">
        <f t="shared" si="59"/>
        <v>2032</v>
      </c>
      <c r="K144" s="82" t="str">
        <f t="shared" si="54"/>
        <v/>
      </c>
    </row>
    <row r="145" spans="2:11" hidden="1" outlineLevel="1">
      <c r="B145" s="74">
        <f t="shared" si="58"/>
        <v>48580</v>
      </c>
      <c r="C145" s="69"/>
      <c r="D145" s="70"/>
      <c r="E145" s="70"/>
      <c r="F145" s="69"/>
      <c r="G145" s="72"/>
      <c r="I145" s="60">
        <f>I25</f>
        <v>14</v>
      </c>
      <c r="J145" s="73">
        <f t="shared" si="59"/>
        <v>2033</v>
      </c>
      <c r="K145" s="74" t="str">
        <f t="shared" si="54"/>
        <v/>
      </c>
    </row>
    <row r="146" spans="2:11" hidden="1" outlineLevel="1">
      <c r="B146" s="78">
        <f t="shared" si="58"/>
        <v>48611</v>
      </c>
      <c r="C146" s="75"/>
      <c r="D146" s="71"/>
      <c r="E146" s="71"/>
      <c r="F146" s="75"/>
      <c r="G146" s="76"/>
      <c r="I146" s="77">
        <f t="shared" si="57"/>
        <v>15</v>
      </c>
      <c r="J146" s="73">
        <f t="shared" si="59"/>
        <v>2033</v>
      </c>
      <c r="K146" s="78" t="str">
        <f t="shared" si="54"/>
        <v/>
      </c>
    </row>
    <row r="147" spans="2:11" hidden="1" outlineLevel="1">
      <c r="B147" s="78">
        <f t="shared" si="58"/>
        <v>48639</v>
      </c>
      <c r="C147" s="75"/>
      <c r="D147" s="71"/>
      <c r="E147" s="71"/>
      <c r="F147" s="75"/>
      <c r="G147" s="76"/>
      <c r="I147" s="77">
        <f t="shared" si="57"/>
        <v>16</v>
      </c>
      <c r="J147" s="73">
        <f t="shared" si="59"/>
        <v>2033</v>
      </c>
      <c r="K147" s="78" t="str">
        <f t="shared" si="54"/>
        <v/>
      </c>
    </row>
    <row r="148" spans="2:11" hidden="1" outlineLevel="1">
      <c r="B148" s="78">
        <f t="shared" si="58"/>
        <v>48670</v>
      </c>
      <c r="C148" s="75"/>
      <c r="D148" s="71"/>
      <c r="E148" s="71"/>
      <c r="F148" s="75"/>
      <c r="G148" s="76"/>
      <c r="I148" s="77">
        <f t="shared" si="57"/>
        <v>17</v>
      </c>
      <c r="J148" s="73">
        <f t="shared" si="59"/>
        <v>2033</v>
      </c>
      <c r="K148" s="78" t="str">
        <f t="shared" si="54"/>
        <v/>
      </c>
    </row>
    <row r="149" spans="2:11" hidden="1" outlineLevel="1">
      <c r="B149" s="78">
        <f t="shared" si="58"/>
        <v>48700</v>
      </c>
      <c r="C149" s="75"/>
      <c r="D149" s="71"/>
      <c r="E149" s="71"/>
      <c r="F149" s="75"/>
      <c r="G149" s="76"/>
      <c r="I149" s="77">
        <f t="shared" si="57"/>
        <v>18</v>
      </c>
      <c r="J149" s="73">
        <f t="shared" si="59"/>
        <v>2033</v>
      </c>
      <c r="K149" s="78" t="str">
        <f t="shared" si="54"/>
        <v/>
      </c>
    </row>
    <row r="150" spans="2:11" hidden="1" outlineLevel="1">
      <c r="B150" s="78">
        <f t="shared" si="58"/>
        <v>48731</v>
      </c>
      <c r="C150" s="75"/>
      <c r="D150" s="71"/>
      <c r="E150" s="71"/>
      <c r="F150" s="75"/>
      <c r="G150" s="76"/>
      <c r="I150" s="77">
        <f t="shared" si="57"/>
        <v>19</v>
      </c>
      <c r="J150" s="73">
        <f t="shared" si="59"/>
        <v>2033</v>
      </c>
      <c r="K150" s="78" t="str">
        <f t="shared" si="54"/>
        <v/>
      </c>
    </row>
    <row r="151" spans="2:11" hidden="1" outlineLevel="1">
      <c r="B151" s="78">
        <f t="shared" si="58"/>
        <v>48761</v>
      </c>
      <c r="C151" s="75"/>
      <c r="D151" s="71"/>
      <c r="E151" s="71"/>
      <c r="F151" s="75"/>
      <c r="G151" s="76"/>
      <c r="I151" s="77">
        <f t="shared" si="57"/>
        <v>20</v>
      </c>
      <c r="J151" s="73">
        <f t="shared" si="59"/>
        <v>2033</v>
      </c>
      <c r="K151" s="78" t="str">
        <f t="shared" si="54"/>
        <v/>
      </c>
    </row>
    <row r="152" spans="2:11" hidden="1" outlineLevel="1">
      <c r="B152" s="78">
        <f t="shared" si="58"/>
        <v>48792</v>
      </c>
      <c r="C152" s="75"/>
      <c r="D152" s="71"/>
      <c r="E152" s="71"/>
      <c r="F152" s="75"/>
      <c r="G152" s="76"/>
      <c r="I152" s="77">
        <f t="shared" si="57"/>
        <v>21</v>
      </c>
      <c r="J152" s="73">
        <f t="shared" si="59"/>
        <v>2033</v>
      </c>
      <c r="K152" s="78" t="str">
        <f t="shared" si="54"/>
        <v/>
      </c>
    </row>
    <row r="153" spans="2:11" hidden="1" outlineLevel="1">
      <c r="B153" s="78">
        <f t="shared" si="58"/>
        <v>48823</v>
      </c>
      <c r="C153" s="75"/>
      <c r="D153" s="71"/>
      <c r="E153" s="71"/>
      <c r="F153" s="75"/>
      <c r="G153" s="76"/>
      <c r="I153" s="77">
        <f t="shared" si="57"/>
        <v>22</v>
      </c>
      <c r="J153" s="73">
        <f t="shared" si="59"/>
        <v>2033</v>
      </c>
      <c r="K153" s="78" t="str">
        <f t="shared" si="54"/>
        <v/>
      </c>
    </row>
    <row r="154" spans="2:11" hidden="1" outlineLevel="1">
      <c r="B154" s="78">
        <f t="shared" si="58"/>
        <v>48853</v>
      </c>
      <c r="C154" s="75"/>
      <c r="D154" s="71"/>
      <c r="E154" s="71"/>
      <c r="F154" s="75"/>
      <c r="G154" s="76"/>
      <c r="I154" s="77">
        <f t="shared" si="57"/>
        <v>23</v>
      </c>
      <c r="J154" s="73">
        <f t="shared" si="59"/>
        <v>2033</v>
      </c>
      <c r="K154" s="78" t="str">
        <f t="shared" ref="K154:K192" si="60">IF(ISNUMBER(F154),IF(F154&lt;&gt;0,B154,""),"")</f>
        <v/>
      </c>
    </row>
    <row r="155" spans="2:11" hidden="1" outlineLevel="1">
      <c r="B155" s="78">
        <f t="shared" si="58"/>
        <v>48884</v>
      </c>
      <c r="C155" s="75"/>
      <c r="D155" s="71"/>
      <c r="E155" s="71"/>
      <c r="F155" s="75"/>
      <c r="G155" s="76"/>
      <c r="I155" s="77">
        <f t="shared" si="57"/>
        <v>24</v>
      </c>
      <c r="J155" s="73">
        <f t="shared" si="59"/>
        <v>2033</v>
      </c>
      <c r="K155" s="78" t="str">
        <f t="shared" si="60"/>
        <v/>
      </c>
    </row>
    <row r="156" spans="2:11" hidden="1" outlineLevel="1">
      <c r="B156" s="82">
        <f t="shared" si="58"/>
        <v>48914</v>
      </c>
      <c r="C156" s="79"/>
      <c r="D156" s="80"/>
      <c r="E156" s="80"/>
      <c r="F156" s="79"/>
      <c r="G156" s="81"/>
      <c r="I156" s="64">
        <f t="shared" si="57"/>
        <v>25</v>
      </c>
      <c r="J156" s="73">
        <f t="shared" si="59"/>
        <v>2033</v>
      </c>
      <c r="K156" s="82" t="str">
        <f t="shared" si="60"/>
        <v/>
      </c>
    </row>
    <row r="157" spans="2:11" hidden="1" outlineLevel="1">
      <c r="B157" s="74">
        <f t="shared" si="58"/>
        <v>48945</v>
      </c>
      <c r="C157" s="69"/>
      <c r="D157" s="70"/>
      <c r="E157" s="70"/>
      <c r="F157" s="69"/>
      <c r="G157" s="72"/>
      <c r="I157" s="60">
        <f>I37</f>
        <v>27</v>
      </c>
      <c r="J157" s="73">
        <f t="shared" si="59"/>
        <v>2034</v>
      </c>
      <c r="K157" s="74" t="str">
        <f t="shared" si="60"/>
        <v/>
      </c>
    </row>
    <row r="158" spans="2:11" hidden="1" outlineLevel="1">
      <c r="B158" s="78">
        <f t="shared" si="58"/>
        <v>48976</v>
      </c>
      <c r="C158" s="75"/>
      <c r="D158" s="71"/>
      <c r="E158" s="71"/>
      <c r="F158" s="75"/>
      <c r="G158" s="76"/>
      <c r="I158" s="77">
        <f t="shared" si="57"/>
        <v>28</v>
      </c>
      <c r="J158" s="73">
        <f t="shared" si="59"/>
        <v>2034</v>
      </c>
      <c r="K158" s="78" t="str">
        <f t="shared" si="60"/>
        <v/>
      </c>
    </row>
    <row r="159" spans="2:11" hidden="1" outlineLevel="1">
      <c r="B159" s="78">
        <f t="shared" si="58"/>
        <v>49004</v>
      </c>
      <c r="C159" s="75"/>
      <c r="D159" s="71"/>
      <c r="E159" s="71"/>
      <c r="F159" s="75"/>
      <c r="G159" s="76"/>
      <c r="I159" s="77">
        <f t="shared" si="57"/>
        <v>29</v>
      </c>
      <c r="J159" s="73">
        <f t="shared" si="59"/>
        <v>2034</v>
      </c>
      <c r="K159" s="78" t="str">
        <f t="shared" si="60"/>
        <v/>
      </c>
    </row>
    <row r="160" spans="2:11" hidden="1" outlineLevel="1">
      <c r="B160" s="78">
        <f t="shared" si="58"/>
        <v>49035</v>
      </c>
      <c r="C160" s="75"/>
      <c r="D160" s="71"/>
      <c r="E160" s="71"/>
      <c r="F160" s="75"/>
      <c r="G160" s="76"/>
      <c r="I160" s="77">
        <f t="shared" si="57"/>
        <v>30</v>
      </c>
      <c r="J160" s="73">
        <f t="shared" si="59"/>
        <v>2034</v>
      </c>
      <c r="K160" s="78" t="str">
        <f t="shared" si="60"/>
        <v/>
      </c>
    </row>
    <row r="161" spans="2:11" hidden="1" outlineLevel="1">
      <c r="B161" s="78">
        <f t="shared" si="58"/>
        <v>49065</v>
      </c>
      <c r="C161" s="75"/>
      <c r="D161" s="71"/>
      <c r="E161" s="71"/>
      <c r="F161" s="75"/>
      <c r="G161" s="76"/>
      <c r="I161" s="77">
        <f t="shared" si="57"/>
        <v>31</v>
      </c>
      <c r="J161" s="73">
        <f t="shared" si="59"/>
        <v>2034</v>
      </c>
      <c r="K161" s="78" t="str">
        <f t="shared" si="60"/>
        <v/>
      </c>
    </row>
    <row r="162" spans="2:11" hidden="1" outlineLevel="1">
      <c r="B162" s="78">
        <f t="shared" si="58"/>
        <v>49096</v>
      </c>
      <c r="C162" s="75"/>
      <c r="D162" s="71"/>
      <c r="E162" s="71"/>
      <c r="F162" s="75"/>
      <c r="G162" s="76"/>
      <c r="I162" s="77">
        <f t="shared" si="57"/>
        <v>32</v>
      </c>
      <c r="J162" s="73">
        <f t="shared" si="59"/>
        <v>2034</v>
      </c>
      <c r="K162" s="78" t="str">
        <f t="shared" si="60"/>
        <v/>
      </c>
    </row>
    <row r="163" spans="2:11" hidden="1" outlineLevel="1">
      <c r="B163" s="78">
        <f t="shared" si="58"/>
        <v>49126</v>
      </c>
      <c r="C163" s="75"/>
      <c r="D163" s="71"/>
      <c r="E163" s="71"/>
      <c r="F163" s="75"/>
      <c r="G163" s="76"/>
      <c r="I163" s="77">
        <f t="shared" si="57"/>
        <v>33</v>
      </c>
      <c r="J163" s="73">
        <f t="shared" si="59"/>
        <v>2034</v>
      </c>
      <c r="K163" s="78" t="str">
        <f t="shared" si="60"/>
        <v/>
      </c>
    </row>
    <row r="164" spans="2:11" hidden="1" outlineLevel="1">
      <c r="B164" s="78">
        <f t="shared" si="58"/>
        <v>49157</v>
      </c>
      <c r="C164" s="75"/>
      <c r="D164" s="71"/>
      <c r="E164" s="71"/>
      <c r="F164" s="75"/>
      <c r="G164" s="76"/>
      <c r="I164" s="77">
        <f t="shared" si="57"/>
        <v>34</v>
      </c>
      <c r="J164" s="73">
        <f t="shared" si="59"/>
        <v>2034</v>
      </c>
      <c r="K164" s="78" t="str">
        <f t="shared" si="60"/>
        <v/>
      </c>
    </row>
    <row r="165" spans="2:11" hidden="1" outlineLevel="1">
      <c r="B165" s="78">
        <f t="shared" si="58"/>
        <v>49188</v>
      </c>
      <c r="C165" s="75"/>
      <c r="D165" s="71"/>
      <c r="E165" s="71"/>
      <c r="F165" s="75"/>
      <c r="G165" s="76"/>
      <c r="I165" s="77">
        <f t="shared" si="57"/>
        <v>35</v>
      </c>
      <c r="J165" s="73">
        <f t="shared" si="59"/>
        <v>2034</v>
      </c>
      <c r="K165" s="78" t="str">
        <f t="shared" si="60"/>
        <v/>
      </c>
    </row>
    <row r="166" spans="2:11" hidden="1" outlineLevel="1">
      <c r="B166" s="78">
        <f t="shared" si="58"/>
        <v>49218</v>
      </c>
      <c r="C166" s="75"/>
      <c r="D166" s="71"/>
      <c r="E166" s="71"/>
      <c r="F166" s="75"/>
      <c r="G166" s="76"/>
      <c r="I166" s="77">
        <f t="shared" si="57"/>
        <v>36</v>
      </c>
      <c r="J166" s="73">
        <f t="shared" si="59"/>
        <v>2034</v>
      </c>
      <c r="K166" s="78" t="str">
        <f t="shared" si="60"/>
        <v/>
      </c>
    </row>
    <row r="167" spans="2:11" hidden="1" outlineLevel="1">
      <c r="B167" s="78">
        <f t="shared" si="58"/>
        <v>49249</v>
      </c>
      <c r="C167" s="75"/>
      <c r="D167" s="71"/>
      <c r="E167" s="71"/>
      <c r="F167" s="75"/>
      <c r="G167" s="76"/>
      <c r="I167" s="77">
        <f t="shared" si="57"/>
        <v>37</v>
      </c>
      <c r="J167" s="73">
        <f t="shared" si="59"/>
        <v>2034</v>
      </c>
      <c r="K167" s="78" t="str">
        <f t="shared" si="60"/>
        <v/>
      </c>
    </row>
    <row r="168" spans="2:11" hidden="1" outlineLevel="1">
      <c r="B168" s="82">
        <f t="shared" si="58"/>
        <v>49279</v>
      </c>
      <c r="C168" s="79"/>
      <c r="D168" s="80"/>
      <c r="E168" s="80"/>
      <c r="F168" s="79"/>
      <c r="G168" s="81"/>
      <c r="I168" s="64">
        <f t="shared" si="57"/>
        <v>38</v>
      </c>
      <c r="J168" s="73">
        <f t="shared" si="59"/>
        <v>2034</v>
      </c>
      <c r="K168" s="82" t="str">
        <f t="shared" si="60"/>
        <v/>
      </c>
    </row>
    <row r="169" spans="2:11" hidden="1" outlineLevel="1">
      <c r="B169" s="74">
        <f t="shared" si="58"/>
        <v>49310</v>
      </c>
      <c r="C169" s="69"/>
      <c r="D169" s="70"/>
      <c r="E169" s="70"/>
      <c r="F169" s="69"/>
      <c r="G169" s="72"/>
      <c r="I169" s="60">
        <f>I49</f>
        <v>40</v>
      </c>
      <c r="J169" s="73">
        <f t="shared" si="59"/>
        <v>2035</v>
      </c>
      <c r="K169" s="74" t="str">
        <f t="shared" si="60"/>
        <v/>
      </c>
    </row>
    <row r="170" spans="2:11" hidden="1" outlineLevel="1">
      <c r="B170" s="78">
        <f t="shared" si="58"/>
        <v>49341</v>
      </c>
      <c r="C170" s="75"/>
      <c r="D170" s="71"/>
      <c r="E170" s="71"/>
      <c r="F170" s="75"/>
      <c r="G170" s="76"/>
      <c r="I170" s="77">
        <f t="shared" si="57"/>
        <v>41</v>
      </c>
      <c r="J170" s="73">
        <f t="shared" si="59"/>
        <v>2035</v>
      </c>
      <c r="K170" s="78" t="str">
        <f t="shared" si="60"/>
        <v/>
      </c>
    </row>
    <row r="171" spans="2:11" hidden="1" outlineLevel="1">
      <c r="B171" s="78">
        <f t="shared" si="58"/>
        <v>49369</v>
      </c>
      <c r="C171" s="75"/>
      <c r="D171" s="71"/>
      <c r="E171" s="71"/>
      <c r="F171" s="75"/>
      <c r="G171" s="76"/>
      <c r="I171" s="77">
        <f t="shared" si="57"/>
        <v>42</v>
      </c>
      <c r="J171" s="73">
        <f t="shared" si="59"/>
        <v>2035</v>
      </c>
      <c r="K171" s="78" t="str">
        <f t="shared" si="60"/>
        <v/>
      </c>
    </row>
    <row r="172" spans="2:11" hidden="1" outlineLevel="1">
      <c r="B172" s="78">
        <f t="shared" si="58"/>
        <v>49400</v>
      </c>
      <c r="C172" s="75"/>
      <c r="D172" s="71"/>
      <c r="E172" s="71"/>
      <c r="F172" s="75"/>
      <c r="G172" s="76"/>
      <c r="I172" s="77">
        <f t="shared" si="57"/>
        <v>43</v>
      </c>
      <c r="J172" s="73">
        <f t="shared" si="59"/>
        <v>2035</v>
      </c>
      <c r="K172" s="78" t="str">
        <f t="shared" si="60"/>
        <v/>
      </c>
    </row>
    <row r="173" spans="2:11" hidden="1" outlineLevel="1">
      <c r="B173" s="78">
        <f t="shared" si="58"/>
        <v>49430</v>
      </c>
      <c r="C173" s="75"/>
      <c r="D173" s="71"/>
      <c r="E173" s="71"/>
      <c r="F173" s="75"/>
      <c r="G173" s="76"/>
      <c r="I173" s="77">
        <f t="shared" si="57"/>
        <v>44</v>
      </c>
      <c r="J173" s="73">
        <f t="shared" si="59"/>
        <v>2035</v>
      </c>
      <c r="K173" s="78" t="str">
        <f t="shared" si="60"/>
        <v/>
      </c>
    </row>
    <row r="174" spans="2:11" hidden="1" outlineLevel="1">
      <c r="B174" s="78">
        <f t="shared" si="58"/>
        <v>49461</v>
      </c>
      <c r="C174" s="75"/>
      <c r="D174" s="71"/>
      <c r="E174" s="71"/>
      <c r="F174" s="75"/>
      <c r="G174" s="76"/>
      <c r="I174" s="77">
        <f t="shared" si="57"/>
        <v>45</v>
      </c>
      <c r="J174" s="73">
        <f t="shared" si="59"/>
        <v>2035</v>
      </c>
      <c r="K174" s="78" t="str">
        <f t="shared" si="60"/>
        <v/>
      </c>
    </row>
    <row r="175" spans="2:11" hidden="1" outlineLevel="1">
      <c r="B175" s="78">
        <f t="shared" si="58"/>
        <v>49491</v>
      </c>
      <c r="C175" s="75"/>
      <c r="D175" s="71"/>
      <c r="E175" s="71"/>
      <c r="F175" s="75"/>
      <c r="G175" s="76"/>
      <c r="I175" s="77">
        <f t="shared" si="57"/>
        <v>46</v>
      </c>
      <c r="J175" s="73">
        <f t="shared" si="59"/>
        <v>2035</v>
      </c>
      <c r="K175" s="78" t="str">
        <f t="shared" si="60"/>
        <v/>
      </c>
    </row>
    <row r="176" spans="2:11" hidden="1" outlineLevel="1">
      <c r="B176" s="78">
        <f t="shared" si="58"/>
        <v>49522</v>
      </c>
      <c r="C176" s="75"/>
      <c r="D176" s="71"/>
      <c r="E176" s="71"/>
      <c r="F176" s="75"/>
      <c r="G176" s="76"/>
      <c r="I176" s="77">
        <f t="shared" si="57"/>
        <v>47</v>
      </c>
      <c r="J176" s="73">
        <f t="shared" si="59"/>
        <v>2035</v>
      </c>
      <c r="K176" s="78" t="str">
        <f t="shared" si="60"/>
        <v/>
      </c>
    </row>
    <row r="177" spans="2:11" hidden="1" outlineLevel="1">
      <c r="B177" s="78">
        <f t="shared" si="58"/>
        <v>49553</v>
      </c>
      <c r="C177" s="75"/>
      <c r="D177" s="71"/>
      <c r="E177" s="71"/>
      <c r="F177" s="75"/>
      <c r="G177" s="76"/>
      <c r="I177" s="77">
        <f t="shared" si="57"/>
        <v>48</v>
      </c>
      <c r="J177" s="73">
        <f t="shared" si="59"/>
        <v>2035</v>
      </c>
      <c r="K177" s="78" t="str">
        <f t="shared" si="60"/>
        <v/>
      </c>
    </row>
    <row r="178" spans="2:11" hidden="1" outlineLevel="1">
      <c r="B178" s="78">
        <f t="shared" si="58"/>
        <v>49583</v>
      </c>
      <c r="C178" s="75"/>
      <c r="D178" s="71"/>
      <c r="E178" s="71"/>
      <c r="F178" s="75"/>
      <c r="G178" s="76"/>
      <c r="I178" s="77">
        <f t="shared" si="57"/>
        <v>49</v>
      </c>
      <c r="J178" s="73">
        <f t="shared" si="59"/>
        <v>2035</v>
      </c>
      <c r="K178" s="78" t="str">
        <f t="shared" si="60"/>
        <v/>
      </c>
    </row>
    <row r="179" spans="2:11" hidden="1" outlineLevel="1">
      <c r="B179" s="78">
        <f t="shared" si="58"/>
        <v>49614</v>
      </c>
      <c r="C179" s="75"/>
      <c r="D179" s="71"/>
      <c r="E179" s="71"/>
      <c r="F179" s="75"/>
      <c r="G179" s="76"/>
      <c r="I179" s="77">
        <f t="shared" si="57"/>
        <v>50</v>
      </c>
      <c r="J179" s="73">
        <f t="shared" si="59"/>
        <v>2035</v>
      </c>
      <c r="K179" s="78" t="str">
        <f t="shared" si="60"/>
        <v/>
      </c>
    </row>
    <row r="180" spans="2:11" hidden="1" outlineLevel="1">
      <c r="B180" s="82">
        <f t="shared" si="58"/>
        <v>49644</v>
      </c>
      <c r="C180" s="79"/>
      <c r="D180" s="80"/>
      <c r="E180" s="80"/>
      <c r="F180" s="79"/>
      <c r="G180" s="81"/>
      <c r="I180" s="64">
        <f t="shared" si="57"/>
        <v>51</v>
      </c>
      <c r="J180" s="73">
        <f t="shared" si="59"/>
        <v>2035</v>
      </c>
      <c r="K180" s="82" t="str">
        <f t="shared" si="60"/>
        <v/>
      </c>
    </row>
    <row r="181" spans="2:11" hidden="1" collapsed="1">
      <c r="B181" s="74">
        <f t="shared" si="58"/>
        <v>49675</v>
      </c>
      <c r="C181" s="69"/>
      <c r="D181" s="70"/>
      <c r="E181" s="70"/>
      <c r="F181" s="69"/>
      <c r="G181" s="72"/>
      <c r="I181" s="60">
        <f>I61</f>
        <v>53</v>
      </c>
      <c r="J181" s="73">
        <f t="shared" si="59"/>
        <v>2036</v>
      </c>
      <c r="K181" s="74" t="str">
        <f t="shared" si="60"/>
        <v/>
      </c>
    </row>
    <row r="182" spans="2:11" hidden="1">
      <c r="B182" s="78">
        <f t="shared" si="58"/>
        <v>49706</v>
      </c>
      <c r="C182" s="75"/>
      <c r="D182" s="71"/>
      <c r="E182" s="71"/>
      <c r="F182" s="75"/>
      <c r="G182" s="76"/>
      <c r="I182" s="77">
        <f t="shared" si="57"/>
        <v>54</v>
      </c>
      <c r="J182" s="73">
        <f t="shared" si="59"/>
        <v>2036</v>
      </c>
      <c r="K182" s="78" t="str">
        <f t="shared" si="60"/>
        <v/>
      </c>
    </row>
    <row r="183" spans="2:11" hidden="1">
      <c r="B183" s="78">
        <f t="shared" si="58"/>
        <v>49735</v>
      </c>
      <c r="C183" s="75"/>
      <c r="D183" s="71"/>
      <c r="E183" s="71"/>
      <c r="F183" s="75"/>
      <c r="G183" s="76"/>
      <c r="I183" s="77">
        <f t="shared" si="57"/>
        <v>55</v>
      </c>
      <c r="J183" s="73">
        <f t="shared" si="59"/>
        <v>2036</v>
      </c>
      <c r="K183" s="78" t="str">
        <f t="shared" si="60"/>
        <v/>
      </c>
    </row>
    <row r="184" spans="2:11" hidden="1">
      <c r="B184" s="78">
        <f t="shared" si="58"/>
        <v>49766</v>
      </c>
      <c r="C184" s="75"/>
      <c r="D184" s="71"/>
      <c r="E184" s="71"/>
      <c r="F184" s="75"/>
      <c r="G184" s="76"/>
      <c r="I184" s="77">
        <f t="shared" si="57"/>
        <v>56</v>
      </c>
      <c r="J184" s="73">
        <f t="shared" si="59"/>
        <v>2036</v>
      </c>
      <c r="K184" s="78" t="str">
        <f t="shared" si="60"/>
        <v/>
      </c>
    </row>
    <row r="185" spans="2:11" hidden="1">
      <c r="B185" s="78">
        <f t="shared" si="58"/>
        <v>49796</v>
      </c>
      <c r="C185" s="75"/>
      <c r="D185" s="71"/>
      <c r="E185" s="71"/>
      <c r="F185" s="75"/>
      <c r="G185" s="76"/>
      <c r="I185" s="77">
        <f t="shared" si="57"/>
        <v>57</v>
      </c>
      <c r="J185" s="73">
        <f t="shared" si="59"/>
        <v>2036</v>
      </c>
      <c r="K185" s="78" t="str">
        <f t="shared" si="60"/>
        <v/>
      </c>
    </row>
    <row r="186" spans="2:11" hidden="1">
      <c r="B186" s="78">
        <f t="shared" si="58"/>
        <v>49827</v>
      </c>
      <c r="C186" s="75"/>
      <c r="D186" s="71"/>
      <c r="E186" s="71"/>
      <c r="F186" s="75"/>
      <c r="G186" s="76"/>
      <c r="I186" s="77">
        <f t="shared" si="57"/>
        <v>58</v>
      </c>
      <c r="J186" s="73">
        <f t="shared" si="59"/>
        <v>2036</v>
      </c>
      <c r="K186" s="78" t="str">
        <f t="shared" si="60"/>
        <v/>
      </c>
    </row>
    <row r="187" spans="2:11" hidden="1">
      <c r="B187" s="78">
        <f t="shared" si="58"/>
        <v>49857</v>
      </c>
      <c r="C187" s="75"/>
      <c r="D187" s="71"/>
      <c r="E187" s="71"/>
      <c r="F187" s="75"/>
      <c r="G187" s="76"/>
      <c r="I187" s="77">
        <f t="shared" si="57"/>
        <v>59</v>
      </c>
      <c r="J187" s="73">
        <f t="shared" si="59"/>
        <v>2036</v>
      </c>
      <c r="K187" s="78" t="str">
        <f t="shared" si="60"/>
        <v/>
      </c>
    </row>
    <row r="188" spans="2:11" hidden="1">
      <c r="B188" s="78">
        <f t="shared" si="58"/>
        <v>49888</v>
      </c>
      <c r="C188" s="75"/>
      <c r="D188" s="71"/>
      <c r="E188" s="71"/>
      <c r="F188" s="75"/>
      <c r="G188" s="76"/>
      <c r="I188" s="77">
        <f t="shared" si="57"/>
        <v>60</v>
      </c>
      <c r="J188" s="73">
        <f t="shared" si="59"/>
        <v>2036</v>
      </c>
      <c r="K188" s="78" t="str">
        <f t="shared" si="60"/>
        <v/>
      </c>
    </row>
    <row r="189" spans="2:11" hidden="1">
      <c r="B189" s="78">
        <f t="shared" si="58"/>
        <v>49919</v>
      </c>
      <c r="C189" s="75"/>
      <c r="D189" s="71"/>
      <c r="E189" s="71"/>
      <c r="F189" s="75"/>
      <c r="G189" s="76"/>
      <c r="I189" s="77">
        <f t="shared" si="57"/>
        <v>61</v>
      </c>
      <c r="J189" s="73">
        <f t="shared" si="59"/>
        <v>2036</v>
      </c>
      <c r="K189" s="78" t="str">
        <f t="shared" si="60"/>
        <v/>
      </c>
    </row>
    <row r="190" spans="2:11" hidden="1">
      <c r="B190" s="78">
        <f t="shared" si="58"/>
        <v>49949</v>
      </c>
      <c r="C190" s="75"/>
      <c r="D190" s="71"/>
      <c r="E190" s="71"/>
      <c r="F190" s="75"/>
      <c r="G190" s="76"/>
      <c r="I190" s="77">
        <f t="shared" si="57"/>
        <v>62</v>
      </c>
      <c r="J190" s="73">
        <f t="shared" si="59"/>
        <v>2036</v>
      </c>
      <c r="K190" s="78" t="str">
        <f t="shared" si="60"/>
        <v/>
      </c>
    </row>
    <row r="191" spans="2:11" hidden="1">
      <c r="B191" s="78">
        <f t="shared" si="58"/>
        <v>49980</v>
      </c>
      <c r="C191" s="75"/>
      <c r="D191" s="71"/>
      <c r="E191" s="71"/>
      <c r="F191" s="75"/>
      <c r="G191" s="76"/>
      <c r="I191" s="77">
        <f t="shared" si="57"/>
        <v>63</v>
      </c>
      <c r="J191" s="73">
        <f t="shared" si="59"/>
        <v>2036</v>
      </c>
      <c r="K191" s="78" t="str">
        <f t="shared" si="60"/>
        <v/>
      </c>
    </row>
    <row r="192" spans="2:11" hidden="1">
      <c r="B192" s="82">
        <f t="shared" si="58"/>
        <v>50010</v>
      </c>
      <c r="C192" s="79"/>
      <c r="D192" s="80"/>
      <c r="E192" s="80"/>
      <c r="F192" s="79"/>
      <c r="G192" s="81"/>
      <c r="I192" s="64">
        <f t="shared" si="57"/>
        <v>64</v>
      </c>
      <c r="J192" s="73">
        <f t="shared" si="59"/>
        <v>2036</v>
      </c>
      <c r="K192" s="82" t="str">
        <f t="shared" si="60"/>
        <v/>
      </c>
    </row>
    <row r="193" spans="2:20" hidden="1" outlineLevel="1">
      <c r="B193" s="74">
        <f t="shared" si="58"/>
        <v>50041</v>
      </c>
      <c r="C193" s="69"/>
      <c r="D193" s="70"/>
      <c r="E193" s="70"/>
      <c r="F193" s="69"/>
      <c r="G193" s="72"/>
      <c r="I193" s="60">
        <f>I73</f>
        <v>66</v>
      </c>
      <c r="J193" s="73">
        <f t="shared" ref="J193:J240" si="61">YEAR(B193)</f>
        <v>2037</v>
      </c>
      <c r="K193" s="74" t="str">
        <f t="shared" ref="K193:K240" si="62">IF(ISNUMBER(F193),IF(F193&lt;&gt;0,B193,""),"")</f>
        <v/>
      </c>
      <c r="M193" s="41">
        <v>2.3E-2</v>
      </c>
    </row>
    <row r="194" spans="2:20" hidden="1" outlineLevel="1">
      <c r="B194" s="78">
        <f t="shared" si="58"/>
        <v>50072</v>
      </c>
      <c r="C194" s="75"/>
      <c r="D194" s="71"/>
      <c r="E194" s="71"/>
      <c r="F194" s="75"/>
      <c r="G194" s="76"/>
      <c r="I194" s="77">
        <f t="shared" si="57"/>
        <v>67</v>
      </c>
      <c r="J194" s="73">
        <f t="shared" si="61"/>
        <v>2037</v>
      </c>
      <c r="K194" s="78" t="str">
        <f t="shared" si="62"/>
        <v/>
      </c>
      <c r="M194" s="41">
        <v>2.3E-2</v>
      </c>
    </row>
    <row r="195" spans="2:20" hidden="1" outlineLevel="1">
      <c r="B195" s="78">
        <f t="shared" si="58"/>
        <v>50100</v>
      </c>
      <c r="C195" s="75"/>
      <c r="D195" s="71"/>
      <c r="E195" s="71"/>
      <c r="F195" s="75"/>
      <c r="G195" s="76"/>
      <c r="I195" s="77">
        <f t="shared" si="57"/>
        <v>68</v>
      </c>
      <c r="J195" s="73">
        <f t="shared" si="61"/>
        <v>2037</v>
      </c>
      <c r="K195" s="78" t="str">
        <f t="shared" si="62"/>
        <v/>
      </c>
      <c r="M195" s="41">
        <v>2.3E-2</v>
      </c>
    </row>
    <row r="196" spans="2:20" hidden="1" outlineLevel="1">
      <c r="B196" s="78">
        <f t="shared" si="58"/>
        <v>50131</v>
      </c>
      <c r="C196" s="75"/>
      <c r="D196" s="71"/>
      <c r="E196" s="71"/>
      <c r="F196" s="75"/>
      <c r="G196" s="76"/>
      <c r="I196" s="77">
        <f t="shared" si="57"/>
        <v>69</v>
      </c>
      <c r="J196" s="73">
        <f t="shared" si="61"/>
        <v>2037</v>
      </c>
      <c r="K196" s="78" t="str">
        <f t="shared" si="62"/>
        <v/>
      </c>
      <c r="M196" s="41">
        <v>2.3E-2</v>
      </c>
    </row>
    <row r="197" spans="2:20" hidden="1" outlineLevel="1">
      <c r="B197" s="78">
        <f t="shared" si="58"/>
        <v>50161</v>
      </c>
      <c r="C197" s="75"/>
      <c r="D197" s="71"/>
      <c r="E197" s="71"/>
      <c r="F197" s="75"/>
      <c r="G197" s="76"/>
      <c r="I197" s="77">
        <f t="shared" si="57"/>
        <v>70</v>
      </c>
      <c r="J197" s="73">
        <f t="shared" si="61"/>
        <v>2037</v>
      </c>
      <c r="K197" s="78" t="str">
        <f t="shared" si="62"/>
        <v/>
      </c>
      <c r="M197" s="41">
        <v>2.3E-2</v>
      </c>
    </row>
    <row r="198" spans="2:20" hidden="1" outlineLevel="1">
      <c r="B198" s="78">
        <f t="shared" si="58"/>
        <v>50192</v>
      </c>
      <c r="C198" s="75"/>
      <c r="D198" s="71"/>
      <c r="E198" s="71"/>
      <c r="F198" s="75"/>
      <c r="G198" s="76"/>
      <c r="I198" s="77">
        <f t="shared" ref="I198:I204" si="63">I78</f>
        <v>71</v>
      </c>
      <c r="J198" s="73">
        <f t="shared" si="61"/>
        <v>2037</v>
      </c>
      <c r="K198" s="78" t="str">
        <f t="shared" si="62"/>
        <v/>
      </c>
      <c r="M198" s="41">
        <v>2.3E-2</v>
      </c>
    </row>
    <row r="199" spans="2:20" hidden="1" outlineLevel="1">
      <c r="B199" s="78">
        <f t="shared" si="58"/>
        <v>50222</v>
      </c>
      <c r="C199" s="75"/>
      <c r="D199" s="71"/>
      <c r="E199" s="71"/>
      <c r="F199" s="75"/>
      <c r="G199" s="76"/>
      <c r="I199" s="77">
        <f t="shared" si="63"/>
        <v>72</v>
      </c>
      <c r="J199" s="73">
        <f t="shared" si="61"/>
        <v>2037</v>
      </c>
      <c r="K199" s="78" t="str">
        <f t="shared" si="62"/>
        <v/>
      </c>
      <c r="M199" s="41">
        <v>2.3E-2</v>
      </c>
    </row>
    <row r="200" spans="2:20" hidden="1" outlineLevel="1">
      <c r="B200" s="78">
        <f t="shared" si="58"/>
        <v>50253</v>
      </c>
      <c r="C200" s="75"/>
      <c r="D200" s="71"/>
      <c r="E200" s="71"/>
      <c r="F200" s="75"/>
      <c r="G200" s="76"/>
      <c r="I200" s="77">
        <f t="shared" si="63"/>
        <v>73</v>
      </c>
      <c r="J200" s="73">
        <f t="shared" si="61"/>
        <v>2037</v>
      </c>
      <c r="K200" s="78" t="str">
        <f t="shared" si="62"/>
        <v/>
      </c>
      <c r="M200" s="41">
        <v>2.3E-2</v>
      </c>
    </row>
    <row r="201" spans="2:20" hidden="1" outlineLevel="1">
      <c r="B201" s="78">
        <f t="shared" si="58"/>
        <v>50284</v>
      </c>
      <c r="C201" s="75"/>
      <c r="D201" s="71"/>
      <c r="E201" s="71"/>
      <c r="F201" s="75"/>
      <c r="G201" s="76"/>
      <c r="I201" s="77">
        <f t="shared" si="63"/>
        <v>74</v>
      </c>
      <c r="J201" s="73">
        <f t="shared" si="61"/>
        <v>2037</v>
      </c>
      <c r="K201" s="78" t="str">
        <f t="shared" si="62"/>
        <v/>
      </c>
      <c r="M201" s="41">
        <v>2.3E-2</v>
      </c>
    </row>
    <row r="202" spans="2:20" hidden="1" outlineLevel="1">
      <c r="B202" s="78">
        <f t="shared" si="58"/>
        <v>50314</v>
      </c>
      <c r="C202" s="75"/>
      <c r="D202" s="71"/>
      <c r="E202" s="71"/>
      <c r="F202" s="75"/>
      <c r="G202" s="76"/>
      <c r="I202" s="77">
        <f t="shared" si="63"/>
        <v>75</v>
      </c>
      <c r="J202" s="73">
        <f t="shared" si="61"/>
        <v>2037</v>
      </c>
      <c r="K202" s="78" t="str">
        <f t="shared" si="62"/>
        <v/>
      </c>
      <c r="M202" s="41">
        <v>2.3E-2</v>
      </c>
    </row>
    <row r="203" spans="2:20" hidden="1" outlineLevel="1">
      <c r="B203" s="78">
        <f t="shared" si="58"/>
        <v>50345</v>
      </c>
      <c r="C203" s="75"/>
      <c r="D203" s="71"/>
      <c r="E203" s="71"/>
      <c r="F203" s="75"/>
      <c r="G203" s="76"/>
      <c r="I203" s="77">
        <f t="shared" si="63"/>
        <v>76</v>
      </c>
      <c r="J203" s="73">
        <f t="shared" si="61"/>
        <v>2037</v>
      </c>
      <c r="K203" s="78" t="str">
        <f t="shared" si="62"/>
        <v/>
      </c>
      <c r="M203" s="41">
        <v>2.3E-2</v>
      </c>
    </row>
    <row r="204" spans="2:20" hidden="1" outlineLevel="1">
      <c r="B204" s="82">
        <f t="shared" si="58"/>
        <v>50375</v>
      </c>
      <c r="C204" s="79"/>
      <c r="D204" s="80"/>
      <c r="E204" s="80"/>
      <c r="F204" s="79"/>
      <c r="G204" s="81"/>
      <c r="I204" s="64">
        <f t="shared" si="63"/>
        <v>77</v>
      </c>
      <c r="J204" s="73">
        <f t="shared" si="61"/>
        <v>2037</v>
      </c>
      <c r="K204" s="82" t="str">
        <f t="shared" si="62"/>
        <v/>
      </c>
      <c r="M204" s="41">
        <v>2.3E-2</v>
      </c>
    </row>
    <row r="205" spans="2:20" hidden="1" outlineLevel="1">
      <c r="B205" s="74">
        <f t="shared" si="58"/>
        <v>50406</v>
      </c>
      <c r="C205" s="69"/>
      <c r="D205" s="70"/>
      <c r="E205" s="70"/>
      <c r="F205" s="69"/>
      <c r="G205" s="72"/>
      <c r="I205" s="60">
        <f>I85</f>
        <v>79</v>
      </c>
      <c r="J205" s="73">
        <f t="shared" si="61"/>
        <v>2038</v>
      </c>
      <c r="K205" s="74" t="str">
        <f t="shared" si="62"/>
        <v/>
      </c>
      <c r="M205" s="41">
        <v>2.3E-2</v>
      </c>
      <c r="T205" s="173"/>
    </row>
    <row r="206" spans="2:20" hidden="1" outlineLevel="1">
      <c r="B206" s="78">
        <f t="shared" ref="B206:B240" si="64">EDATE(B205,1)</f>
        <v>50437</v>
      </c>
      <c r="C206" s="75"/>
      <c r="D206" s="71"/>
      <c r="E206" s="71"/>
      <c r="F206" s="75"/>
      <c r="G206" s="76"/>
      <c r="I206" s="77">
        <f t="shared" ref="I206:I216" si="65">I86</f>
        <v>80</v>
      </c>
      <c r="J206" s="73">
        <f t="shared" si="61"/>
        <v>2038</v>
      </c>
      <c r="K206" s="78" t="str">
        <f t="shared" si="62"/>
        <v/>
      </c>
      <c r="M206" s="41">
        <v>2.3E-2</v>
      </c>
      <c r="T206" s="173"/>
    </row>
    <row r="207" spans="2:20" hidden="1" outlineLevel="1">
      <c r="B207" s="78">
        <f t="shared" si="64"/>
        <v>50465</v>
      </c>
      <c r="C207" s="75"/>
      <c r="D207" s="71"/>
      <c r="E207" s="71"/>
      <c r="F207" s="75"/>
      <c r="G207" s="76"/>
      <c r="I207" s="77">
        <f t="shared" si="65"/>
        <v>81</v>
      </c>
      <c r="J207" s="73">
        <f t="shared" si="61"/>
        <v>2038</v>
      </c>
      <c r="K207" s="78" t="str">
        <f t="shared" si="62"/>
        <v/>
      </c>
      <c r="M207" s="41">
        <v>2.3E-2</v>
      </c>
      <c r="T207" s="173"/>
    </row>
    <row r="208" spans="2:20" hidden="1" outlineLevel="1">
      <c r="B208" s="78">
        <f t="shared" si="64"/>
        <v>50496</v>
      </c>
      <c r="C208" s="75"/>
      <c r="D208" s="71"/>
      <c r="E208" s="71"/>
      <c r="F208" s="75"/>
      <c r="G208" s="76"/>
      <c r="I208" s="77">
        <f t="shared" si="65"/>
        <v>82</v>
      </c>
      <c r="J208" s="73">
        <f t="shared" si="61"/>
        <v>2038</v>
      </c>
      <c r="K208" s="78" t="str">
        <f t="shared" si="62"/>
        <v/>
      </c>
      <c r="M208" s="41">
        <v>2.3E-2</v>
      </c>
      <c r="T208" s="173"/>
    </row>
    <row r="209" spans="2:20" hidden="1" outlineLevel="1">
      <c r="B209" s="78">
        <f t="shared" si="64"/>
        <v>50526</v>
      </c>
      <c r="C209" s="75"/>
      <c r="D209" s="71"/>
      <c r="E209" s="71"/>
      <c r="F209" s="75"/>
      <c r="G209" s="76"/>
      <c r="I209" s="77">
        <f t="shared" si="65"/>
        <v>83</v>
      </c>
      <c r="J209" s="73">
        <f t="shared" si="61"/>
        <v>2038</v>
      </c>
      <c r="K209" s="78" t="str">
        <f t="shared" si="62"/>
        <v/>
      </c>
      <c r="M209" s="41">
        <v>2.3E-2</v>
      </c>
      <c r="T209" s="173"/>
    </row>
    <row r="210" spans="2:20" hidden="1" outlineLevel="1">
      <c r="B210" s="78">
        <f t="shared" si="64"/>
        <v>50557</v>
      </c>
      <c r="C210" s="75"/>
      <c r="D210" s="71"/>
      <c r="E210" s="71"/>
      <c r="F210" s="75"/>
      <c r="G210" s="76"/>
      <c r="I210" s="77">
        <f t="shared" si="65"/>
        <v>84</v>
      </c>
      <c r="J210" s="73">
        <f t="shared" si="61"/>
        <v>2038</v>
      </c>
      <c r="K210" s="78" t="str">
        <f t="shared" si="62"/>
        <v/>
      </c>
      <c r="M210" s="41">
        <v>2.3E-2</v>
      </c>
      <c r="T210" s="173"/>
    </row>
    <row r="211" spans="2:20" hidden="1" outlineLevel="1">
      <c r="B211" s="78">
        <f t="shared" si="64"/>
        <v>50587</v>
      </c>
      <c r="C211" s="75"/>
      <c r="D211" s="71"/>
      <c r="E211" s="71"/>
      <c r="F211" s="75"/>
      <c r="G211" s="76"/>
      <c r="I211" s="77">
        <f t="shared" si="65"/>
        <v>85</v>
      </c>
      <c r="J211" s="73">
        <f t="shared" si="61"/>
        <v>2038</v>
      </c>
      <c r="K211" s="78" t="str">
        <f t="shared" si="62"/>
        <v/>
      </c>
      <c r="M211" s="41">
        <v>2.3E-2</v>
      </c>
      <c r="T211" s="173"/>
    </row>
    <row r="212" spans="2:20" hidden="1" outlineLevel="1">
      <c r="B212" s="78">
        <f t="shared" si="64"/>
        <v>50618</v>
      </c>
      <c r="C212" s="75"/>
      <c r="D212" s="71"/>
      <c r="E212" s="71"/>
      <c r="F212" s="75"/>
      <c r="G212" s="76"/>
      <c r="I212" s="77">
        <f t="shared" si="65"/>
        <v>86</v>
      </c>
      <c r="J212" s="73">
        <f t="shared" si="61"/>
        <v>2038</v>
      </c>
      <c r="K212" s="78" t="str">
        <f t="shared" si="62"/>
        <v/>
      </c>
      <c r="M212" s="41">
        <v>2.3E-2</v>
      </c>
      <c r="T212" s="173"/>
    </row>
    <row r="213" spans="2:20" hidden="1" outlineLevel="1">
      <c r="B213" s="78">
        <f t="shared" si="64"/>
        <v>50649</v>
      </c>
      <c r="C213" s="75"/>
      <c r="D213" s="71"/>
      <c r="E213" s="71"/>
      <c r="F213" s="75"/>
      <c r="G213" s="76"/>
      <c r="I213" s="77">
        <f t="shared" si="65"/>
        <v>87</v>
      </c>
      <c r="J213" s="73">
        <f t="shared" si="61"/>
        <v>2038</v>
      </c>
      <c r="K213" s="78" t="str">
        <f t="shared" si="62"/>
        <v/>
      </c>
      <c r="M213" s="41">
        <v>2.3E-2</v>
      </c>
      <c r="T213" s="173"/>
    </row>
    <row r="214" spans="2:20" hidden="1" outlineLevel="1">
      <c r="B214" s="78">
        <f t="shared" si="64"/>
        <v>50679</v>
      </c>
      <c r="C214" s="75"/>
      <c r="D214" s="71"/>
      <c r="E214" s="71"/>
      <c r="F214" s="75"/>
      <c r="G214" s="76"/>
      <c r="I214" s="77">
        <f t="shared" si="65"/>
        <v>88</v>
      </c>
      <c r="J214" s="73">
        <f t="shared" si="61"/>
        <v>2038</v>
      </c>
      <c r="K214" s="78" t="str">
        <f t="shared" si="62"/>
        <v/>
      </c>
      <c r="M214" s="41">
        <v>2.3E-2</v>
      </c>
      <c r="T214" s="173"/>
    </row>
    <row r="215" spans="2:20" hidden="1" outlineLevel="1">
      <c r="B215" s="78">
        <f t="shared" si="64"/>
        <v>50710</v>
      </c>
      <c r="C215" s="75"/>
      <c r="D215" s="71"/>
      <c r="E215" s="71"/>
      <c r="F215" s="75"/>
      <c r="G215" s="76"/>
      <c r="I215" s="77">
        <f t="shared" si="65"/>
        <v>89</v>
      </c>
      <c r="J215" s="73">
        <f t="shared" si="61"/>
        <v>2038</v>
      </c>
      <c r="K215" s="78" t="str">
        <f t="shared" si="62"/>
        <v/>
      </c>
      <c r="M215" s="41">
        <v>2.3E-2</v>
      </c>
      <c r="T215" s="173"/>
    </row>
    <row r="216" spans="2:20" hidden="1" outlineLevel="1">
      <c r="B216" s="82">
        <f t="shared" si="64"/>
        <v>50740</v>
      </c>
      <c r="C216" s="79"/>
      <c r="D216" s="80"/>
      <c r="E216" s="80"/>
      <c r="F216" s="79"/>
      <c r="G216" s="81"/>
      <c r="I216" s="64">
        <f t="shared" si="65"/>
        <v>90</v>
      </c>
      <c r="J216" s="73">
        <f t="shared" si="61"/>
        <v>2038</v>
      </c>
      <c r="K216" s="82" t="str">
        <f t="shared" si="62"/>
        <v/>
      </c>
      <c r="M216" s="41">
        <v>2.3E-2</v>
      </c>
      <c r="T216" s="173"/>
    </row>
    <row r="217" spans="2:20" hidden="1" outlineLevel="1">
      <c r="B217" s="74">
        <f t="shared" si="64"/>
        <v>50771</v>
      </c>
      <c r="C217" s="390"/>
      <c r="D217" s="391"/>
      <c r="E217" s="391"/>
      <c r="F217" s="390"/>
      <c r="G217" s="392"/>
      <c r="I217" s="60">
        <f>I97</f>
        <v>92</v>
      </c>
      <c r="J217" s="73">
        <f t="shared" si="61"/>
        <v>2039</v>
      </c>
      <c r="K217" s="74" t="str">
        <f t="shared" si="62"/>
        <v/>
      </c>
      <c r="M217" s="41">
        <v>2.3E-2</v>
      </c>
      <c r="T217" s="173"/>
    </row>
    <row r="218" spans="2:20" hidden="1" outlineLevel="1">
      <c r="B218" s="78">
        <f t="shared" si="64"/>
        <v>50802</v>
      </c>
      <c r="C218" s="393"/>
      <c r="D218" s="394"/>
      <c r="E218" s="394"/>
      <c r="F218" s="393"/>
      <c r="G218" s="395"/>
      <c r="I218" s="77">
        <f t="shared" ref="I218:I228" si="66">I98</f>
        <v>93</v>
      </c>
      <c r="J218" s="73">
        <f t="shared" si="61"/>
        <v>2039</v>
      </c>
      <c r="K218" s="78" t="str">
        <f t="shared" si="62"/>
        <v/>
      </c>
      <c r="M218" s="41">
        <v>2.3E-2</v>
      </c>
      <c r="T218" s="173"/>
    </row>
    <row r="219" spans="2:20" hidden="1" outlineLevel="1">
      <c r="B219" s="78">
        <f t="shared" si="64"/>
        <v>50830</v>
      </c>
      <c r="C219" s="393"/>
      <c r="D219" s="394"/>
      <c r="E219" s="394"/>
      <c r="F219" s="393"/>
      <c r="G219" s="395"/>
      <c r="I219" s="77">
        <f t="shared" si="66"/>
        <v>94</v>
      </c>
      <c r="J219" s="73">
        <f t="shared" si="61"/>
        <v>2039</v>
      </c>
      <c r="K219" s="78" t="str">
        <f t="shared" si="62"/>
        <v/>
      </c>
      <c r="M219" s="41">
        <v>2.3E-2</v>
      </c>
      <c r="T219" s="173"/>
    </row>
    <row r="220" spans="2:20" hidden="1" outlineLevel="1">
      <c r="B220" s="78">
        <f t="shared" si="64"/>
        <v>50861</v>
      </c>
      <c r="C220" s="393"/>
      <c r="D220" s="394"/>
      <c r="E220" s="394"/>
      <c r="F220" s="393"/>
      <c r="G220" s="395"/>
      <c r="I220" s="77">
        <f t="shared" si="66"/>
        <v>95</v>
      </c>
      <c r="J220" s="73">
        <f t="shared" si="61"/>
        <v>2039</v>
      </c>
      <c r="K220" s="78" t="str">
        <f t="shared" si="62"/>
        <v/>
      </c>
      <c r="M220" s="41">
        <v>2.3E-2</v>
      </c>
      <c r="T220" s="173"/>
    </row>
    <row r="221" spans="2:20" hidden="1" outlineLevel="1">
      <c r="B221" s="78">
        <f t="shared" si="64"/>
        <v>50891</v>
      </c>
      <c r="C221" s="393"/>
      <c r="D221" s="394"/>
      <c r="E221" s="394"/>
      <c r="F221" s="393"/>
      <c r="G221" s="395"/>
      <c r="I221" s="77">
        <f t="shared" si="66"/>
        <v>96</v>
      </c>
      <c r="J221" s="73">
        <f t="shared" si="61"/>
        <v>2039</v>
      </c>
      <c r="K221" s="78" t="str">
        <f t="shared" si="62"/>
        <v/>
      </c>
      <c r="M221" s="41">
        <v>2.3E-2</v>
      </c>
      <c r="T221" s="173"/>
    </row>
    <row r="222" spans="2:20" hidden="1" outlineLevel="1">
      <c r="B222" s="78">
        <f t="shared" si="64"/>
        <v>50922</v>
      </c>
      <c r="C222" s="393"/>
      <c r="D222" s="394"/>
      <c r="E222" s="394"/>
      <c r="F222" s="393"/>
      <c r="G222" s="395"/>
      <c r="I222" s="77">
        <f t="shared" si="66"/>
        <v>97</v>
      </c>
      <c r="J222" s="73">
        <f t="shared" si="61"/>
        <v>2039</v>
      </c>
      <c r="K222" s="78" t="str">
        <f t="shared" si="62"/>
        <v/>
      </c>
      <c r="M222" s="41">
        <v>2.3E-2</v>
      </c>
      <c r="T222" s="173"/>
    </row>
    <row r="223" spans="2:20" hidden="1" outlineLevel="1">
      <c r="B223" s="78">
        <f t="shared" si="64"/>
        <v>50952</v>
      </c>
      <c r="C223" s="393"/>
      <c r="D223" s="394"/>
      <c r="E223" s="394"/>
      <c r="F223" s="393"/>
      <c r="G223" s="395"/>
      <c r="I223" s="77">
        <f t="shared" si="66"/>
        <v>98</v>
      </c>
      <c r="J223" s="73">
        <f t="shared" si="61"/>
        <v>2039</v>
      </c>
      <c r="K223" s="78" t="str">
        <f t="shared" si="62"/>
        <v/>
      </c>
      <c r="M223" s="41">
        <v>2.3E-2</v>
      </c>
      <c r="T223" s="173"/>
    </row>
    <row r="224" spans="2:20" hidden="1" outlineLevel="1">
      <c r="B224" s="78">
        <f t="shared" si="64"/>
        <v>50983</v>
      </c>
      <c r="C224" s="393"/>
      <c r="D224" s="394"/>
      <c r="E224" s="394"/>
      <c r="F224" s="393"/>
      <c r="G224" s="395"/>
      <c r="I224" s="77">
        <f t="shared" si="66"/>
        <v>99</v>
      </c>
      <c r="J224" s="73">
        <f t="shared" si="61"/>
        <v>2039</v>
      </c>
      <c r="K224" s="78" t="str">
        <f t="shared" si="62"/>
        <v/>
      </c>
      <c r="M224" s="41">
        <v>2.3E-2</v>
      </c>
      <c r="T224" s="173"/>
    </row>
    <row r="225" spans="2:20" hidden="1" outlineLevel="1">
      <c r="B225" s="78">
        <f t="shared" si="64"/>
        <v>51014</v>
      </c>
      <c r="C225" s="393"/>
      <c r="D225" s="394"/>
      <c r="E225" s="394"/>
      <c r="F225" s="393"/>
      <c r="G225" s="395"/>
      <c r="I225" s="77">
        <f t="shared" si="66"/>
        <v>100</v>
      </c>
      <c r="J225" s="73">
        <f t="shared" si="61"/>
        <v>2039</v>
      </c>
      <c r="K225" s="78" t="str">
        <f t="shared" si="62"/>
        <v/>
      </c>
      <c r="M225" s="41">
        <v>2.3E-2</v>
      </c>
      <c r="T225" s="173"/>
    </row>
    <row r="226" spans="2:20" hidden="1" outlineLevel="1">
      <c r="B226" s="78">
        <f t="shared" si="64"/>
        <v>51044</v>
      </c>
      <c r="C226" s="393"/>
      <c r="D226" s="394"/>
      <c r="E226" s="394"/>
      <c r="F226" s="393"/>
      <c r="G226" s="395"/>
      <c r="I226" s="77">
        <f t="shared" si="66"/>
        <v>101</v>
      </c>
      <c r="J226" s="73">
        <f t="shared" si="61"/>
        <v>2039</v>
      </c>
      <c r="K226" s="78" t="str">
        <f t="shared" si="62"/>
        <v/>
      </c>
      <c r="M226" s="41">
        <v>2.3E-2</v>
      </c>
      <c r="T226" s="173"/>
    </row>
    <row r="227" spans="2:20" hidden="1" outlineLevel="1">
      <c r="B227" s="78">
        <f t="shared" si="64"/>
        <v>51075</v>
      </c>
      <c r="C227" s="393"/>
      <c r="D227" s="394"/>
      <c r="E227" s="394"/>
      <c r="F227" s="393"/>
      <c r="G227" s="395"/>
      <c r="I227" s="77">
        <f t="shared" si="66"/>
        <v>102</v>
      </c>
      <c r="J227" s="73">
        <f t="shared" si="61"/>
        <v>2039</v>
      </c>
      <c r="K227" s="78" t="str">
        <f t="shared" si="62"/>
        <v/>
      </c>
      <c r="M227" s="41">
        <v>2.3E-2</v>
      </c>
      <c r="T227" s="173"/>
    </row>
    <row r="228" spans="2:20" hidden="1" outlineLevel="1">
      <c r="B228" s="82">
        <f t="shared" si="64"/>
        <v>51105</v>
      </c>
      <c r="C228" s="396"/>
      <c r="D228" s="397"/>
      <c r="E228" s="397"/>
      <c r="F228" s="396"/>
      <c r="G228" s="398"/>
      <c r="I228" s="64">
        <f t="shared" si="66"/>
        <v>103</v>
      </c>
      <c r="J228" s="73">
        <f t="shared" si="61"/>
        <v>2039</v>
      </c>
      <c r="K228" s="82" t="str">
        <f t="shared" si="62"/>
        <v/>
      </c>
      <c r="M228" s="41">
        <v>2.3E-2</v>
      </c>
      <c r="T228" s="173"/>
    </row>
    <row r="229" spans="2:20" hidden="1" outlineLevel="1">
      <c r="B229" s="74">
        <f t="shared" si="64"/>
        <v>51136</v>
      </c>
      <c r="C229" s="390"/>
      <c r="D229" s="391"/>
      <c r="E229" s="391"/>
      <c r="F229" s="390"/>
      <c r="G229" s="392"/>
      <c r="I229" s="60">
        <f>I109</f>
        <v>105</v>
      </c>
      <c r="J229" s="73">
        <f t="shared" si="61"/>
        <v>2040</v>
      </c>
      <c r="K229" s="74" t="str">
        <f t="shared" si="62"/>
        <v/>
      </c>
      <c r="M229" s="41">
        <v>2.3E-2</v>
      </c>
      <c r="T229" s="173"/>
    </row>
    <row r="230" spans="2:20" hidden="1" outlineLevel="1">
      <c r="B230" s="78">
        <f t="shared" si="64"/>
        <v>51167</v>
      </c>
      <c r="C230" s="393"/>
      <c r="D230" s="394"/>
      <c r="E230" s="394"/>
      <c r="F230" s="393"/>
      <c r="G230" s="395"/>
      <c r="I230" s="77">
        <f t="shared" ref="I230:I240" si="67">I110</f>
        <v>106</v>
      </c>
      <c r="J230" s="73">
        <f t="shared" si="61"/>
        <v>2040</v>
      </c>
      <c r="K230" s="78" t="str">
        <f t="shared" si="62"/>
        <v/>
      </c>
      <c r="M230" s="41">
        <v>2.3E-2</v>
      </c>
      <c r="T230" s="173"/>
    </row>
    <row r="231" spans="2:20" hidden="1" outlineLevel="1">
      <c r="B231" s="78">
        <f t="shared" si="64"/>
        <v>51196</v>
      </c>
      <c r="C231" s="393"/>
      <c r="D231" s="394"/>
      <c r="E231" s="394"/>
      <c r="F231" s="393"/>
      <c r="G231" s="395"/>
      <c r="I231" s="77">
        <f t="shared" si="67"/>
        <v>107</v>
      </c>
      <c r="J231" s="73">
        <f t="shared" si="61"/>
        <v>2040</v>
      </c>
      <c r="K231" s="78" t="str">
        <f t="shared" si="62"/>
        <v/>
      </c>
      <c r="M231" s="41">
        <v>2.3E-2</v>
      </c>
      <c r="T231" s="173"/>
    </row>
    <row r="232" spans="2:20" hidden="1" outlineLevel="1">
      <c r="B232" s="78">
        <f t="shared" si="64"/>
        <v>51227</v>
      </c>
      <c r="C232" s="393"/>
      <c r="D232" s="394"/>
      <c r="E232" s="394"/>
      <c r="F232" s="393"/>
      <c r="G232" s="395"/>
      <c r="I232" s="77">
        <f t="shared" si="67"/>
        <v>108</v>
      </c>
      <c r="J232" s="73">
        <f t="shared" si="61"/>
        <v>2040</v>
      </c>
      <c r="K232" s="78" t="str">
        <f t="shared" si="62"/>
        <v/>
      </c>
      <c r="M232" s="41">
        <v>2.3E-2</v>
      </c>
      <c r="T232" s="173"/>
    </row>
    <row r="233" spans="2:20" hidden="1" outlineLevel="1">
      <c r="B233" s="78">
        <f t="shared" si="64"/>
        <v>51257</v>
      </c>
      <c r="C233" s="393"/>
      <c r="D233" s="394"/>
      <c r="E233" s="394"/>
      <c r="F233" s="393"/>
      <c r="G233" s="395"/>
      <c r="I233" s="77">
        <f t="shared" si="67"/>
        <v>109</v>
      </c>
      <c r="J233" s="73">
        <f t="shared" si="61"/>
        <v>2040</v>
      </c>
      <c r="K233" s="78" t="str">
        <f t="shared" si="62"/>
        <v/>
      </c>
      <c r="M233" s="41">
        <v>2.3E-2</v>
      </c>
      <c r="T233" s="173"/>
    </row>
    <row r="234" spans="2:20" hidden="1" outlineLevel="1">
      <c r="B234" s="78">
        <f t="shared" si="64"/>
        <v>51288</v>
      </c>
      <c r="C234" s="393"/>
      <c r="D234" s="394"/>
      <c r="E234" s="394"/>
      <c r="F234" s="393"/>
      <c r="G234" s="395"/>
      <c r="I234" s="77">
        <f t="shared" si="67"/>
        <v>110</v>
      </c>
      <c r="J234" s="73">
        <f t="shared" si="61"/>
        <v>2040</v>
      </c>
      <c r="K234" s="78" t="str">
        <f t="shared" si="62"/>
        <v/>
      </c>
      <c r="M234" s="41">
        <v>2.3E-2</v>
      </c>
      <c r="T234" s="173"/>
    </row>
    <row r="235" spans="2:20" hidden="1" outlineLevel="1">
      <c r="B235" s="78">
        <f t="shared" si="64"/>
        <v>51318</v>
      </c>
      <c r="C235" s="393"/>
      <c r="D235" s="394"/>
      <c r="E235" s="394"/>
      <c r="F235" s="393"/>
      <c r="G235" s="395"/>
      <c r="I235" s="77">
        <f t="shared" si="67"/>
        <v>111</v>
      </c>
      <c r="J235" s="73">
        <f t="shared" si="61"/>
        <v>2040</v>
      </c>
      <c r="K235" s="78" t="str">
        <f t="shared" si="62"/>
        <v/>
      </c>
      <c r="M235" s="41">
        <v>2.3E-2</v>
      </c>
      <c r="T235" s="173"/>
    </row>
    <row r="236" spans="2:20" hidden="1" outlineLevel="1">
      <c r="B236" s="78">
        <f t="shared" si="64"/>
        <v>51349</v>
      </c>
      <c r="C236" s="393"/>
      <c r="D236" s="394"/>
      <c r="E236" s="394"/>
      <c r="F236" s="393"/>
      <c r="G236" s="395"/>
      <c r="I236" s="77">
        <f t="shared" si="67"/>
        <v>112</v>
      </c>
      <c r="J236" s="73">
        <f t="shared" si="61"/>
        <v>2040</v>
      </c>
      <c r="K236" s="78" t="str">
        <f t="shared" si="62"/>
        <v/>
      </c>
      <c r="M236" s="41">
        <v>2.3E-2</v>
      </c>
      <c r="T236" s="173"/>
    </row>
    <row r="237" spans="2:20" hidden="1" outlineLevel="1">
      <c r="B237" s="78">
        <f t="shared" si="64"/>
        <v>51380</v>
      </c>
      <c r="C237" s="393"/>
      <c r="D237" s="394"/>
      <c r="E237" s="394"/>
      <c r="F237" s="393"/>
      <c r="G237" s="395"/>
      <c r="I237" s="77">
        <f t="shared" si="67"/>
        <v>113</v>
      </c>
      <c r="J237" s="73">
        <f t="shared" si="61"/>
        <v>2040</v>
      </c>
      <c r="K237" s="78" t="str">
        <f t="shared" si="62"/>
        <v/>
      </c>
      <c r="M237" s="41">
        <v>2.3E-2</v>
      </c>
      <c r="T237" s="173"/>
    </row>
    <row r="238" spans="2:20" hidden="1" outlineLevel="1">
      <c r="B238" s="78">
        <f t="shared" si="64"/>
        <v>51410</v>
      </c>
      <c r="C238" s="393"/>
      <c r="D238" s="394"/>
      <c r="E238" s="394"/>
      <c r="F238" s="393"/>
      <c r="G238" s="395"/>
      <c r="I238" s="77">
        <f t="shared" si="67"/>
        <v>114</v>
      </c>
      <c r="J238" s="73">
        <f t="shared" si="61"/>
        <v>2040</v>
      </c>
      <c r="K238" s="78" t="str">
        <f t="shared" si="62"/>
        <v/>
      </c>
      <c r="M238" s="41">
        <v>2.3E-2</v>
      </c>
      <c r="T238" s="173"/>
    </row>
    <row r="239" spans="2:20" hidden="1" outlineLevel="1">
      <c r="B239" s="78">
        <f t="shared" si="64"/>
        <v>51441</v>
      </c>
      <c r="C239" s="393"/>
      <c r="D239" s="394"/>
      <c r="E239" s="394"/>
      <c r="F239" s="393"/>
      <c r="G239" s="395"/>
      <c r="I239" s="77">
        <f t="shared" si="67"/>
        <v>115</v>
      </c>
      <c r="J239" s="73">
        <f t="shared" si="61"/>
        <v>2040</v>
      </c>
      <c r="K239" s="78" t="str">
        <f t="shared" si="62"/>
        <v/>
      </c>
      <c r="M239" s="41">
        <v>2.3E-2</v>
      </c>
      <c r="T239" s="173"/>
    </row>
    <row r="240" spans="2:20" hidden="1" outlineLevel="1">
      <c r="B240" s="82">
        <f t="shared" si="64"/>
        <v>51471</v>
      </c>
      <c r="C240" s="396"/>
      <c r="D240" s="397"/>
      <c r="E240" s="397"/>
      <c r="F240" s="396"/>
      <c r="G240" s="398"/>
      <c r="I240" s="64">
        <f t="shared" si="67"/>
        <v>116</v>
      </c>
      <c r="J240" s="73">
        <f t="shared" si="61"/>
        <v>2040</v>
      </c>
      <c r="K240" s="82" t="str">
        <f t="shared" si="62"/>
        <v/>
      </c>
      <c r="M240" s="41">
        <v>2.3E-2</v>
      </c>
      <c r="T240" s="173"/>
    </row>
    <row r="241" spans="2:20" hidden="1" outlineLevel="1">
      <c r="B241" s="189">
        <f t="shared" ref="B241:B304" si="68">EDATE(B240,1)</f>
        <v>51502</v>
      </c>
      <c r="C241" s="390"/>
      <c r="D241" s="391"/>
      <c r="E241" s="391"/>
      <c r="F241" s="390"/>
      <c r="G241" s="392"/>
      <c r="I241" s="60">
        <f>I121</f>
        <v>118</v>
      </c>
      <c r="J241" s="73">
        <f t="shared" ref="J241:J252" si="69">YEAR(B241)</f>
        <v>2041</v>
      </c>
      <c r="K241" s="74" t="str">
        <f t="shared" ref="K241:K252" si="70">IF(ISNUMBER(F241),IF(F241&lt;&gt;0,B241,""),"")</f>
        <v/>
      </c>
      <c r="M241" s="41">
        <v>2.1999999999999999E-2</v>
      </c>
      <c r="T241" s="173"/>
    </row>
    <row r="242" spans="2:20" hidden="1" outlineLevel="1">
      <c r="B242" s="190">
        <f t="shared" si="68"/>
        <v>51533</v>
      </c>
      <c r="C242" s="393"/>
      <c r="D242" s="394"/>
      <c r="E242" s="394"/>
      <c r="F242" s="393"/>
      <c r="G242" s="395"/>
      <c r="I242" s="77">
        <f t="shared" ref="I242:I305" si="71">I122</f>
        <v>119</v>
      </c>
      <c r="J242" s="73">
        <f t="shared" si="69"/>
        <v>2041</v>
      </c>
      <c r="K242" s="78" t="str">
        <f t="shared" si="70"/>
        <v/>
      </c>
      <c r="M242" s="41">
        <v>2.1999999999999999E-2</v>
      </c>
      <c r="T242" s="173"/>
    </row>
    <row r="243" spans="2:20" hidden="1" outlineLevel="1">
      <c r="B243" s="190">
        <f t="shared" si="68"/>
        <v>51561</v>
      </c>
      <c r="C243" s="393"/>
      <c r="D243" s="394"/>
      <c r="E243" s="394"/>
      <c r="F243" s="393"/>
      <c r="G243" s="395"/>
      <c r="I243" s="77">
        <f t="shared" si="71"/>
        <v>120</v>
      </c>
      <c r="J243" s="73">
        <f t="shared" si="69"/>
        <v>2041</v>
      </c>
      <c r="K243" s="78" t="str">
        <f t="shared" si="70"/>
        <v/>
      </c>
      <c r="M243" s="41">
        <v>2.1999999999999999E-2</v>
      </c>
      <c r="T243" s="173"/>
    </row>
    <row r="244" spans="2:20" hidden="1" outlineLevel="1">
      <c r="B244" s="190">
        <f t="shared" si="68"/>
        <v>51592</v>
      </c>
      <c r="C244" s="393"/>
      <c r="D244" s="394"/>
      <c r="E244" s="394"/>
      <c r="F244" s="393"/>
      <c r="G244" s="395"/>
      <c r="I244" s="77">
        <f t="shared" si="71"/>
        <v>121</v>
      </c>
      <c r="J244" s="73">
        <f t="shared" si="69"/>
        <v>2041</v>
      </c>
      <c r="K244" s="78" t="str">
        <f t="shared" si="70"/>
        <v/>
      </c>
      <c r="M244" s="41">
        <v>2.1999999999999999E-2</v>
      </c>
      <c r="T244" s="173"/>
    </row>
    <row r="245" spans="2:20" hidden="1" outlineLevel="1">
      <c r="B245" s="190">
        <f t="shared" si="68"/>
        <v>51622</v>
      </c>
      <c r="C245" s="393"/>
      <c r="D245" s="394"/>
      <c r="E245" s="394"/>
      <c r="F245" s="393"/>
      <c r="G245" s="395"/>
      <c r="I245" s="77">
        <f t="shared" si="71"/>
        <v>122</v>
      </c>
      <c r="J245" s="73">
        <f t="shared" si="69"/>
        <v>2041</v>
      </c>
      <c r="K245" s="78" t="str">
        <f t="shared" si="70"/>
        <v/>
      </c>
      <c r="M245" s="41">
        <v>2.1999999999999999E-2</v>
      </c>
      <c r="T245" s="173"/>
    </row>
    <row r="246" spans="2:20" hidden="1" outlineLevel="1">
      <c r="B246" s="190">
        <f t="shared" si="68"/>
        <v>51653</v>
      </c>
      <c r="C246" s="393"/>
      <c r="D246" s="394"/>
      <c r="E246" s="394"/>
      <c r="F246" s="393"/>
      <c r="G246" s="395"/>
      <c r="I246" s="77">
        <f t="shared" si="71"/>
        <v>123</v>
      </c>
      <c r="J246" s="73">
        <f t="shared" si="69"/>
        <v>2041</v>
      </c>
      <c r="K246" s="78" t="str">
        <f t="shared" si="70"/>
        <v/>
      </c>
      <c r="M246" s="41">
        <v>2.1999999999999999E-2</v>
      </c>
      <c r="T246" s="173"/>
    </row>
    <row r="247" spans="2:20" hidden="1" outlineLevel="1">
      <c r="B247" s="190">
        <f t="shared" si="68"/>
        <v>51683</v>
      </c>
      <c r="C247" s="393"/>
      <c r="D247" s="394"/>
      <c r="E247" s="394"/>
      <c r="F247" s="393"/>
      <c r="G247" s="395"/>
      <c r="I247" s="77">
        <f t="shared" si="71"/>
        <v>124</v>
      </c>
      <c r="J247" s="73">
        <f t="shared" si="69"/>
        <v>2041</v>
      </c>
      <c r="K247" s="78" t="str">
        <f t="shared" si="70"/>
        <v/>
      </c>
      <c r="M247" s="41">
        <v>2.1999999999999999E-2</v>
      </c>
      <c r="T247" s="173"/>
    </row>
    <row r="248" spans="2:20" hidden="1" outlineLevel="1">
      <c r="B248" s="190">
        <f t="shared" si="68"/>
        <v>51714</v>
      </c>
      <c r="C248" s="393"/>
      <c r="D248" s="394"/>
      <c r="E248" s="394"/>
      <c r="F248" s="393"/>
      <c r="G248" s="395"/>
      <c r="I248" s="77">
        <f t="shared" si="71"/>
        <v>125</v>
      </c>
      <c r="J248" s="73">
        <f t="shared" si="69"/>
        <v>2041</v>
      </c>
      <c r="K248" s="78" t="str">
        <f t="shared" si="70"/>
        <v/>
      </c>
      <c r="M248" s="41">
        <v>2.1999999999999999E-2</v>
      </c>
      <c r="T248" s="173"/>
    </row>
    <row r="249" spans="2:20" hidden="1" outlineLevel="1">
      <c r="B249" s="190">
        <f t="shared" si="68"/>
        <v>51745</v>
      </c>
      <c r="C249" s="393"/>
      <c r="D249" s="394"/>
      <c r="E249" s="394"/>
      <c r="F249" s="393"/>
      <c r="G249" s="395"/>
      <c r="I249" s="77">
        <f t="shared" si="71"/>
        <v>126</v>
      </c>
      <c r="J249" s="73">
        <f t="shared" si="69"/>
        <v>2041</v>
      </c>
      <c r="K249" s="78" t="str">
        <f t="shared" si="70"/>
        <v/>
      </c>
      <c r="M249" s="41">
        <v>2.1999999999999999E-2</v>
      </c>
      <c r="T249" s="173"/>
    </row>
    <row r="250" spans="2:20" hidden="1" outlineLevel="1">
      <c r="B250" s="190">
        <f t="shared" si="68"/>
        <v>51775</v>
      </c>
      <c r="C250" s="393"/>
      <c r="D250" s="394"/>
      <c r="E250" s="394"/>
      <c r="F250" s="393"/>
      <c r="G250" s="395"/>
      <c r="I250" s="77">
        <f t="shared" si="71"/>
        <v>127</v>
      </c>
      <c r="J250" s="73">
        <f t="shared" si="69"/>
        <v>2041</v>
      </c>
      <c r="K250" s="78" t="str">
        <f t="shared" si="70"/>
        <v/>
      </c>
      <c r="M250" s="41">
        <v>2.1999999999999999E-2</v>
      </c>
      <c r="T250" s="173"/>
    </row>
    <row r="251" spans="2:20" hidden="1" outlineLevel="1">
      <c r="B251" s="190">
        <f t="shared" si="68"/>
        <v>51806</v>
      </c>
      <c r="C251" s="393"/>
      <c r="D251" s="394"/>
      <c r="E251" s="394"/>
      <c r="F251" s="393"/>
      <c r="G251" s="395"/>
      <c r="I251" s="77">
        <f t="shared" si="71"/>
        <v>128</v>
      </c>
      <c r="J251" s="73">
        <f t="shared" si="69"/>
        <v>2041</v>
      </c>
      <c r="K251" s="78" t="str">
        <f t="shared" si="70"/>
        <v/>
      </c>
      <c r="M251" s="41">
        <v>2.1999999999999999E-2</v>
      </c>
      <c r="O251" s="173"/>
      <c r="P251" s="173"/>
      <c r="T251" s="173"/>
    </row>
    <row r="252" spans="2:20" hidden="1" outlineLevel="1" collapsed="1">
      <c r="B252" s="191">
        <f t="shared" si="68"/>
        <v>51836</v>
      </c>
      <c r="C252" s="396"/>
      <c r="D252" s="397"/>
      <c r="E252" s="397"/>
      <c r="F252" s="396"/>
      <c r="G252" s="398"/>
      <c r="I252" s="64">
        <f t="shared" si="71"/>
        <v>129</v>
      </c>
      <c r="J252" s="73">
        <f t="shared" si="69"/>
        <v>2041</v>
      </c>
      <c r="K252" s="82" t="str">
        <f t="shared" si="70"/>
        <v/>
      </c>
      <c r="M252" s="41">
        <v>2.1999999999999999E-2</v>
      </c>
      <c r="O252" s="173"/>
      <c r="P252" s="173"/>
      <c r="T252" s="173"/>
    </row>
    <row r="253" spans="2:20" hidden="1" outlineLevel="1">
      <c r="B253" s="189">
        <f t="shared" si="68"/>
        <v>51867</v>
      </c>
      <c r="C253" s="390"/>
      <c r="D253" s="391"/>
      <c r="E253" s="391"/>
      <c r="F253" s="390"/>
      <c r="G253" s="392"/>
      <c r="I253" s="60">
        <f>I133</f>
        <v>1</v>
      </c>
      <c r="J253" s="73">
        <f t="shared" ref="J253:J276" si="72">YEAR(B253)</f>
        <v>2042</v>
      </c>
      <c r="K253" s="74" t="str">
        <f t="shared" ref="K253:K276" si="73">IF(ISNUMBER(F253),IF(F253&lt;&gt;0,B253,""),"")</f>
        <v/>
      </c>
      <c r="M253" s="41">
        <v>2.1999999999999999E-2</v>
      </c>
      <c r="O253" s="173"/>
      <c r="P253" s="173"/>
      <c r="T253" s="173"/>
    </row>
    <row r="254" spans="2:20" hidden="1" outlineLevel="1">
      <c r="B254" s="190">
        <f t="shared" si="68"/>
        <v>51898</v>
      </c>
      <c r="C254" s="393"/>
      <c r="D254" s="394"/>
      <c r="E254" s="394"/>
      <c r="F254" s="393"/>
      <c r="G254" s="395"/>
      <c r="I254" s="77">
        <f t="shared" si="71"/>
        <v>2</v>
      </c>
      <c r="J254" s="73">
        <f t="shared" si="72"/>
        <v>2042</v>
      </c>
      <c r="K254" s="78" t="str">
        <f t="shared" si="73"/>
        <v/>
      </c>
      <c r="M254" s="41">
        <v>2.1999999999999999E-2</v>
      </c>
      <c r="O254" s="173"/>
      <c r="P254" s="173"/>
      <c r="T254" s="173"/>
    </row>
    <row r="255" spans="2:20" hidden="1" outlineLevel="1">
      <c r="B255" s="190">
        <f t="shared" si="68"/>
        <v>51926</v>
      </c>
      <c r="C255" s="393"/>
      <c r="D255" s="394"/>
      <c r="E255" s="394"/>
      <c r="F255" s="393"/>
      <c r="G255" s="395"/>
      <c r="I255" s="77">
        <f t="shared" si="71"/>
        <v>3</v>
      </c>
      <c r="J255" s="73">
        <f t="shared" si="72"/>
        <v>2042</v>
      </c>
      <c r="K255" s="78" t="str">
        <f t="shared" si="73"/>
        <v/>
      </c>
      <c r="M255" s="41">
        <v>2.1999999999999999E-2</v>
      </c>
      <c r="O255" s="173"/>
      <c r="P255" s="173"/>
      <c r="T255" s="173"/>
    </row>
    <row r="256" spans="2:20" hidden="1" outlineLevel="1">
      <c r="B256" s="190">
        <f t="shared" si="68"/>
        <v>51957</v>
      </c>
      <c r="C256" s="393"/>
      <c r="D256" s="394"/>
      <c r="E256" s="394"/>
      <c r="F256" s="393"/>
      <c r="G256" s="395"/>
      <c r="I256" s="77">
        <f t="shared" si="71"/>
        <v>4</v>
      </c>
      <c r="J256" s="73">
        <f t="shared" si="72"/>
        <v>2042</v>
      </c>
      <c r="K256" s="78" t="str">
        <f t="shared" si="73"/>
        <v/>
      </c>
      <c r="M256" s="41">
        <v>2.1999999999999999E-2</v>
      </c>
      <c r="O256" s="173"/>
      <c r="P256" s="173"/>
      <c r="T256" s="173"/>
    </row>
    <row r="257" spans="2:20" hidden="1" outlineLevel="1">
      <c r="B257" s="190">
        <f t="shared" si="68"/>
        <v>51987</v>
      </c>
      <c r="C257" s="393"/>
      <c r="D257" s="394"/>
      <c r="E257" s="394"/>
      <c r="F257" s="393"/>
      <c r="G257" s="395"/>
      <c r="I257" s="77">
        <f t="shared" si="71"/>
        <v>5</v>
      </c>
      <c r="J257" s="73">
        <f t="shared" si="72"/>
        <v>2042</v>
      </c>
      <c r="K257" s="78" t="str">
        <f t="shared" si="73"/>
        <v/>
      </c>
      <c r="M257" s="41">
        <v>2.1999999999999999E-2</v>
      </c>
      <c r="O257" s="173"/>
      <c r="P257" s="173"/>
      <c r="T257" s="173"/>
    </row>
    <row r="258" spans="2:20" hidden="1" outlineLevel="1">
      <c r="B258" s="190">
        <f t="shared" si="68"/>
        <v>52018</v>
      </c>
      <c r="C258" s="393"/>
      <c r="D258" s="394"/>
      <c r="E258" s="394"/>
      <c r="F258" s="393"/>
      <c r="G258" s="395"/>
      <c r="I258" s="77">
        <f t="shared" si="71"/>
        <v>6</v>
      </c>
      <c r="J258" s="73">
        <f t="shared" si="72"/>
        <v>2042</v>
      </c>
      <c r="K258" s="78" t="str">
        <f t="shared" si="73"/>
        <v/>
      </c>
      <c r="M258" s="41">
        <v>2.1999999999999999E-2</v>
      </c>
      <c r="O258" s="173"/>
      <c r="P258" s="173"/>
      <c r="T258" s="173"/>
    </row>
    <row r="259" spans="2:20" hidden="1" outlineLevel="1">
      <c r="B259" s="190">
        <f t="shared" si="68"/>
        <v>52048</v>
      </c>
      <c r="C259" s="393"/>
      <c r="D259" s="394"/>
      <c r="E259" s="394"/>
      <c r="F259" s="393"/>
      <c r="G259" s="395"/>
      <c r="I259" s="77">
        <f t="shared" si="71"/>
        <v>7</v>
      </c>
      <c r="J259" s="73">
        <f t="shared" si="72"/>
        <v>2042</v>
      </c>
      <c r="K259" s="78" t="str">
        <f t="shared" si="73"/>
        <v/>
      </c>
      <c r="M259" s="41">
        <v>2.1999999999999999E-2</v>
      </c>
      <c r="O259" s="173"/>
      <c r="P259" s="173"/>
    </row>
    <row r="260" spans="2:20" hidden="1" outlineLevel="1">
      <c r="B260" s="190">
        <f t="shared" si="68"/>
        <v>52079</v>
      </c>
      <c r="C260" s="393"/>
      <c r="D260" s="394"/>
      <c r="E260" s="394"/>
      <c r="F260" s="393"/>
      <c r="G260" s="395"/>
      <c r="I260" s="77">
        <f t="shared" si="71"/>
        <v>8</v>
      </c>
      <c r="J260" s="73">
        <f t="shared" si="72"/>
        <v>2042</v>
      </c>
      <c r="K260" s="78" t="str">
        <f t="shared" si="73"/>
        <v/>
      </c>
      <c r="M260" s="41">
        <v>2.1999999999999999E-2</v>
      </c>
      <c r="O260" s="173"/>
      <c r="P260" s="173"/>
    </row>
    <row r="261" spans="2:20" hidden="1" outlineLevel="1">
      <c r="B261" s="190">
        <f t="shared" si="68"/>
        <v>52110</v>
      </c>
      <c r="C261" s="393"/>
      <c r="D261" s="394"/>
      <c r="E261" s="394"/>
      <c r="F261" s="393"/>
      <c r="G261" s="395"/>
      <c r="I261" s="77">
        <f t="shared" si="71"/>
        <v>9</v>
      </c>
      <c r="J261" s="73">
        <f t="shared" si="72"/>
        <v>2042</v>
      </c>
      <c r="K261" s="78" t="str">
        <f t="shared" si="73"/>
        <v/>
      </c>
      <c r="M261" s="41">
        <v>2.1999999999999999E-2</v>
      </c>
      <c r="O261" s="173"/>
      <c r="P261" s="173"/>
    </row>
    <row r="262" spans="2:20" hidden="1" outlineLevel="1">
      <c r="B262" s="190">
        <f t="shared" si="68"/>
        <v>52140</v>
      </c>
      <c r="C262" s="393"/>
      <c r="D262" s="394"/>
      <c r="E262" s="394"/>
      <c r="F262" s="393"/>
      <c r="G262" s="395"/>
      <c r="I262" s="77">
        <f t="shared" si="71"/>
        <v>10</v>
      </c>
      <c r="J262" s="73">
        <f t="shared" si="72"/>
        <v>2042</v>
      </c>
      <c r="K262" s="78" t="str">
        <f t="shared" si="73"/>
        <v/>
      </c>
      <c r="M262" s="41">
        <v>2.1999999999999999E-2</v>
      </c>
    </row>
    <row r="263" spans="2:20" hidden="1" outlineLevel="1">
      <c r="B263" s="190">
        <f t="shared" si="68"/>
        <v>52171</v>
      </c>
      <c r="C263" s="393"/>
      <c r="D263" s="394"/>
      <c r="E263" s="394"/>
      <c r="F263" s="393"/>
      <c r="G263" s="395"/>
      <c r="I263" s="77">
        <f t="shared" si="71"/>
        <v>11</v>
      </c>
      <c r="J263" s="73">
        <f t="shared" si="72"/>
        <v>2042</v>
      </c>
      <c r="K263" s="78" t="str">
        <f t="shared" si="73"/>
        <v/>
      </c>
      <c r="M263" s="41">
        <v>2.1999999999999999E-2</v>
      </c>
    </row>
    <row r="264" spans="2:20" hidden="1" outlineLevel="1">
      <c r="B264" s="191">
        <f t="shared" si="68"/>
        <v>52201</v>
      </c>
      <c r="C264" s="396"/>
      <c r="D264" s="397"/>
      <c r="E264" s="397"/>
      <c r="F264" s="396"/>
      <c r="G264" s="398"/>
      <c r="I264" s="64">
        <f t="shared" si="71"/>
        <v>12</v>
      </c>
      <c r="J264" s="73">
        <f t="shared" si="72"/>
        <v>2042</v>
      </c>
      <c r="K264" s="82" t="str">
        <f t="shared" si="73"/>
        <v/>
      </c>
      <c r="M264" s="41">
        <v>2.1999999999999999E-2</v>
      </c>
    </row>
    <row r="265" spans="2:20" hidden="1" outlineLevel="1">
      <c r="B265" s="189">
        <f t="shared" si="68"/>
        <v>52232</v>
      </c>
      <c r="C265" s="181"/>
      <c r="D265" s="182"/>
      <c r="E265" s="182"/>
      <c r="F265" s="181"/>
      <c r="G265" s="183"/>
      <c r="I265" s="60">
        <f>I145</f>
        <v>14</v>
      </c>
      <c r="J265" s="73">
        <f t="shared" si="72"/>
        <v>2043</v>
      </c>
      <c r="K265" s="74" t="str">
        <f t="shared" si="73"/>
        <v/>
      </c>
      <c r="M265" s="41">
        <v>2.3E-2</v>
      </c>
      <c r="O265" s="173"/>
      <c r="P265" s="173"/>
      <c r="T265" s="173"/>
    </row>
    <row r="266" spans="2:20" hidden="1" outlineLevel="1">
      <c r="B266" s="190">
        <f t="shared" si="68"/>
        <v>52263</v>
      </c>
      <c r="C266" s="175"/>
      <c r="D266" s="176"/>
      <c r="E266" s="176"/>
      <c r="F266" s="175"/>
      <c r="G266" s="177"/>
      <c r="I266" s="77">
        <f t="shared" si="71"/>
        <v>15</v>
      </c>
      <c r="J266" s="73">
        <f t="shared" si="72"/>
        <v>2043</v>
      </c>
      <c r="K266" s="78" t="str">
        <f t="shared" si="73"/>
        <v/>
      </c>
      <c r="M266" s="41">
        <v>2.3E-2</v>
      </c>
      <c r="O266" s="173"/>
      <c r="P266" s="173"/>
      <c r="T266" s="173"/>
    </row>
    <row r="267" spans="2:20" hidden="1" outlineLevel="1">
      <c r="B267" s="190">
        <f t="shared" si="68"/>
        <v>52291</v>
      </c>
      <c r="C267" s="175"/>
      <c r="D267" s="176"/>
      <c r="E267" s="176"/>
      <c r="F267" s="175"/>
      <c r="G267" s="177"/>
      <c r="I267" s="77">
        <f t="shared" si="71"/>
        <v>16</v>
      </c>
      <c r="J267" s="73">
        <f t="shared" si="72"/>
        <v>2043</v>
      </c>
      <c r="K267" s="78" t="str">
        <f t="shared" si="73"/>
        <v/>
      </c>
      <c r="M267" s="41">
        <v>2.3E-2</v>
      </c>
      <c r="O267" s="173"/>
      <c r="P267" s="173"/>
      <c r="T267" s="173"/>
    </row>
    <row r="268" spans="2:20" hidden="1" outlineLevel="1">
      <c r="B268" s="190">
        <f t="shared" si="68"/>
        <v>52322</v>
      </c>
      <c r="C268" s="175"/>
      <c r="D268" s="176"/>
      <c r="E268" s="176"/>
      <c r="F268" s="175"/>
      <c r="G268" s="177"/>
      <c r="I268" s="77">
        <f t="shared" si="71"/>
        <v>17</v>
      </c>
      <c r="J268" s="73">
        <f t="shared" si="72"/>
        <v>2043</v>
      </c>
      <c r="K268" s="78" t="str">
        <f t="shared" si="73"/>
        <v/>
      </c>
      <c r="M268" s="41">
        <v>2.3E-2</v>
      </c>
      <c r="O268" s="173"/>
      <c r="P268" s="173"/>
      <c r="T268" s="173"/>
    </row>
    <row r="269" spans="2:20" hidden="1" outlineLevel="1">
      <c r="B269" s="190">
        <f t="shared" si="68"/>
        <v>52352</v>
      </c>
      <c r="C269" s="175"/>
      <c r="D269" s="176"/>
      <c r="E269" s="176"/>
      <c r="F269" s="175"/>
      <c r="G269" s="177"/>
      <c r="I269" s="77">
        <f t="shared" si="71"/>
        <v>18</v>
      </c>
      <c r="J269" s="73">
        <f t="shared" si="72"/>
        <v>2043</v>
      </c>
      <c r="K269" s="78" t="str">
        <f t="shared" si="73"/>
        <v/>
      </c>
      <c r="M269" s="41">
        <v>2.3E-2</v>
      </c>
      <c r="O269" s="173"/>
      <c r="P269" s="173"/>
      <c r="T269" s="173"/>
    </row>
    <row r="270" spans="2:20" hidden="1" outlineLevel="1">
      <c r="B270" s="190">
        <f t="shared" si="68"/>
        <v>52383</v>
      </c>
      <c r="C270" s="175"/>
      <c r="D270" s="176"/>
      <c r="E270" s="176"/>
      <c r="F270" s="175"/>
      <c r="G270" s="177"/>
      <c r="I270" s="77">
        <f t="shared" si="71"/>
        <v>19</v>
      </c>
      <c r="J270" s="73">
        <f t="shared" si="72"/>
        <v>2043</v>
      </c>
      <c r="K270" s="78" t="str">
        <f t="shared" si="73"/>
        <v/>
      </c>
      <c r="M270" s="41">
        <v>2.3E-2</v>
      </c>
      <c r="O270" s="173"/>
      <c r="P270" s="173"/>
      <c r="T270" s="173"/>
    </row>
    <row r="271" spans="2:20" hidden="1" outlineLevel="1">
      <c r="B271" s="190">
        <f t="shared" si="68"/>
        <v>52413</v>
      </c>
      <c r="C271" s="175"/>
      <c r="D271" s="176"/>
      <c r="E271" s="176"/>
      <c r="F271" s="175"/>
      <c r="G271" s="177"/>
      <c r="I271" s="77">
        <f t="shared" si="71"/>
        <v>20</v>
      </c>
      <c r="J271" s="73">
        <f t="shared" si="72"/>
        <v>2043</v>
      </c>
      <c r="K271" s="78" t="str">
        <f t="shared" si="73"/>
        <v/>
      </c>
      <c r="M271" s="41">
        <v>2.3E-2</v>
      </c>
      <c r="O271" s="173"/>
      <c r="P271" s="173"/>
    </row>
    <row r="272" spans="2:20" hidden="1" outlineLevel="1">
      <c r="B272" s="190">
        <f t="shared" si="68"/>
        <v>52444</v>
      </c>
      <c r="C272" s="175"/>
      <c r="D272" s="176"/>
      <c r="E272" s="176"/>
      <c r="F272" s="175"/>
      <c r="G272" s="177"/>
      <c r="I272" s="77">
        <f t="shared" si="71"/>
        <v>21</v>
      </c>
      <c r="J272" s="73">
        <f t="shared" si="72"/>
        <v>2043</v>
      </c>
      <c r="K272" s="78" t="str">
        <f t="shared" si="73"/>
        <v/>
      </c>
      <c r="M272" s="41">
        <v>2.3E-2</v>
      </c>
      <c r="O272" s="173"/>
      <c r="P272" s="173"/>
    </row>
    <row r="273" spans="2:20" hidden="1" outlineLevel="1">
      <c r="B273" s="190">
        <f t="shared" si="68"/>
        <v>52475</v>
      </c>
      <c r="C273" s="175"/>
      <c r="D273" s="176"/>
      <c r="E273" s="176"/>
      <c r="F273" s="175"/>
      <c r="G273" s="177"/>
      <c r="I273" s="77">
        <f t="shared" si="71"/>
        <v>22</v>
      </c>
      <c r="J273" s="73">
        <f t="shared" si="72"/>
        <v>2043</v>
      </c>
      <c r="K273" s="78" t="str">
        <f t="shared" si="73"/>
        <v/>
      </c>
      <c r="M273" s="41">
        <v>2.3E-2</v>
      </c>
      <c r="O273" s="173"/>
      <c r="P273" s="173"/>
    </row>
    <row r="274" spans="2:20" hidden="1" outlineLevel="1">
      <c r="B274" s="190">
        <f t="shared" si="68"/>
        <v>52505</v>
      </c>
      <c r="C274" s="175"/>
      <c r="D274" s="176"/>
      <c r="E274" s="176"/>
      <c r="F274" s="175"/>
      <c r="G274" s="177"/>
      <c r="I274" s="77">
        <f t="shared" si="71"/>
        <v>23</v>
      </c>
      <c r="J274" s="73">
        <f t="shared" si="72"/>
        <v>2043</v>
      </c>
      <c r="K274" s="78" t="str">
        <f t="shared" si="73"/>
        <v/>
      </c>
      <c r="M274" s="41">
        <v>2.3E-2</v>
      </c>
    </row>
    <row r="275" spans="2:20" hidden="1" outlineLevel="1">
      <c r="B275" s="190">
        <f t="shared" si="68"/>
        <v>52536</v>
      </c>
      <c r="C275" s="175"/>
      <c r="D275" s="176"/>
      <c r="E275" s="176"/>
      <c r="F275" s="175"/>
      <c r="G275" s="177"/>
      <c r="I275" s="77">
        <f t="shared" si="71"/>
        <v>24</v>
      </c>
      <c r="J275" s="73">
        <f t="shared" si="72"/>
        <v>2043</v>
      </c>
      <c r="K275" s="78" t="str">
        <f t="shared" si="73"/>
        <v/>
      </c>
      <c r="M275" s="41">
        <v>2.3E-2</v>
      </c>
    </row>
    <row r="276" spans="2:20" hidden="1" outlineLevel="1">
      <c r="B276" s="191">
        <f t="shared" si="68"/>
        <v>52566</v>
      </c>
      <c r="C276" s="178"/>
      <c r="D276" s="179"/>
      <c r="E276" s="179"/>
      <c r="F276" s="178"/>
      <c r="G276" s="180"/>
      <c r="I276" s="64">
        <f t="shared" si="71"/>
        <v>25</v>
      </c>
      <c r="J276" s="73">
        <f t="shared" si="72"/>
        <v>2043</v>
      </c>
      <c r="K276" s="82" t="str">
        <f t="shared" si="73"/>
        <v/>
      </c>
      <c r="M276" s="41">
        <v>2.3E-2</v>
      </c>
    </row>
    <row r="277" spans="2:20" hidden="1" outlineLevel="1">
      <c r="B277" s="189">
        <f t="shared" si="68"/>
        <v>52597</v>
      </c>
      <c r="C277" s="181"/>
      <c r="D277" s="182"/>
      <c r="E277" s="182"/>
      <c r="F277" s="181"/>
      <c r="G277" s="183"/>
      <c r="I277" s="60">
        <f>I157</f>
        <v>27</v>
      </c>
      <c r="J277" s="73">
        <f t="shared" ref="J277:J288" si="74">YEAR(B277)</f>
        <v>2044</v>
      </c>
      <c r="K277" s="74" t="str">
        <f t="shared" ref="K277:K288" si="75">IF(ISNUMBER(F277),IF(F277&lt;&gt;0,B277,""),"")</f>
        <v/>
      </c>
      <c r="M277" s="41">
        <v>2.1999999999999999E-2</v>
      </c>
      <c r="O277" s="173"/>
      <c r="P277" s="173"/>
      <c r="T277" s="173"/>
    </row>
    <row r="278" spans="2:20" hidden="1" outlineLevel="1">
      <c r="B278" s="190">
        <f t="shared" si="68"/>
        <v>52628</v>
      </c>
      <c r="C278" s="175"/>
      <c r="D278" s="176"/>
      <c r="E278" s="176"/>
      <c r="F278" s="175"/>
      <c r="G278" s="177"/>
      <c r="I278" s="77">
        <f t="shared" si="71"/>
        <v>28</v>
      </c>
      <c r="J278" s="73">
        <f t="shared" si="74"/>
        <v>2044</v>
      </c>
      <c r="K278" s="78" t="str">
        <f t="shared" si="75"/>
        <v/>
      </c>
      <c r="M278" s="41">
        <v>2.1999999999999999E-2</v>
      </c>
      <c r="O278" s="173"/>
      <c r="P278" s="173"/>
      <c r="T278" s="173"/>
    </row>
    <row r="279" spans="2:20" hidden="1" outlineLevel="1">
      <c r="B279" s="190">
        <f t="shared" si="68"/>
        <v>52657</v>
      </c>
      <c r="C279" s="175"/>
      <c r="D279" s="176"/>
      <c r="E279" s="176"/>
      <c r="F279" s="175"/>
      <c r="G279" s="177"/>
      <c r="I279" s="77">
        <f t="shared" si="71"/>
        <v>29</v>
      </c>
      <c r="J279" s="73">
        <f t="shared" si="74"/>
        <v>2044</v>
      </c>
      <c r="K279" s="78" t="str">
        <f t="shared" si="75"/>
        <v/>
      </c>
      <c r="M279" s="41">
        <v>2.1999999999999999E-2</v>
      </c>
      <c r="O279" s="173"/>
      <c r="P279" s="173"/>
      <c r="T279" s="173"/>
    </row>
    <row r="280" spans="2:20" hidden="1" outlineLevel="1">
      <c r="B280" s="190">
        <f t="shared" si="68"/>
        <v>52688</v>
      </c>
      <c r="C280" s="175"/>
      <c r="D280" s="176"/>
      <c r="E280" s="176"/>
      <c r="F280" s="175"/>
      <c r="G280" s="177"/>
      <c r="I280" s="77">
        <f t="shared" si="71"/>
        <v>30</v>
      </c>
      <c r="J280" s="73">
        <f t="shared" si="74"/>
        <v>2044</v>
      </c>
      <c r="K280" s="78" t="str">
        <f t="shared" si="75"/>
        <v/>
      </c>
      <c r="M280" s="41">
        <v>2.1999999999999999E-2</v>
      </c>
      <c r="O280" s="173"/>
      <c r="P280" s="173"/>
      <c r="T280" s="173"/>
    </row>
    <row r="281" spans="2:20" hidden="1" outlineLevel="1">
      <c r="B281" s="190">
        <f t="shared" si="68"/>
        <v>52718</v>
      </c>
      <c r="C281" s="175"/>
      <c r="D281" s="176"/>
      <c r="E281" s="176"/>
      <c r="F281" s="175"/>
      <c r="G281" s="177"/>
      <c r="I281" s="77">
        <f t="shared" si="71"/>
        <v>31</v>
      </c>
      <c r="J281" s="73">
        <f t="shared" si="74"/>
        <v>2044</v>
      </c>
      <c r="K281" s="78" t="str">
        <f t="shared" si="75"/>
        <v/>
      </c>
      <c r="M281" s="41">
        <v>2.1999999999999999E-2</v>
      </c>
      <c r="O281" s="173"/>
      <c r="P281" s="173"/>
      <c r="T281" s="173"/>
    </row>
    <row r="282" spans="2:20" hidden="1" outlineLevel="1">
      <c r="B282" s="190">
        <f t="shared" si="68"/>
        <v>52749</v>
      </c>
      <c r="C282" s="175"/>
      <c r="D282" s="176"/>
      <c r="E282" s="176"/>
      <c r="F282" s="175"/>
      <c r="G282" s="177"/>
      <c r="I282" s="77">
        <f t="shared" si="71"/>
        <v>32</v>
      </c>
      <c r="J282" s="73">
        <f t="shared" si="74"/>
        <v>2044</v>
      </c>
      <c r="K282" s="78" t="str">
        <f t="shared" si="75"/>
        <v/>
      </c>
      <c r="M282" s="41">
        <v>2.1999999999999999E-2</v>
      </c>
      <c r="O282" s="173"/>
      <c r="P282" s="173"/>
      <c r="T282" s="173"/>
    </row>
    <row r="283" spans="2:20" hidden="1" outlineLevel="1">
      <c r="B283" s="190">
        <f t="shared" si="68"/>
        <v>52779</v>
      </c>
      <c r="C283" s="175"/>
      <c r="D283" s="176"/>
      <c r="E283" s="176"/>
      <c r="F283" s="175"/>
      <c r="G283" s="177"/>
      <c r="I283" s="77">
        <f t="shared" si="71"/>
        <v>33</v>
      </c>
      <c r="J283" s="73">
        <f t="shared" si="74"/>
        <v>2044</v>
      </c>
      <c r="K283" s="78" t="str">
        <f t="shared" si="75"/>
        <v/>
      </c>
      <c r="M283" s="41">
        <v>2.1999999999999999E-2</v>
      </c>
      <c r="O283" s="173"/>
      <c r="P283" s="173"/>
    </row>
    <row r="284" spans="2:20" hidden="1" outlineLevel="1">
      <c r="B284" s="190">
        <f t="shared" si="68"/>
        <v>52810</v>
      </c>
      <c r="C284" s="175"/>
      <c r="D284" s="176"/>
      <c r="E284" s="176"/>
      <c r="F284" s="175"/>
      <c r="G284" s="177"/>
      <c r="I284" s="77">
        <f t="shared" si="71"/>
        <v>34</v>
      </c>
      <c r="J284" s="73">
        <f t="shared" si="74"/>
        <v>2044</v>
      </c>
      <c r="K284" s="78" t="str">
        <f t="shared" si="75"/>
        <v/>
      </c>
      <c r="M284" s="41">
        <v>2.1999999999999999E-2</v>
      </c>
      <c r="O284" s="173"/>
      <c r="P284" s="173"/>
    </row>
    <row r="285" spans="2:20" hidden="1" outlineLevel="1">
      <c r="B285" s="190">
        <f t="shared" si="68"/>
        <v>52841</v>
      </c>
      <c r="C285" s="175"/>
      <c r="D285" s="176"/>
      <c r="E285" s="176"/>
      <c r="F285" s="175"/>
      <c r="G285" s="177"/>
      <c r="I285" s="77">
        <f t="shared" si="71"/>
        <v>35</v>
      </c>
      <c r="J285" s="73">
        <f t="shared" si="74"/>
        <v>2044</v>
      </c>
      <c r="K285" s="78" t="str">
        <f t="shared" si="75"/>
        <v/>
      </c>
      <c r="M285" s="41">
        <v>2.1999999999999999E-2</v>
      </c>
      <c r="O285" s="173"/>
      <c r="P285" s="173"/>
    </row>
    <row r="286" spans="2:20" hidden="1" outlineLevel="1">
      <c r="B286" s="190">
        <f t="shared" si="68"/>
        <v>52871</v>
      </c>
      <c r="C286" s="175"/>
      <c r="D286" s="176"/>
      <c r="E286" s="176"/>
      <c r="F286" s="175"/>
      <c r="G286" s="177"/>
      <c r="I286" s="77">
        <f t="shared" si="71"/>
        <v>36</v>
      </c>
      <c r="J286" s="73">
        <f t="shared" si="74"/>
        <v>2044</v>
      </c>
      <c r="K286" s="78" t="str">
        <f t="shared" si="75"/>
        <v/>
      </c>
      <c r="M286" s="41">
        <v>2.1999999999999999E-2</v>
      </c>
    </row>
    <row r="287" spans="2:20" hidden="1" outlineLevel="1">
      <c r="B287" s="190">
        <f t="shared" si="68"/>
        <v>52902</v>
      </c>
      <c r="C287" s="175"/>
      <c r="D287" s="176"/>
      <c r="E287" s="176"/>
      <c r="F287" s="175"/>
      <c r="G287" s="177"/>
      <c r="I287" s="77">
        <f t="shared" si="71"/>
        <v>37</v>
      </c>
      <c r="J287" s="73">
        <f t="shared" si="74"/>
        <v>2044</v>
      </c>
      <c r="K287" s="78" t="str">
        <f t="shared" si="75"/>
        <v/>
      </c>
      <c r="M287" s="41">
        <v>2.1999999999999999E-2</v>
      </c>
    </row>
    <row r="288" spans="2:20" hidden="1" outlineLevel="1">
      <c r="B288" s="191">
        <f t="shared" si="68"/>
        <v>52932</v>
      </c>
      <c r="C288" s="178"/>
      <c r="D288" s="179"/>
      <c r="E288" s="179"/>
      <c r="F288" s="178"/>
      <c r="G288" s="180"/>
      <c r="I288" s="64">
        <f t="shared" si="71"/>
        <v>38</v>
      </c>
      <c r="J288" s="73">
        <f t="shared" si="74"/>
        <v>2044</v>
      </c>
      <c r="K288" s="82" t="str">
        <f t="shared" si="75"/>
        <v/>
      </c>
      <c r="M288" s="41">
        <v>2.1999999999999999E-2</v>
      </c>
    </row>
    <row r="289" spans="2:13" hidden="1" outlineLevel="1">
      <c r="B289" s="189">
        <f t="shared" si="68"/>
        <v>52963</v>
      </c>
      <c r="C289" s="181"/>
      <c r="D289" s="182"/>
      <c r="E289" s="182"/>
      <c r="F289" s="181"/>
      <c r="G289" s="183"/>
      <c r="I289" s="60">
        <f>I169</f>
        <v>40</v>
      </c>
      <c r="J289" s="73">
        <f t="shared" ref="J289:J324" si="76">YEAR(B289)</f>
        <v>2045</v>
      </c>
      <c r="K289" s="74" t="str">
        <f t="shared" ref="K289:K324" si="77">IF(ISNUMBER(F289),IF(F289&lt;&gt;0,B289,""),"")</f>
        <v/>
      </c>
      <c r="M289" s="41">
        <v>2.3E-2</v>
      </c>
    </row>
    <row r="290" spans="2:13" hidden="1" outlineLevel="1">
      <c r="B290" s="190">
        <f t="shared" si="68"/>
        <v>52994</v>
      </c>
      <c r="C290" s="175"/>
      <c r="D290" s="176"/>
      <c r="E290" s="176"/>
      <c r="F290" s="175"/>
      <c r="G290" s="177"/>
      <c r="I290" s="77">
        <f t="shared" si="71"/>
        <v>41</v>
      </c>
      <c r="J290" s="73">
        <f t="shared" si="76"/>
        <v>2045</v>
      </c>
      <c r="K290" s="78" t="str">
        <f t="shared" si="77"/>
        <v/>
      </c>
      <c r="M290" s="41">
        <v>2.3E-2</v>
      </c>
    </row>
    <row r="291" spans="2:13" hidden="1" outlineLevel="1">
      <c r="B291" s="190">
        <f t="shared" si="68"/>
        <v>53022</v>
      </c>
      <c r="C291" s="175"/>
      <c r="D291" s="176"/>
      <c r="E291" s="176"/>
      <c r="F291" s="175"/>
      <c r="G291" s="177"/>
      <c r="I291" s="77">
        <f t="shared" si="71"/>
        <v>42</v>
      </c>
      <c r="J291" s="73">
        <f t="shared" si="76"/>
        <v>2045</v>
      </c>
      <c r="K291" s="78" t="str">
        <f t="shared" si="77"/>
        <v/>
      </c>
      <c r="M291" s="41">
        <v>2.3E-2</v>
      </c>
    </row>
    <row r="292" spans="2:13" hidden="1" outlineLevel="1">
      <c r="B292" s="190">
        <f t="shared" si="68"/>
        <v>53053</v>
      </c>
      <c r="C292" s="175"/>
      <c r="D292" s="176"/>
      <c r="E292" s="176"/>
      <c r="F292" s="175"/>
      <c r="G292" s="177"/>
      <c r="I292" s="77">
        <f t="shared" si="71"/>
        <v>43</v>
      </c>
      <c r="J292" s="73">
        <f t="shared" si="76"/>
        <v>2045</v>
      </c>
      <c r="K292" s="78" t="str">
        <f t="shared" si="77"/>
        <v/>
      </c>
      <c r="M292" s="41">
        <v>2.3E-2</v>
      </c>
    </row>
    <row r="293" spans="2:13" hidden="1" outlineLevel="1">
      <c r="B293" s="190">
        <f t="shared" si="68"/>
        <v>53083</v>
      </c>
      <c r="C293" s="175"/>
      <c r="D293" s="176"/>
      <c r="E293" s="176"/>
      <c r="F293" s="175"/>
      <c r="G293" s="177"/>
      <c r="I293" s="77">
        <f t="shared" si="71"/>
        <v>44</v>
      </c>
      <c r="J293" s="73">
        <f t="shared" si="76"/>
        <v>2045</v>
      </c>
      <c r="K293" s="78" t="str">
        <f t="shared" si="77"/>
        <v/>
      </c>
      <c r="M293" s="41">
        <v>2.3E-2</v>
      </c>
    </row>
    <row r="294" spans="2:13" hidden="1" outlineLevel="1">
      <c r="B294" s="190">
        <f t="shared" si="68"/>
        <v>53114</v>
      </c>
      <c r="C294" s="175"/>
      <c r="D294" s="176"/>
      <c r="E294" s="176"/>
      <c r="F294" s="175"/>
      <c r="G294" s="177"/>
      <c r="I294" s="77">
        <f t="shared" si="71"/>
        <v>45</v>
      </c>
      <c r="J294" s="73">
        <f t="shared" si="76"/>
        <v>2045</v>
      </c>
      <c r="K294" s="78" t="str">
        <f t="shared" si="77"/>
        <v/>
      </c>
      <c r="M294" s="41">
        <v>2.3E-2</v>
      </c>
    </row>
    <row r="295" spans="2:13" hidden="1" outlineLevel="1">
      <c r="B295" s="190">
        <f t="shared" si="68"/>
        <v>53144</v>
      </c>
      <c r="C295" s="175"/>
      <c r="D295" s="176"/>
      <c r="E295" s="176"/>
      <c r="F295" s="175"/>
      <c r="G295" s="177"/>
      <c r="I295" s="77">
        <f t="shared" si="71"/>
        <v>46</v>
      </c>
      <c r="J295" s="73">
        <f t="shared" si="76"/>
        <v>2045</v>
      </c>
      <c r="K295" s="78" t="str">
        <f t="shared" si="77"/>
        <v/>
      </c>
      <c r="M295" s="41">
        <v>2.3E-2</v>
      </c>
    </row>
    <row r="296" spans="2:13" hidden="1" outlineLevel="1">
      <c r="B296" s="190">
        <f t="shared" si="68"/>
        <v>53175</v>
      </c>
      <c r="C296" s="175"/>
      <c r="D296" s="176"/>
      <c r="E296" s="176"/>
      <c r="F296" s="175"/>
      <c r="G296" s="177"/>
      <c r="I296" s="77">
        <f t="shared" si="71"/>
        <v>47</v>
      </c>
      <c r="J296" s="73">
        <f t="shared" si="76"/>
        <v>2045</v>
      </c>
      <c r="K296" s="78" t="str">
        <f t="shared" si="77"/>
        <v/>
      </c>
      <c r="M296" s="41">
        <v>2.3E-2</v>
      </c>
    </row>
    <row r="297" spans="2:13" hidden="1" outlineLevel="1">
      <c r="B297" s="190">
        <f t="shared" si="68"/>
        <v>53206</v>
      </c>
      <c r="C297" s="175"/>
      <c r="D297" s="176"/>
      <c r="E297" s="176"/>
      <c r="F297" s="175"/>
      <c r="G297" s="177"/>
      <c r="I297" s="77">
        <f t="shared" si="71"/>
        <v>48</v>
      </c>
      <c r="J297" s="73">
        <f t="shared" si="76"/>
        <v>2045</v>
      </c>
      <c r="K297" s="78" t="str">
        <f t="shared" si="77"/>
        <v/>
      </c>
      <c r="M297" s="41">
        <v>2.3E-2</v>
      </c>
    </row>
    <row r="298" spans="2:13" hidden="1" outlineLevel="1">
      <c r="B298" s="190">
        <f t="shared" si="68"/>
        <v>53236</v>
      </c>
      <c r="C298" s="175"/>
      <c r="D298" s="176"/>
      <c r="E298" s="176"/>
      <c r="F298" s="175"/>
      <c r="G298" s="177"/>
      <c r="I298" s="77">
        <f t="shared" si="71"/>
        <v>49</v>
      </c>
      <c r="J298" s="73">
        <f t="shared" si="76"/>
        <v>2045</v>
      </c>
      <c r="K298" s="78" t="str">
        <f t="shared" si="77"/>
        <v/>
      </c>
      <c r="M298" s="41">
        <v>2.3E-2</v>
      </c>
    </row>
    <row r="299" spans="2:13" hidden="1" outlineLevel="1">
      <c r="B299" s="190">
        <f t="shared" si="68"/>
        <v>53267</v>
      </c>
      <c r="C299" s="175"/>
      <c r="D299" s="176"/>
      <c r="E299" s="176"/>
      <c r="F299" s="175"/>
      <c r="G299" s="177"/>
      <c r="I299" s="77">
        <f t="shared" si="71"/>
        <v>50</v>
      </c>
      <c r="J299" s="73">
        <f t="shared" si="76"/>
        <v>2045</v>
      </c>
      <c r="K299" s="78" t="str">
        <f t="shared" si="77"/>
        <v/>
      </c>
      <c r="M299" s="41">
        <v>2.3E-2</v>
      </c>
    </row>
    <row r="300" spans="2:13" hidden="1" outlineLevel="1">
      <c r="B300" s="191">
        <f t="shared" si="68"/>
        <v>53297</v>
      </c>
      <c r="C300" s="178"/>
      <c r="D300" s="179"/>
      <c r="E300" s="179"/>
      <c r="F300" s="178"/>
      <c r="G300" s="180"/>
      <c r="I300" s="64">
        <f t="shared" si="71"/>
        <v>51</v>
      </c>
      <c r="J300" s="73">
        <f t="shared" si="76"/>
        <v>2045</v>
      </c>
      <c r="K300" s="82" t="str">
        <f t="shared" si="77"/>
        <v/>
      </c>
      <c r="M300" s="41">
        <v>2.3E-2</v>
      </c>
    </row>
    <row r="301" spans="2:13" hidden="1" outlineLevel="1">
      <c r="B301" s="189">
        <f t="shared" si="68"/>
        <v>53328</v>
      </c>
      <c r="C301" s="181"/>
      <c r="D301" s="182"/>
      <c r="E301" s="182"/>
      <c r="F301" s="181"/>
      <c r="G301" s="183"/>
      <c r="I301" s="60">
        <f>I181</f>
        <v>53</v>
      </c>
      <c r="J301" s="73">
        <f t="shared" si="76"/>
        <v>2046</v>
      </c>
      <c r="K301" s="74" t="str">
        <f t="shared" si="77"/>
        <v/>
      </c>
      <c r="M301" s="41">
        <v>2.3E-2</v>
      </c>
    </row>
    <row r="302" spans="2:13" hidden="1" outlineLevel="1">
      <c r="B302" s="190">
        <f t="shared" si="68"/>
        <v>53359</v>
      </c>
      <c r="C302" s="175"/>
      <c r="D302" s="176"/>
      <c r="E302" s="176"/>
      <c r="F302" s="175"/>
      <c r="G302" s="177"/>
      <c r="I302" s="77">
        <f t="shared" si="71"/>
        <v>54</v>
      </c>
      <c r="J302" s="73">
        <f t="shared" si="76"/>
        <v>2046</v>
      </c>
      <c r="K302" s="78" t="str">
        <f t="shared" si="77"/>
        <v/>
      </c>
      <c r="M302" s="41">
        <v>2.3E-2</v>
      </c>
    </row>
    <row r="303" spans="2:13" hidden="1" outlineLevel="1">
      <c r="B303" s="190">
        <f t="shared" si="68"/>
        <v>53387</v>
      </c>
      <c r="C303" s="175"/>
      <c r="D303" s="176"/>
      <c r="E303" s="176"/>
      <c r="F303" s="175"/>
      <c r="G303" s="177"/>
      <c r="I303" s="77">
        <f t="shared" si="71"/>
        <v>55</v>
      </c>
      <c r="J303" s="73">
        <f t="shared" si="76"/>
        <v>2046</v>
      </c>
      <c r="K303" s="78" t="str">
        <f t="shared" si="77"/>
        <v/>
      </c>
      <c r="M303" s="41">
        <v>2.3E-2</v>
      </c>
    </row>
    <row r="304" spans="2:13" hidden="1" outlineLevel="1">
      <c r="B304" s="190">
        <f t="shared" si="68"/>
        <v>53418</v>
      </c>
      <c r="C304" s="175"/>
      <c r="D304" s="176"/>
      <c r="E304" s="176"/>
      <c r="F304" s="175"/>
      <c r="G304" s="177"/>
      <c r="I304" s="77">
        <f t="shared" si="71"/>
        <v>56</v>
      </c>
      <c r="J304" s="73">
        <f t="shared" si="76"/>
        <v>2046</v>
      </c>
      <c r="K304" s="78" t="str">
        <f t="shared" si="77"/>
        <v/>
      </c>
      <c r="M304" s="41">
        <v>2.3E-2</v>
      </c>
    </row>
    <row r="305" spans="2:13" hidden="1" outlineLevel="1">
      <c r="B305" s="190">
        <f t="shared" ref="B305:B323" si="78">EDATE(B304,1)</f>
        <v>53448</v>
      </c>
      <c r="C305" s="175"/>
      <c r="D305" s="176"/>
      <c r="E305" s="176"/>
      <c r="F305" s="175"/>
      <c r="G305" s="177"/>
      <c r="I305" s="77">
        <f t="shared" si="71"/>
        <v>57</v>
      </c>
      <c r="J305" s="73">
        <f t="shared" si="76"/>
        <v>2046</v>
      </c>
      <c r="K305" s="78" t="str">
        <f t="shared" si="77"/>
        <v/>
      </c>
      <c r="M305" s="41">
        <v>2.3E-2</v>
      </c>
    </row>
    <row r="306" spans="2:13" hidden="1" outlineLevel="1">
      <c r="B306" s="190">
        <f t="shared" si="78"/>
        <v>53479</v>
      </c>
      <c r="C306" s="175"/>
      <c r="D306" s="176"/>
      <c r="E306" s="176"/>
      <c r="F306" s="175"/>
      <c r="G306" s="177"/>
      <c r="I306" s="77">
        <f t="shared" ref="I306:I312" si="79">I186</f>
        <v>58</v>
      </c>
      <c r="J306" s="73">
        <f t="shared" si="76"/>
        <v>2046</v>
      </c>
      <c r="K306" s="78" t="str">
        <f t="shared" si="77"/>
        <v/>
      </c>
      <c r="M306" s="41">
        <v>2.3E-2</v>
      </c>
    </row>
    <row r="307" spans="2:13" hidden="1" outlineLevel="1">
      <c r="B307" s="190">
        <f t="shared" si="78"/>
        <v>53509</v>
      </c>
      <c r="C307" s="175"/>
      <c r="D307" s="176"/>
      <c r="E307" s="176"/>
      <c r="F307" s="175"/>
      <c r="G307" s="177"/>
      <c r="I307" s="77">
        <f t="shared" si="79"/>
        <v>59</v>
      </c>
      <c r="J307" s="73">
        <f t="shared" si="76"/>
        <v>2046</v>
      </c>
      <c r="K307" s="78" t="str">
        <f t="shared" si="77"/>
        <v/>
      </c>
      <c r="M307" s="41">
        <v>2.3E-2</v>
      </c>
    </row>
    <row r="308" spans="2:13" hidden="1" outlineLevel="1">
      <c r="B308" s="190">
        <f t="shared" si="78"/>
        <v>53540</v>
      </c>
      <c r="C308" s="175"/>
      <c r="D308" s="176"/>
      <c r="E308" s="176"/>
      <c r="F308" s="175"/>
      <c r="G308" s="177"/>
      <c r="I308" s="77">
        <f t="shared" si="79"/>
        <v>60</v>
      </c>
      <c r="J308" s="73">
        <f t="shared" si="76"/>
        <v>2046</v>
      </c>
      <c r="K308" s="78" t="str">
        <f t="shared" si="77"/>
        <v/>
      </c>
      <c r="M308" s="41">
        <v>2.3E-2</v>
      </c>
    </row>
    <row r="309" spans="2:13" hidden="1" outlineLevel="1">
      <c r="B309" s="190">
        <f t="shared" si="78"/>
        <v>53571</v>
      </c>
      <c r="C309" s="175"/>
      <c r="D309" s="176"/>
      <c r="E309" s="176"/>
      <c r="F309" s="175"/>
      <c r="G309" s="177"/>
      <c r="I309" s="77">
        <f t="shared" si="79"/>
        <v>61</v>
      </c>
      <c r="J309" s="73">
        <f t="shared" si="76"/>
        <v>2046</v>
      </c>
      <c r="K309" s="78" t="str">
        <f t="shared" si="77"/>
        <v/>
      </c>
      <c r="M309" s="41">
        <v>2.3E-2</v>
      </c>
    </row>
    <row r="310" spans="2:13" hidden="1" outlineLevel="1">
      <c r="B310" s="190">
        <f t="shared" si="78"/>
        <v>53601</v>
      </c>
      <c r="C310" s="175"/>
      <c r="D310" s="176"/>
      <c r="E310" s="176"/>
      <c r="F310" s="175"/>
      <c r="G310" s="177"/>
      <c r="I310" s="77">
        <f t="shared" si="79"/>
        <v>62</v>
      </c>
      <c r="J310" s="73">
        <f t="shared" si="76"/>
        <v>2046</v>
      </c>
      <c r="K310" s="78" t="str">
        <f t="shared" si="77"/>
        <v/>
      </c>
      <c r="M310" s="41">
        <v>2.3E-2</v>
      </c>
    </row>
    <row r="311" spans="2:13" hidden="1" outlineLevel="1">
      <c r="B311" s="190">
        <f t="shared" si="78"/>
        <v>53632</v>
      </c>
      <c r="C311" s="175"/>
      <c r="D311" s="176"/>
      <c r="E311" s="176"/>
      <c r="F311" s="175"/>
      <c r="G311" s="177"/>
      <c r="I311" s="77">
        <f t="shared" si="79"/>
        <v>63</v>
      </c>
      <c r="J311" s="73">
        <f t="shared" si="76"/>
        <v>2046</v>
      </c>
      <c r="K311" s="78" t="str">
        <f t="shared" si="77"/>
        <v/>
      </c>
      <c r="M311" s="41">
        <v>2.3E-2</v>
      </c>
    </row>
    <row r="312" spans="2:13" hidden="1" outlineLevel="1">
      <c r="B312" s="191">
        <f t="shared" si="78"/>
        <v>53662</v>
      </c>
      <c r="C312" s="178"/>
      <c r="D312" s="179"/>
      <c r="E312" s="179"/>
      <c r="F312" s="178"/>
      <c r="G312" s="180"/>
      <c r="I312" s="64">
        <f t="shared" si="79"/>
        <v>64</v>
      </c>
      <c r="J312" s="73">
        <f t="shared" si="76"/>
        <v>2046</v>
      </c>
      <c r="K312" s="82" t="str">
        <f t="shared" si="77"/>
        <v/>
      </c>
      <c r="M312" s="41">
        <v>2.3E-2</v>
      </c>
    </row>
    <row r="313" spans="2:13" hidden="1" outlineLevel="1">
      <c r="B313" s="189">
        <f t="shared" si="78"/>
        <v>53693</v>
      </c>
      <c r="C313" s="181"/>
      <c r="D313" s="182"/>
      <c r="E313" s="182"/>
      <c r="F313" s="181"/>
      <c r="G313" s="183"/>
      <c r="I313" s="60">
        <f>I193</f>
        <v>66</v>
      </c>
      <c r="J313" s="73">
        <f t="shared" si="76"/>
        <v>2047</v>
      </c>
      <c r="K313" s="74" t="str">
        <f t="shared" si="77"/>
        <v/>
      </c>
      <c r="M313" s="41">
        <v>2.3E-2</v>
      </c>
    </row>
    <row r="314" spans="2:13" hidden="1" outlineLevel="1">
      <c r="B314" s="190">
        <f t="shared" si="78"/>
        <v>53724</v>
      </c>
      <c r="C314" s="175"/>
      <c r="D314" s="176"/>
      <c r="E314" s="176"/>
      <c r="F314" s="175"/>
      <c r="G314" s="177"/>
      <c r="I314" s="77">
        <f t="shared" ref="I314:I324" si="80">I194</f>
        <v>67</v>
      </c>
      <c r="J314" s="73">
        <f t="shared" si="76"/>
        <v>2047</v>
      </c>
      <c r="K314" s="78" t="str">
        <f t="shared" si="77"/>
        <v/>
      </c>
      <c r="M314" s="41">
        <v>2.3E-2</v>
      </c>
    </row>
    <row r="315" spans="2:13" hidden="1" outlineLevel="1">
      <c r="B315" s="190">
        <f t="shared" si="78"/>
        <v>53752</v>
      </c>
      <c r="C315" s="175"/>
      <c r="D315" s="176"/>
      <c r="E315" s="176"/>
      <c r="F315" s="175"/>
      <c r="G315" s="177"/>
      <c r="I315" s="77">
        <f t="shared" si="80"/>
        <v>68</v>
      </c>
      <c r="J315" s="73">
        <f t="shared" si="76"/>
        <v>2047</v>
      </c>
      <c r="K315" s="78" t="str">
        <f t="shared" si="77"/>
        <v/>
      </c>
      <c r="M315" s="41">
        <v>2.3E-2</v>
      </c>
    </row>
    <row r="316" spans="2:13" hidden="1" outlineLevel="1">
      <c r="B316" s="190">
        <f t="shared" si="78"/>
        <v>53783</v>
      </c>
      <c r="C316" s="175"/>
      <c r="D316" s="176"/>
      <c r="E316" s="176"/>
      <c r="F316" s="175"/>
      <c r="G316" s="177"/>
      <c r="I316" s="77">
        <f t="shared" si="80"/>
        <v>69</v>
      </c>
      <c r="J316" s="73">
        <f t="shared" si="76"/>
        <v>2047</v>
      </c>
      <c r="K316" s="78" t="str">
        <f t="shared" si="77"/>
        <v/>
      </c>
      <c r="M316" s="41">
        <v>2.3E-2</v>
      </c>
    </row>
    <row r="317" spans="2:13" hidden="1" outlineLevel="1">
      <c r="B317" s="190">
        <f t="shared" si="78"/>
        <v>53813</v>
      </c>
      <c r="C317" s="175"/>
      <c r="D317" s="176"/>
      <c r="E317" s="176"/>
      <c r="F317" s="175"/>
      <c r="G317" s="177"/>
      <c r="I317" s="77">
        <f t="shared" si="80"/>
        <v>70</v>
      </c>
      <c r="J317" s="73">
        <f t="shared" si="76"/>
        <v>2047</v>
      </c>
      <c r="K317" s="78" t="str">
        <f t="shared" si="77"/>
        <v/>
      </c>
      <c r="M317" s="41">
        <v>2.3E-2</v>
      </c>
    </row>
    <row r="318" spans="2:13" hidden="1" outlineLevel="1">
      <c r="B318" s="190">
        <f t="shared" si="78"/>
        <v>53844</v>
      </c>
      <c r="C318" s="175"/>
      <c r="D318" s="176"/>
      <c r="E318" s="176"/>
      <c r="F318" s="175"/>
      <c r="G318" s="177"/>
      <c r="I318" s="77">
        <f t="shared" si="80"/>
        <v>71</v>
      </c>
      <c r="J318" s="73">
        <f t="shared" si="76"/>
        <v>2047</v>
      </c>
      <c r="K318" s="78" t="str">
        <f t="shared" si="77"/>
        <v/>
      </c>
      <c r="M318" s="41">
        <v>2.3E-2</v>
      </c>
    </row>
    <row r="319" spans="2:13" hidden="1" outlineLevel="1">
      <c r="B319" s="190">
        <f t="shared" si="78"/>
        <v>53874</v>
      </c>
      <c r="C319" s="175"/>
      <c r="D319" s="176"/>
      <c r="E319" s="176"/>
      <c r="F319" s="175"/>
      <c r="G319" s="177"/>
      <c r="I319" s="77">
        <f t="shared" si="80"/>
        <v>72</v>
      </c>
      <c r="J319" s="73">
        <f t="shared" si="76"/>
        <v>2047</v>
      </c>
      <c r="K319" s="78" t="str">
        <f t="shared" si="77"/>
        <v/>
      </c>
      <c r="M319" s="41">
        <v>2.3E-2</v>
      </c>
    </row>
    <row r="320" spans="2:13" hidden="1" outlineLevel="1">
      <c r="B320" s="190">
        <f t="shared" si="78"/>
        <v>53905</v>
      </c>
      <c r="C320" s="175"/>
      <c r="D320" s="176"/>
      <c r="E320" s="176"/>
      <c r="F320" s="175"/>
      <c r="G320" s="177"/>
      <c r="I320" s="77">
        <f t="shared" si="80"/>
        <v>73</v>
      </c>
      <c r="J320" s="73">
        <f t="shared" si="76"/>
        <v>2047</v>
      </c>
      <c r="K320" s="78" t="str">
        <f t="shared" si="77"/>
        <v/>
      </c>
      <c r="M320" s="41">
        <v>2.3E-2</v>
      </c>
    </row>
    <row r="321" spans="2:13" hidden="1" outlineLevel="1">
      <c r="B321" s="190">
        <f t="shared" si="78"/>
        <v>53936</v>
      </c>
      <c r="C321" s="175"/>
      <c r="D321" s="176"/>
      <c r="E321" s="176"/>
      <c r="F321" s="175"/>
      <c r="G321" s="177"/>
      <c r="I321" s="77">
        <f t="shared" si="80"/>
        <v>74</v>
      </c>
      <c r="J321" s="73">
        <f t="shared" si="76"/>
        <v>2047</v>
      </c>
      <c r="K321" s="78" t="str">
        <f t="shared" si="77"/>
        <v/>
      </c>
      <c r="M321" s="41">
        <v>2.3E-2</v>
      </c>
    </row>
    <row r="322" spans="2:13" hidden="1" outlineLevel="1">
      <c r="B322" s="190">
        <f t="shared" si="78"/>
        <v>53966</v>
      </c>
      <c r="C322" s="175"/>
      <c r="D322" s="176"/>
      <c r="E322" s="176"/>
      <c r="F322" s="175"/>
      <c r="G322" s="177"/>
      <c r="I322" s="77">
        <f t="shared" si="80"/>
        <v>75</v>
      </c>
      <c r="J322" s="73">
        <f t="shared" si="76"/>
        <v>2047</v>
      </c>
      <c r="K322" s="78" t="str">
        <f t="shared" si="77"/>
        <v/>
      </c>
      <c r="M322" s="41">
        <v>2.3E-2</v>
      </c>
    </row>
    <row r="323" spans="2:13" hidden="1" outlineLevel="1">
      <c r="B323" s="190">
        <f t="shared" si="78"/>
        <v>53997</v>
      </c>
      <c r="C323" s="175"/>
      <c r="D323" s="176"/>
      <c r="E323" s="176"/>
      <c r="F323" s="175"/>
      <c r="G323" s="177"/>
      <c r="I323" s="77">
        <f t="shared" si="80"/>
        <v>76</v>
      </c>
      <c r="J323" s="73">
        <f t="shared" si="76"/>
        <v>2047</v>
      </c>
      <c r="K323" s="78" t="str">
        <f t="shared" si="77"/>
        <v/>
      </c>
      <c r="M323" s="41">
        <v>2.3E-2</v>
      </c>
    </row>
    <row r="324" spans="2:13" hidden="1" outlineLevel="1">
      <c r="B324" s="191"/>
      <c r="C324" s="178"/>
      <c r="D324" s="179"/>
      <c r="E324" s="179"/>
      <c r="F324" s="178"/>
      <c r="G324" s="180"/>
      <c r="I324" s="64">
        <f t="shared" si="80"/>
        <v>77</v>
      </c>
      <c r="J324" s="73">
        <f t="shared" si="76"/>
        <v>1900</v>
      </c>
      <c r="K324" s="82" t="str">
        <f t="shared" si="77"/>
        <v/>
      </c>
      <c r="M324" s="41" t="e">
        <v>#N/A</v>
      </c>
    </row>
    <row r="325" spans="2:13" hidden="1" collapsed="1"/>
  </sheetData>
  <printOptions horizontalCentered="1"/>
  <pageMargins left="0.25" right="0.25" top="0.75" bottom="0.75" header="0.3" footer="0.3"/>
  <pageSetup scale="86" orientation="portrait" r:id="rId1"/>
  <headerFooter alignWithMargins="0">
    <oddFooter>&amp;L&amp;8NPC Group - &amp;F   ( &amp;A )&amp;C &amp;R 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zoomScale="80" zoomScaleNormal="80" zoomScaleSheetLayoutView="70" workbookViewId="0">
      <selection activeCell="K22" sqref="K22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5" style="117" customWidth="1"/>
    <col min="7" max="7" width="9.5" style="117" bestFit="1" customWidth="1"/>
    <col min="8" max="8" width="15.33203125" style="117" customWidth="1"/>
    <col min="9" max="9" width="12.6640625" style="117" customWidth="1"/>
    <col min="10" max="10" width="14" style="117" customWidth="1"/>
    <col min="11" max="11" width="13.1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/>
    <col min="16" max="16" width="10" style="117" customWidth="1"/>
    <col min="17" max="17" width="25.1640625" style="117" customWidth="1"/>
    <col min="18" max="18" width="18.1640625" style="117" customWidth="1"/>
    <col min="19" max="19" width="9.33203125" style="117"/>
    <col min="20" max="20" width="16.6640625" style="117" customWidth="1"/>
    <col min="21" max="21" width="9.33203125" style="117"/>
    <col min="22" max="22" width="9.6640625" style="117" bestFit="1" customWidth="1"/>
    <col min="23" max="16384" width="9.33203125" style="117"/>
  </cols>
  <sheetData>
    <row r="1" spans="2:24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4" ht="15.75">
      <c r="B2" s="115" t="s">
        <v>227</v>
      </c>
      <c r="C2" s="116"/>
      <c r="D2" s="116"/>
      <c r="E2" s="116"/>
      <c r="F2" s="116"/>
      <c r="G2" s="116"/>
      <c r="H2" s="116"/>
      <c r="I2" s="116"/>
      <c r="J2" s="116"/>
    </row>
    <row r="3" spans="2:24" ht="15.75">
      <c r="B3" s="115" t="str">
        <f>TEXT($C$63,"0%")&amp;"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T3" s="119"/>
      <c r="U3" s="119"/>
      <c r="V3" s="119"/>
      <c r="W3" s="119"/>
      <c r="X3" s="119"/>
    </row>
    <row r="4" spans="2:24">
      <c r="B4" s="118"/>
      <c r="C4" s="118"/>
      <c r="D4" s="118"/>
      <c r="E4" s="118"/>
      <c r="F4" s="118"/>
      <c r="G4" s="118"/>
      <c r="H4" s="118"/>
      <c r="I4" s="119"/>
      <c r="J4" s="119"/>
      <c r="K4" s="119"/>
      <c r="T4" s="119"/>
      <c r="U4" s="119"/>
      <c r="V4" s="119"/>
      <c r="W4" s="119"/>
      <c r="X4" s="119"/>
    </row>
    <row r="5" spans="2:24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228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Q5" s="119"/>
      <c r="R5" s="275"/>
      <c r="S5" s="119"/>
      <c r="T5" s="119"/>
      <c r="U5" s="119"/>
      <c r="V5" s="119"/>
      <c r="W5" s="119"/>
      <c r="X5" s="119"/>
    </row>
    <row r="6" spans="2:24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Q6" s="385"/>
      <c r="R6" s="385"/>
      <c r="S6" s="119"/>
      <c r="T6" s="119"/>
      <c r="U6" s="119"/>
      <c r="V6" s="119"/>
      <c r="W6" s="119"/>
      <c r="X6" s="119"/>
    </row>
    <row r="7" spans="2:24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Q7" s="119"/>
      <c r="R7" s="119"/>
      <c r="S7" s="119"/>
      <c r="T7" s="119"/>
      <c r="U7" s="119"/>
      <c r="V7" s="119"/>
      <c r="W7" s="119"/>
      <c r="X7" s="119"/>
    </row>
    <row r="8" spans="2:24" ht="6" customHeight="1">
      <c r="K8" s="119"/>
      <c r="Q8" s="119"/>
      <c r="R8" s="119"/>
      <c r="S8" s="119"/>
    </row>
    <row r="9" spans="2:24" ht="15.75">
      <c r="B9" s="43" t="str">
        <f>C52</f>
        <v>2019 IRP Utah Wind Resource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Q9" s="119"/>
      <c r="R9" s="119"/>
      <c r="S9" s="119"/>
    </row>
    <row r="10" spans="2:24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</row>
    <row r="11" spans="2:24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</row>
    <row r="12" spans="2:24">
      <c r="B12" s="135">
        <f t="shared" si="0"/>
        <v>2018</v>
      </c>
      <c r="C12" s="136"/>
      <c r="D12" s="128"/>
      <c r="E12" s="148"/>
      <c r="F12" s="148"/>
      <c r="G12" s="130"/>
      <c r="H12" s="148">
        <f>$C$58</f>
        <v>0</v>
      </c>
      <c r="I12" s="130"/>
      <c r="J12" s="130"/>
      <c r="K12" s="128">
        <f>(D12+E12+F12)</f>
        <v>0</v>
      </c>
      <c r="L12" s="119"/>
      <c r="N12" s="117"/>
      <c r="Q12" s="128"/>
      <c r="R12" s="148"/>
      <c r="T12" s="161"/>
      <c r="U12" s="153"/>
      <c r="V12" s="153"/>
    </row>
    <row r="13" spans="2:24">
      <c r="B13" s="135">
        <f t="shared" si="0"/>
        <v>2019</v>
      </c>
      <c r="C13" s="136"/>
      <c r="D13" s="128"/>
      <c r="E13" s="148"/>
      <c r="F13" s="148"/>
      <c r="G13" s="130"/>
      <c r="H13" s="128">
        <f t="shared" ref="H13:H16" si="1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2">(D13+E13+F13)</f>
        <v>0</v>
      </c>
      <c r="L13" s="119"/>
      <c r="N13" s="117"/>
      <c r="Q13" s="128"/>
      <c r="V13" s="153"/>
      <c r="X13" s="159"/>
    </row>
    <row r="14" spans="2:24">
      <c r="B14" s="135">
        <f t="shared" si="0"/>
        <v>2020</v>
      </c>
      <c r="C14" s="136"/>
      <c r="D14" s="128"/>
      <c r="E14" s="128"/>
      <c r="F14" s="128"/>
      <c r="G14" s="130"/>
      <c r="H14" s="128">
        <f t="shared" si="1"/>
        <v>0</v>
      </c>
      <c r="I14" s="130"/>
      <c r="J14" s="130"/>
      <c r="K14" s="128">
        <f t="shared" si="2"/>
        <v>0</v>
      </c>
      <c r="L14" s="119"/>
      <c r="N14" s="117"/>
      <c r="O14" s="132"/>
      <c r="P14" s="371"/>
      <c r="Q14" s="128"/>
      <c r="V14" s="153"/>
      <c r="X14" s="159"/>
    </row>
    <row r="15" spans="2:24">
      <c r="B15" s="135">
        <f t="shared" si="0"/>
        <v>2021</v>
      </c>
      <c r="C15" s="136"/>
      <c r="D15" s="128"/>
      <c r="E15" s="128"/>
      <c r="F15" s="128"/>
      <c r="G15" s="130"/>
      <c r="H15" s="128">
        <f t="shared" si="1"/>
        <v>0</v>
      </c>
      <c r="I15" s="130"/>
      <c r="J15" s="130"/>
      <c r="K15" s="128">
        <f t="shared" si="2"/>
        <v>0</v>
      </c>
      <c r="L15" s="119"/>
      <c r="N15" s="117"/>
      <c r="O15" s="372"/>
      <c r="P15" s="371"/>
      <c r="Q15" s="128"/>
      <c r="V15" s="153"/>
      <c r="X15" s="159"/>
    </row>
    <row r="16" spans="2:24">
      <c r="B16" s="135">
        <f t="shared" si="0"/>
        <v>2022</v>
      </c>
      <c r="C16" s="136"/>
      <c r="D16" s="128"/>
      <c r="E16" s="128"/>
      <c r="F16" s="128"/>
      <c r="G16" s="130"/>
      <c r="H16" s="128">
        <f t="shared" si="1"/>
        <v>0</v>
      </c>
      <c r="I16" s="130"/>
      <c r="J16" s="130"/>
      <c r="K16" s="128">
        <f t="shared" si="2"/>
        <v>0</v>
      </c>
      <c r="L16" s="119"/>
      <c r="N16" s="117"/>
      <c r="Q16" s="128"/>
      <c r="V16" s="153"/>
      <c r="X16" s="159"/>
    </row>
    <row r="17" spans="2:25">
      <c r="B17" s="135">
        <f t="shared" si="0"/>
        <v>2023</v>
      </c>
      <c r="C17" s="136">
        <v>1265.623188405797</v>
      </c>
      <c r="D17" s="128">
        <f t="shared" ref="D17" si="3">C17*$C$62</f>
        <v>87.31076284841852</v>
      </c>
      <c r="E17" s="148">
        <v>32.333333333333336</v>
      </c>
      <c r="F17" s="198">
        <f>$C$60</f>
        <v>1.4680258019147514</v>
      </c>
      <c r="G17" s="130">
        <f t="shared" ref="G17:G23" si="4">(D17+E17+F17)/(8.76*$C$63)</f>
        <v>46.866388818073915</v>
      </c>
      <c r="H17" s="128">
        <v>-21.479999999999997</v>
      </c>
      <c r="I17" s="130">
        <f t="shared" ref="I17:I23" si="5">(G17+H17)</f>
        <v>25.386388818073918</v>
      </c>
      <c r="J17" s="130">
        <f>ROUND(I17*$C$63*8.76,2)</f>
        <v>65.599999999999994</v>
      </c>
      <c r="K17" s="128">
        <f t="shared" si="2"/>
        <v>121.1121219836666</v>
      </c>
      <c r="L17" s="119"/>
      <c r="N17" s="117"/>
      <c r="O17" s="132"/>
      <c r="Q17" s="128"/>
      <c r="R17" s="128"/>
      <c r="V17" s="153"/>
      <c r="X17" s="159"/>
    </row>
    <row r="18" spans="2:25">
      <c r="B18" s="135">
        <f t="shared" si="0"/>
        <v>2024</v>
      </c>
      <c r="C18" s="136"/>
      <c r="D18" s="128">
        <f t="shared" ref="D18:E33" si="6">ROUND(D17*(1+(IFERROR(INDEX($D$66:$D$74,MATCH($B18,$C$66:$C$74,0),1),0)+IFERROR(INDEX($G$66:$G$74,MATCH($B18,$F$66:$F$74,0),1),0)+IFERROR(INDEX($J$66:$J$74,MATCH($B18,$I$66:$I$74,0),1),0))),2)</f>
        <v>89.23</v>
      </c>
      <c r="E18" s="148">
        <v>33.072463768115945</v>
      </c>
      <c r="F18" s="128">
        <f t="shared" ref="F18:F37" si="7">ROUND(F17*(1+(IFERROR(INDEX($D$66:$D$74,MATCH($B18,$C$66:$C$74,0),1),0)+IFERROR(INDEX($G$66:$G$74,MATCH($B18,$F$66:$F$74,0),1),0)+IFERROR(INDEX($J$66:$J$74,MATCH($B18,$I$66:$I$74,0),1),0))),2)</f>
        <v>1.5</v>
      </c>
      <c r="G18" s="130">
        <f t="shared" si="4"/>
        <v>47.907462180990628</v>
      </c>
      <c r="H18" s="128">
        <v>-21.479999999999997</v>
      </c>
      <c r="I18" s="130">
        <f t="shared" si="5"/>
        <v>26.427462180990631</v>
      </c>
      <c r="J18" s="130">
        <f t="shared" ref="J18:J37" si="8">ROUND(I18*$C$63*8.76,2)</f>
        <v>68.290000000000006</v>
      </c>
      <c r="K18" s="128">
        <f t="shared" si="2"/>
        <v>123.80246376811596</v>
      </c>
      <c r="L18" s="119"/>
      <c r="N18" s="117"/>
      <c r="Q18" s="128"/>
      <c r="R18" s="128"/>
      <c r="T18" s="161"/>
      <c r="U18" s="153"/>
      <c r="V18" s="153"/>
      <c r="W18" s="153"/>
      <c r="X18" s="159"/>
      <c r="Y18" s="153"/>
    </row>
    <row r="19" spans="2:25">
      <c r="B19" s="135">
        <f t="shared" si="0"/>
        <v>2025</v>
      </c>
      <c r="C19" s="136"/>
      <c r="D19" s="128">
        <f t="shared" si="6"/>
        <v>91.28</v>
      </c>
      <c r="E19" s="148">
        <v>33.826086956521742</v>
      </c>
      <c r="F19" s="128">
        <f t="shared" si="7"/>
        <v>1.53</v>
      </c>
      <c r="G19" s="130">
        <f t="shared" si="4"/>
        <v>49.0039807122211</v>
      </c>
      <c r="H19" s="128">
        <v>-22.278000000000002</v>
      </c>
      <c r="I19" s="130">
        <f t="shared" si="5"/>
        <v>26.725980712221098</v>
      </c>
      <c r="J19" s="130">
        <f t="shared" si="8"/>
        <v>69.069999999999993</v>
      </c>
      <c r="K19" s="128">
        <f t="shared" si="2"/>
        <v>126.63608695652175</v>
      </c>
      <c r="L19" s="119"/>
      <c r="N19" s="117"/>
      <c r="Q19" s="128"/>
      <c r="R19" s="128"/>
      <c r="T19" s="161"/>
      <c r="U19" s="153"/>
      <c r="V19" s="153"/>
      <c r="W19" s="153"/>
      <c r="X19" s="159"/>
      <c r="Y19" s="153"/>
    </row>
    <row r="20" spans="2:25">
      <c r="B20" s="135">
        <f t="shared" si="0"/>
        <v>2026</v>
      </c>
      <c r="C20" s="136"/>
      <c r="D20" s="128">
        <f t="shared" si="6"/>
        <v>93.38</v>
      </c>
      <c r="E20" s="148">
        <v>34.594202898550726</v>
      </c>
      <c r="F20" s="128">
        <f t="shared" si="7"/>
        <v>1.57</v>
      </c>
      <c r="G20" s="130">
        <f t="shared" si="4"/>
        <v>50.129325477343365</v>
      </c>
      <c r="H20" s="128">
        <v>-22.278000000000002</v>
      </c>
      <c r="I20" s="130">
        <f t="shared" si="5"/>
        <v>27.851325477343362</v>
      </c>
      <c r="J20" s="130">
        <f t="shared" si="8"/>
        <v>71.97</v>
      </c>
      <c r="K20" s="128">
        <f t="shared" si="2"/>
        <v>129.54420289855071</v>
      </c>
      <c r="L20" s="119"/>
      <c r="N20" s="117"/>
      <c r="Q20" s="128"/>
      <c r="R20" s="128"/>
      <c r="T20" s="161"/>
      <c r="U20" s="153"/>
      <c r="V20" s="153"/>
      <c r="W20" s="153"/>
      <c r="X20" s="159"/>
      <c r="Y20" s="153"/>
    </row>
    <row r="21" spans="2:25">
      <c r="B21" s="135">
        <f t="shared" si="0"/>
        <v>2027</v>
      </c>
      <c r="C21" s="136"/>
      <c r="D21" s="128">
        <f t="shared" si="6"/>
        <v>95.53</v>
      </c>
      <c r="E21" s="148">
        <v>35.376811594202898</v>
      </c>
      <c r="F21" s="128">
        <f t="shared" si="7"/>
        <v>1.61</v>
      </c>
      <c r="G21" s="130">
        <f t="shared" si="4"/>
        <v>51.279626806827238</v>
      </c>
      <c r="H21" s="128">
        <v>-23.07</v>
      </c>
      <c r="I21" s="130">
        <f t="shared" si="5"/>
        <v>28.209626806827238</v>
      </c>
      <c r="J21" s="130">
        <f t="shared" si="8"/>
        <v>72.900000000000006</v>
      </c>
      <c r="K21" s="128">
        <f t="shared" si="2"/>
        <v>132.51681159420292</v>
      </c>
      <c r="L21" s="119"/>
      <c r="N21" s="117"/>
      <c r="Q21" s="128"/>
      <c r="R21" s="128"/>
      <c r="T21" s="161"/>
      <c r="U21" s="153"/>
      <c r="V21" s="153"/>
      <c r="W21" s="153"/>
      <c r="X21" s="159"/>
      <c r="Y21" s="153"/>
    </row>
    <row r="22" spans="2:25">
      <c r="B22" s="135">
        <f t="shared" si="0"/>
        <v>2028</v>
      </c>
      <c r="C22" s="136"/>
      <c r="D22" s="128">
        <f t="shared" si="6"/>
        <v>97.73</v>
      </c>
      <c r="E22" s="148">
        <v>36.188405797101453</v>
      </c>
      <c r="F22" s="128">
        <f t="shared" si="7"/>
        <v>1.65</v>
      </c>
      <c r="G22" s="130">
        <f t="shared" si="4"/>
        <v>52.460492917383128</v>
      </c>
      <c r="H22" s="128">
        <v>-23.07</v>
      </c>
      <c r="I22" s="130">
        <f t="shared" si="5"/>
        <v>29.390492917383128</v>
      </c>
      <c r="J22" s="130">
        <f t="shared" si="8"/>
        <v>75.95</v>
      </c>
      <c r="K22" s="128">
        <f t="shared" si="2"/>
        <v>135.56840579710146</v>
      </c>
      <c r="L22" s="119"/>
      <c r="N22" s="117"/>
      <c r="Q22" s="128"/>
      <c r="R22" s="128"/>
      <c r="T22" s="161"/>
      <c r="U22" s="153"/>
      <c r="V22" s="153"/>
      <c r="W22" s="153"/>
      <c r="X22" s="159"/>
      <c r="Y22" s="153"/>
    </row>
    <row r="23" spans="2:25">
      <c r="B23" s="135">
        <f t="shared" si="0"/>
        <v>2029</v>
      </c>
      <c r="C23" s="136"/>
      <c r="D23" s="128">
        <f t="shared" si="6"/>
        <v>100.08</v>
      </c>
      <c r="E23" s="148">
        <v>37.014492753623188</v>
      </c>
      <c r="F23" s="128">
        <f t="shared" si="7"/>
        <v>1.69</v>
      </c>
      <c r="G23" s="130">
        <f t="shared" si="4"/>
        <v>53.705012287602813</v>
      </c>
      <c r="H23" s="128">
        <v>-23.867999999999999</v>
      </c>
      <c r="I23" s="130">
        <f t="shared" si="5"/>
        <v>29.837012287602814</v>
      </c>
      <c r="J23" s="130">
        <f t="shared" si="8"/>
        <v>77.099999999999994</v>
      </c>
      <c r="K23" s="128">
        <f t="shared" si="2"/>
        <v>138.78449275362317</v>
      </c>
      <c r="L23" s="119"/>
      <c r="N23" s="117"/>
      <c r="Q23" s="128"/>
      <c r="R23" s="128"/>
      <c r="T23" s="161"/>
      <c r="U23" s="153"/>
      <c r="V23" s="153"/>
      <c r="W23" s="153"/>
      <c r="X23" s="159"/>
      <c r="Y23" s="153"/>
    </row>
    <row r="24" spans="2:25">
      <c r="B24" s="135">
        <f t="shared" si="0"/>
        <v>2030</v>
      </c>
      <c r="C24" s="136"/>
      <c r="D24" s="128">
        <f t="shared" si="6"/>
        <v>102.38</v>
      </c>
      <c r="E24" s="148">
        <v>37.855072463768117</v>
      </c>
      <c r="F24" s="128">
        <f t="shared" si="7"/>
        <v>1.73</v>
      </c>
      <c r="G24" s="130">
        <f>(D24+E24+F24)/(8.76*$C$63)</f>
        <v>54.935791526881872</v>
      </c>
      <c r="H24" s="128">
        <v>-24.666</v>
      </c>
      <c r="I24" s="130">
        <f>(G24+H24)</f>
        <v>30.269791526881871</v>
      </c>
      <c r="J24" s="130">
        <f t="shared" si="8"/>
        <v>78.22</v>
      </c>
      <c r="K24" s="128">
        <f t="shared" si="2"/>
        <v>141.96507246376811</v>
      </c>
      <c r="L24" s="119"/>
      <c r="N24" s="117"/>
      <c r="Q24" s="128"/>
      <c r="R24" s="128"/>
      <c r="T24" s="161"/>
      <c r="U24" s="153"/>
      <c r="V24" s="153"/>
      <c r="W24" s="153"/>
      <c r="X24" s="159"/>
      <c r="Y24" s="153"/>
    </row>
    <row r="25" spans="2:25">
      <c r="B25" s="135">
        <f t="shared" si="0"/>
        <v>2031</v>
      </c>
      <c r="C25" s="136"/>
      <c r="D25" s="128">
        <f t="shared" si="6"/>
        <v>104.73</v>
      </c>
      <c r="E25" s="148">
        <v>38.724637681159422</v>
      </c>
      <c r="F25" s="128">
        <f t="shared" si="7"/>
        <v>1.77</v>
      </c>
      <c r="G25" s="130">
        <f t="shared" ref="G25:G37" si="9">(D25+E25+F25)/(8.76*$C$63)</f>
        <v>56.197135547232975</v>
      </c>
      <c r="H25" s="128">
        <v>-24.666</v>
      </c>
      <c r="I25" s="130">
        <f t="shared" ref="I25:I37" si="10">(G25+H25)</f>
        <v>31.531135547232974</v>
      </c>
      <c r="J25" s="130">
        <f t="shared" si="8"/>
        <v>81.48</v>
      </c>
      <c r="K25" s="128">
        <f t="shared" si="2"/>
        <v>145.22463768115944</v>
      </c>
      <c r="L25" s="119"/>
      <c r="N25" s="117"/>
      <c r="Q25" s="128"/>
      <c r="R25" s="128"/>
      <c r="T25" s="161"/>
      <c r="U25" s="153"/>
      <c r="V25" s="153"/>
      <c r="W25" s="153"/>
      <c r="X25" s="159"/>
      <c r="Y25" s="153"/>
    </row>
    <row r="26" spans="2:25">
      <c r="B26" s="135">
        <f t="shared" si="0"/>
        <v>2032</v>
      </c>
      <c r="C26" s="136"/>
      <c r="D26" s="128">
        <f t="shared" si="6"/>
        <v>107.14</v>
      </c>
      <c r="E26" s="148">
        <v>39.608695652173914</v>
      </c>
      <c r="F26" s="128">
        <f t="shared" si="7"/>
        <v>1.81</v>
      </c>
      <c r="G26" s="130">
        <f t="shared" si="9"/>
        <v>57.48730580147587</v>
      </c>
      <c r="H26" s="128">
        <v>-25.457999999999998</v>
      </c>
      <c r="I26" s="130">
        <f t="shared" si="10"/>
        <v>32.029305801475871</v>
      </c>
      <c r="J26" s="130">
        <f t="shared" si="8"/>
        <v>82.77</v>
      </c>
      <c r="K26" s="128">
        <f t="shared" si="2"/>
        <v>148.55869565217392</v>
      </c>
      <c r="L26" s="119"/>
      <c r="N26" s="117"/>
      <c r="Q26" s="128"/>
      <c r="R26" s="128"/>
      <c r="T26" s="161"/>
      <c r="U26" s="153"/>
      <c r="V26" s="153"/>
      <c r="W26" s="153"/>
      <c r="X26" s="159"/>
      <c r="Y26" s="153"/>
    </row>
    <row r="27" spans="2:25">
      <c r="B27" s="135">
        <f t="shared" si="0"/>
        <v>2033</v>
      </c>
      <c r="C27" s="136"/>
      <c r="D27" s="128">
        <f t="shared" si="6"/>
        <v>109.6</v>
      </c>
      <c r="E27" s="148">
        <v>40.507246376811594</v>
      </c>
      <c r="F27" s="128">
        <f t="shared" si="7"/>
        <v>1.85</v>
      </c>
      <c r="G27" s="130">
        <f t="shared" si="9"/>
        <v>58.802432620080339</v>
      </c>
      <c r="H27" s="128">
        <v>0</v>
      </c>
      <c r="I27" s="130">
        <f t="shared" si="10"/>
        <v>58.802432620080339</v>
      </c>
      <c r="J27" s="130">
        <f t="shared" si="8"/>
        <v>151.96</v>
      </c>
      <c r="K27" s="128">
        <f t="shared" si="2"/>
        <v>151.95724637681158</v>
      </c>
      <c r="L27" s="119"/>
      <c r="N27" s="117"/>
      <c r="Q27" s="128"/>
      <c r="R27" s="128"/>
      <c r="T27" s="161"/>
      <c r="U27" s="153"/>
      <c r="V27" s="153"/>
      <c r="W27" s="153"/>
      <c r="X27" s="159"/>
      <c r="Y27" s="153"/>
    </row>
    <row r="28" spans="2:25">
      <c r="B28" s="135">
        <f t="shared" si="0"/>
        <v>2034</v>
      </c>
      <c r="C28" s="136"/>
      <c r="D28" s="128">
        <f t="shared" si="6"/>
        <v>112.12</v>
      </c>
      <c r="E28" s="148">
        <v>41.434782608695649</v>
      </c>
      <c r="F28" s="128">
        <f t="shared" si="7"/>
        <v>1.89</v>
      </c>
      <c r="G28" s="130">
        <f t="shared" si="9"/>
        <v>60.151993889287077</v>
      </c>
      <c r="H28" s="128">
        <v>0</v>
      </c>
      <c r="I28" s="130">
        <f t="shared" si="10"/>
        <v>60.151993889287077</v>
      </c>
      <c r="J28" s="130">
        <f t="shared" si="8"/>
        <v>155.44</v>
      </c>
      <c r="K28" s="128">
        <f t="shared" si="2"/>
        <v>155.44478260869565</v>
      </c>
      <c r="L28" s="119"/>
      <c r="N28" s="117"/>
      <c r="Q28" s="128"/>
      <c r="R28" s="128"/>
      <c r="T28" s="161"/>
      <c r="U28" s="153"/>
      <c r="V28" s="153"/>
      <c r="W28" s="153"/>
      <c r="X28" s="159"/>
      <c r="Y28" s="153"/>
    </row>
    <row r="29" spans="2:25">
      <c r="B29" s="135">
        <f t="shared" si="0"/>
        <v>2035</v>
      </c>
      <c r="C29" s="136"/>
      <c r="D29" s="128">
        <f t="shared" si="6"/>
        <v>114.7</v>
      </c>
      <c r="E29" s="148">
        <v>42.376811594202898</v>
      </c>
      <c r="F29" s="128">
        <f t="shared" si="7"/>
        <v>1.93</v>
      </c>
      <c r="G29" s="130">
        <f t="shared" si="9"/>
        <v>61.530381392385621</v>
      </c>
      <c r="H29" s="128">
        <v>0</v>
      </c>
      <c r="I29" s="130">
        <f t="shared" si="10"/>
        <v>61.530381392385621</v>
      </c>
      <c r="J29" s="130">
        <f t="shared" si="8"/>
        <v>159.01</v>
      </c>
      <c r="K29" s="128">
        <f t="shared" si="2"/>
        <v>159.0068115942029</v>
      </c>
      <c r="L29" s="119"/>
      <c r="N29" s="117"/>
      <c r="Q29" s="128"/>
      <c r="R29" s="128"/>
      <c r="T29" s="161"/>
      <c r="U29" s="153"/>
      <c r="V29" s="153"/>
      <c r="W29" s="153"/>
      <c r="X29" s="159"/>
      <c r="Y29" s="153"/>
    </row>
    <row r="30" spans="2:25">
      <c r="B30" s="135">
        <f t="shared" si="0"/>
        <v>2036</v>
      </c>
      <c r="C30" s="136"/>
      <c r="D30" s="128">
        <f t="shared" si="6"/>
        <v>117.34</v>
      </c>
      <c r="E30" s="148">
        <v>43.347826086956523</v>
      </c>
      <c r="F30" s="128">
        <f t="shared" si="7"/>
        <v>1.97</v>
      </c>
      <c r="G30" s="130">
        <f t="shared" si="9"/>
        <v>62.943203346086435</v>
      </c>
      <c r="H30" s="128">
        <v>0</v>
      </c>
      <c r="I30" s="130">
        <f t="shared" si="10"/>
        <v>62.943203346086435</v>
      </c>
      <c r="J30" s="130">
        <f t="shared" si="8"/>
        <v>162.66</v>
      </c>
      <c r="K30" s="128">
        <f t="shared" si="2"/>
        <v>162.65782608695653</v>
      </c>
      <c r="L30" s="119"/>
      <c r="N30" s="117"/>
      <c r="Q30" s="128"/>
      <c r="R30" s="128"/>
      <c r="T30" s="161"/>
      <c r="U30" s="153"/>
      <c r="V30" s="153"/>
      <c r="W30" s="153"/>
      <c r="X30" s="159"/>
      <c r="Y30" s="153"/>
    </row>
    <row r="31" spans="2:25">
      <c r="B31" s="135">
        <f t="shared" si="0"/>
        <v>2037</v>
      </c>
      <c r="C31" s="136"/>
      <c r="D31" s="128">
        <f t="shared" si="6"/>
        <v>120.04</v>
      </c>
      <c r="E31" s="148">
        <v>44.333333333333336</v>
      </c>
      <c r="F31" s="128">
        <f t="shared" si="7"/>
        <v>2.02</v>
      </c>
      <c r="G31" s="130">
        <f t="shared" si="9"/>
        <v>64.388721203209258</v>
      </c>
      <c r="H31" s="128">
        <v>0</v>
      </c>
      <c r="I31" s="130">
        <f t="shared" si="10"/>
        <v>64.388721203209258</v>
      </c>
      <c r="J31" s="130">
        <f t="shared" si="8"/>
        <v>166.39</v>
      </c>
      <c r="K31" s="128">
        <f t="shared" si="2"/>
        <v>166.39333333333335</v>
      </c>
      <c r="L31" s="119"/>
      <c r="N31" s="117"/>
      <c r="Q31" s="128"/>
      <c r="R31" s="128"/>
      <c r="T31" s="161"/>
      <c r="U31" s="153"/>
      <c r="V31" s="153"/>
      <c r="W31" s="153"/>
      <c r="X31" s="159"/>
      <c r="Y31" s="153"/>
    </row>
    <row r="32" spans="2:25">
      <c r="B32" s="135">
        <f t="shared" si="0"/>
        <v>2038</v>
      </c>
      <c r="C32" s="136"/>
      <c r="D32" s="128">
        <f t="shared" si="6"/>
        <v>122.8</v>
      </c>
      <c r="E32" s="148">
        <v>45.347826086956523</v>
      </c>
      <c r="F32" s="128">
        <f t="shared" si="7"/>
        <v>2.0699999999999998</v>
      </c>
      <c r="G32" s="130">
        <f t="shared" si="9"/>
        <v>65.868673510934343</v>
      </c>
      <c r="H32" s="128">
        <v>0</v>
      </c>
      <c r="I32" s="130">
        <f t="shared" si="10"/>
        <v>65.868673510934343</v>
      </c>
      <c r="J32" s="130">
        <f t="shared" si="8"/>
        <v>170.22</v>
      </c>
      <c r="K32" s="128">
        <f t="shared" si="2"/>
        <v>170.21782608695651</v>
      </c>
      <c r="L32" s="119"/>
      <c r="N32" s="117"/>
      <c r="Q32" s="128"/>
      <c r="R32" s="128"/>
      <c r="T32" s="161"/>
      <c r="U32" s="153"/>
      <c r="V32" s="153"/>
      <c r="W32" s="153"/>
      <c r="X32" s="159"/>
      <c r="Y32" s="153"/>
    </row>
    <row r="33" spans="2:18">
      <c r="B33" s="135">
        <f t="shared" si="0"/>
        <v>2039</v>
      </c>
      <c r="C33" s="136"/>
      <c r="D33" s="128">
        <f t="shared" si="6"/>
        <v>125.62</v>
      </c>
      <c r="E33" s="128">
        <f t="shared" si="6"/>
        <v>46.39</v>
      </c>
      <c r="F33" s="128">
        <f t="shared" si="7"/>
        <v>2.12</v>
      </c>
      <c r="G33" s="130">
        <f t="shared" si="9"/>
        <v>67.382555529757767</v>
      </c>
      <c r="H33" s="128">
        <v>0</v>
      </c>
      <c r="I33" s="130">
        <f t="shared" si="10"/>
        <v>67.382555529757767</v>
      </c>
      <c r="J33" s="130">
        <f t="shared" si="8"/>
        <v>174.13</v>
      </c>
      <c r="K33" s="128">
        <f t="shared" si="2"/>
        <v>174.13</v>
      </c>
      <c r="L33" s="119"/>
      <c r="N33" s="117"/>
      <c r="Q33" s="128"/>
      <c r="R33" s="128"/>
    </row>
    <row r="34" spans="2:18">
      <c r="B34" s="135">
        <f t="shared" si="0"/>
        <v>2040</v>
      </c>
      <c r="C34" s="136"/>
      <c r="D34" s="128">
        <f t="shared" ref="D34:E37" si="11">ROUND(D33*(1+(IFERROR(INDEX($D$66:$D$74,MATCH($B34,$C$66:$C$74,0),1),0)+IFERROR(INDEX($G$66:$G$74,MATCH($B34,$F$66:$F$74,0),1),0)+IFERROR(INDEX($J$66:$J$74,MATCH($B34,$I$66:$I$74,0),1),0))),2)</f>
        <v>128.51</v>
      </c>
      <c r="E34" s="128">
        <f t="shared" si="11"/>
        <v>47.46</v>
      </c>
      <c r="F34" s="128">
        <f t="shared" si="7"/>
        <v>2.17</v>
      </c>
      <c r="G34" s="130">
        <f t="shared" si="9"/>
        <v>68.934293011376838</v>
      </c>
      <c r="H34" s="128">
        <v>0</v>
      </c>
      <c r="I34" s="130">
        <f t="shared" si="10"/>
        <v>68.934293011376838</v>
      </c>
      <c r="J34" s="130">
        <f t="shared" si="8"/>
        <v>178.14</v>
      </c>
      <c r="K34" s="128">
        <f t="shared" si="2"/>
        <v>178.14</v>
      </c>
      <c r="L34" s="119"/>
      <c r="N34" s="117"/>
      <c r="Q34" s="128"/>
      <c r="R34" s="128"/>
    </row>
    <row r="35" spans="2:18">
      <c r="B35" s="135">
        <f t="shared" si="0"/>
        <v>2041</v>
      </c>
      <c r="C35" s="136"/>
      <c r="D35" s="128">
        <f t="shared" si="11"/>
        <v>131.34</v>
      </c>
      <c r="E35" s="128">
        <f t="shared" si="11"/>
        <v>48.5</v>
      </c>
      <c r="F35" s="128">
        <f t="shared" si="7"/>
        <v>2.2200000000000002</v>
      </c>
      <c r="G35" s="130">
        <f t="shared" si="9"/>
        <v>70.451203467223905</v>
      </c>
      <c r="H35" s="128">
        <v>0</v>
      </c>
      <c r="I35" s="130">
        <f t="shared" si="10"/>
        <v>70.451203467223905</v>
      </c>
      <c r="J35" s="130">
        <f t="shared" si="8"/>
        <v>182.06</v>
      </c>
      <c r="K35" s="128">
        <f t="shared" si="2"/>
        <v>182.06</v>
      </c>
      <c r="L35" s="119"/>
      <c r="N35" s="117"/>
      <c r="Q35" s="128"/>
      <c r="R35" s="128"/>
    </row>
    <row r="36" spans="2:18">
      <c r="B36" s="135">
        <f t="shared" si="0"/>
        <v>2042</v>
      </c>
      <c r="C36" s="136"/>
      <c r="D36" s="128">
        <f t="shared" si="11"/>
        <v>134.22999999999999</v>
      </c>
      <c r="E36" s="128">
        <f t="shared" si="11"/>
        <v>49.57</v>
      </c>
      <c r="F36" s="128">
        <f t="shared" si="7"/>
        <v>2.27</v>
      </c>
      <c r="G36" s="130">
        <f t="shared" si="9"/>
        <v>72.002940948842976</v>
      </c>
      <c r="H36" s="128">
        <v>0</v>
      </c>
      <c r="I36" s="130">
        <f t="shared" si="10"/>
        <v>72.002940948842976</v>
      </c>
      <c r="J36" s="130">
        <f t="shared" si="8"/>
        <v>186.07</v>
      </c>
      <c r="K36" s="128">
        <f t="shared" si="2"/>
        <v>186.07</v>
      </c>
      <c r="L36" s="119"/>
      <c r="N36" s="117"/>
      <c r="Q36" s="128"/>
      <c r="R36" s="128"/>
    </row>
    <row r="37" spans="2:18">
      <c r="B37" s="135">
        <f t="shared" si="0"/>
        <v>2043</v>
      </c>
      <c r="C37" s="136"/>
      <c r="D37" s="128">
        <f t="shared" si="11"/>
        <v>137.32</v>
      </c>
      <c r="E37" s="128">
        <f t="shared" si="11"/>
        <v>50.71</v>
      </c>
      <c r="F37" s="128">
        <f t="shared" si="7"/>
        <v>2.3199999999999998</v>
      </c>
      <c r="G37" s="130">
        <f t="shared" si="9"/>
        <v>73.659159507778043</v>
      </c>
      <c r="H37" s="128">
        <v>0</v>
      </c>
      <c r="I37" s="130">
        <f t="shared" si="10"/>
        <v>73.659159507778043</v>
      </c>
      <c r="J37" s="130">
        <f t="shared" si="8"/>
        <v>190.35</v>
      </c>
      <c r="K37" s="128">
        <f t="shared" si="2"/>
        <v>190.35</v>
      </c>
      <c r="L37" s="119"/>
      <c r="Q37" s="128"/>
      <c r="R37" s="128"/>
    </row>
    <row r="38" spans="2:18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</row>
    <row r="39" spans="2:18">
      <c r="B39" s="135"/>
      <c r="C39" s="136"/>
      <c r="D39" s="128"/>
      <c r="E39" s="128"/>
      <c r="F39" s="130"/>
      <c r="G39" s="128"/>
      <c r="H39" s="128"/>
      <c r="I39" s="130"/>
      <c r="J39" s="130"/>
      <c r="K39" s="128"/>
      <c r="L39" s="119"/>
      <c r="Q39" s="373"/>
      <c r="R39" s="373"/>
    </row>
    <row r="40" spans="2:18">
      <c r="B40" s="126"/>
      <c r="C40" s="131"/>
      <c r="D40" s="128"/>
      <c r="E40" s="128"/>
      <c r="F40" s="129"/>
      <c r="G40" s="128"/>
      <c r="H40" s="128"/>
      <c r="I40" s="130"/>
      <c r="J40" s="130"/>
      <c r="K40" s="137"/>
    </row>
    <row r="42" spans="2:18" ht="14.25">
      <c r="B42" s="138" t="s">
        <v>25</v>
      </c>
      <c r="C42" s="139"/>
      <c r="D42" s="139"/>
      <c r="E42" s="139"/>
      <c r="F42" s="139"/>
      <c r="G42" s="139"/>
      <c r="H42" s="139"/>
    </row>
    <row r="44" spans="2:18">
      <c r="B44" s="117" t="s">
        <v>63</v>
      </c>
      <c r="C44" s="140" t="s">
        <v>64</v>
      </c>
      <c r="D44" s="141" t="s">
        <v>102</v>
      </c>
    </row>
    <row r="45" spans="2:18">
      <c r="C45" s="140" t="str">
        <f>C7</f>
        <v>(a)</v>
      </c>
      <c r="D45" s="117" t="s">
        <v>65</v>
      </c>
    </row>
    <row r="46" spans="2:18">
      <c r="C46" s="140" t="str">
        <f>D7</f>
        <v>(b)</v>
      </c>
      <c r="D46" s="130" t="str">
        <f>"= "&amp;C7&amp;" x "&amp;C62</f>
        <v>= (a) x 0.0689863805027125</v>
      </c>
    </row>
    <row r="47" spans="2:18">
      <c r="C47" s="140" t="str">
        <f>G7</f>
        <v>(e)</v>
      </c>
      <c r="D47" s="130" t="str">
        <f>"= ("&amp;$D$7&amp;" + "&amp;$E$7&amp;") /  (8.76 x "&amp;TEXT(C63,"0.0%")&amp;")"</f>
        <v>= ((b) + (c)) /  (8.76 x 29.5%)</v>
      </c>
    </row>
    <row r="48" spans="2:18">
      <c r="C48" s="140" t="str">
        <f>I7</f>
        <v>(g)</v>
      </c>
      <c r="D48" s="130" t="str">
        <f>"= "&amp;$G$7&amp;" + "&amp;$H$7</f>
        <v>= (e) + (f)</v>
      </c>
    </row>
    <row r="49" spans="2:27">
      <c r="C49" s="140" t="str">
        <f>K7</f>
        <v>(i)</v>
      </c>
      <c r="D49" s="85" t="str">
        <f>D44</f>
        <v>Plant Costs  - 2019 IRP Update - Table 6.1 &amp; 6.2</v>
      </c>
    </row>
    <row r="50" spans="2:27">
      <c r="C50" s="140"/>
      <c r="D50" s="130"/>
    </row>
    <row r="51" spans="2:27" ht="13.5" thickBot="1"/>
    <row r="52" spans="2:27" ht="13.5" thickBot="1">
      <c r="C52" s="42" t="str">
        <f>B2&amp;" - "&amp;B3</f>
        <v>2019 IRP Utah Wind Resource - 30%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7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7">
      <c r="P54" s="117" t="s">
        <v>103</v>
      </c>
      <c r="Q54" s="277">
        <v>2023</v>
      </c>
    </row>
    <row r="55" spans="2:27">
      <c r="B55" s="85" t="s">
        <v>101</v>
      </c>
      <c r="C55" s="374">
        <v>1301.4978814276944</v>
      </c>
      <c r="D55" s="117" t="s">
        <v>65</v>
      </c>
      <c r="T55" s="117" t="str">
        <f>$Q$56&amp;"Proposed Station Capital Costs"</f>
        <v>H3.US1_WD_CPProposed Station Capital Costs</v>
      </c>
    </row>
    <row r="56" spans="2:27">
      <c r="B56" s="85" t="s">
        <v>101</v>
      </c>
      <c r="C56" s="148">
        <v>28.802174620531375</v>
      </c>
      <c r="D56" s="117" t="s">
        <v>68</v>
      </c>
      <c r="O56" s="117">
        <v>69</v>
      </c>
      <c r="P56" s="117" t="s">
        <v>32</v>
      </c>
      <c r="Q56" s="277" t="s">
        <v>229</v>
      </c>
      <c r="T56" s="117" t="str">
        <f>Q56&amp;"Proposed Station Fixed Costs"</f>
        <v>H3.US1_WD_CPProposed Station Fixed Costs</v>
      </c>
      <c r="AA56" s="278"/>
    </row>
    <row r="57" spans="2:27" ht="24" customHeight="1">
      <c r="B57" s="85"/>
      <c r="C57" s="153"/>
      <c r="D57" s="117" t="s">
        <v>105</v>
      </c>
    </row>
    <row r="58" spans="2:27">
      <c r="B58" s="85" t="s">
        <v>101</v>
      </c>
      <c r="C58" s="148">
        <v>0</v>
      </c>
      <c r="D58" s="117" t="s">
        <v>69</v>
      </c>
      <c r="K58" s="119"/>
      <c r="L58" s="375"/>
      <c r="M58" s="52"/>
      <c r="N58" s="163"/>
      <c r="O58" s="52"/>
      <c r="P58" s="52"/>
      <c r="Q58" s="119"/>
      <c r="R58" s="119"/>
      <c r="U58" s="119"/>
      <c r="V58" s="119"/>
      <c r="W58" s="119"/>
      <c r="X58" s="119"/>
      <c r="Y58" s="119"/>
    </row>
    <row r="59" spans="2:27">
      <c r="B59" s="85"/>
      <c r="C59" s="158"/>
      <c r="D59" s="117" t="s">
        <v>70</v>
      </c>
      <c r="I59" s="376" t="s">
        <v>91</v>
      </c>
      <c r="L59" s="377"/>
      <c r="M59" s="152"/>
      <c r="O59" s="150"/>
      <c r="P59" s="119"/>
      <c r="Q59" s="213" t="str">
        <f>Q56&amp;Q54</f>
        <v>H3.US1_WD_CP2023</v>
      </c>
      <c r="R59" s="119"/>
      <c r="U59" s="119"/>
      <c r="V59" s="119"/>
      <c r="W59" s="119"/>
      <c r="X59" s="119"/>
      <c r="Y59" s="119"/>
    </row>
    <row r="60" spans="2:27">
      <c r="B60" s="369" t="s">
        <v>236</v>
      </c>
      <c r="C60" s="153">
        <v>1.4680258019147514</v>
      </c>
      <c r="D60" s="117" t="s">
        <v>218</v>
      </c>
      <c r="F60" s="117" t="s">
        <v>221</v>
      </c>
      <c r="K60" s="377"/>
      <c r="L60" s="377"/>
      <c r="M60" s="377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7">
      <c r="B61" s="85"/>
      <c r="C61" s="199"/>
      <c r="K61" s="377"/>
      <c r="L61" s="377"/>
      <c r="M61" s="377"/>
      <c r="N61" s="164"/>
      <c r="O61" s="377"/>
      <c r="R61" s="119"/>
      <c r="T61" s="119"/>
      <c r="U61" s="119"/>
      <c r="V61" s="119"/>
      <c r="W61" s="119"/>
      <c r="X61" s="119"/>
      <c r="Y61" s="119"/>
    </row>
    <row r="62" spans="2:27">
      <c r="C62" s="378">
        <v>6.898638050271251E-2</v>
      </c>
      <c r="D62" s="117" t="s">
        <v>36</v>
      </c>
      <c r="K62" s="289"/>
      <c r="L62" s="156"/>
      <c r="M62" s="156"/>
      <c r="O62" s="157"/>
    </row>
    <row r="63" spans="2:27">
      <c r="C63" s="379">
        <v>0.29499999999999998</v>
      </c>
      <c r="D63" s="117" t="s">
        <v>37</v>
      </c>
    </row>
    <row r="64" spans="2:27" ht="13.5" thickBot="1">
      <c r="D64" s="154"/>
    </row>
    <row r="65" spans="3:14" ht="13.5" thickBot="1">
      <c r="C65" s="40" t="s">
        <v>237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12">C66+1</f>
        <v>2018</v>
      </c>
      <c r="D67" s="41">
        <v>2.4E-2</v>
      </c>
      <c r="E67" s="85"/>
      <c r="F67" s="87">
        <f t="shared" ref="F67:F74" si="13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12"/>
        <v>2019</v>
      </c>
      <c r="D68" s="41">
        <v>1.7999999999999999E-2</v>
      </c>
      <c r="E68" s="85"/>
      <c r="F68" s="87">
        <f t="shared" si="13"/>
        <v>2028</v>
      </c>
      <c r="G68" s="41">
        <v>2.3E-2</v>
      </c>
      <c r="H68" s="41"/>
      <c r="I68" s="87">
        <f t="shared" ref="I68:I74" si="14">I67+1</f>
        <v>2037</v>
      </c>
      <c r="J68" s="41">
        <v>2.3E-2</v>
      </c>
    </row>
    <row r="69" spans="3:14">
      <c r="C69" s="87">
        <f t="shared" si="12"/>
        <v>2020</v>
      </c>
      <c r="D69" s="41">
        <v>1.2E-2</v>
      </c>
      <c r="E69" s="85"/>
      <c r="F69" s="87">
        <f t="shared" si="13"/>
        <v>2029</v>
      </c>
      <c r="G69" s="41">
        <v>2.4E-2</v>
      </c>
      <c r="H69" s="41"/>
      <c r="I69" s="87">
        <f t="shared" si="14"/>
        <v>2038</v>
      </c>
      <c r="J69" s="41">
        <v>2.3E-2</v>
      </c>
    </row>
    <row r="70" spans="3:14">
      <c r="C70" s="87">
        <f t="shared" si="12"/>
        <v>2021</v>
      </c>
      <c r="D70" s="41">
        <v>3.2000000000000001E-2</v>
      </c>
      <c r="E70" s="85"/>
      <c r="F70" s="87">
        <f t="shared" si="13"/>
        <v>2030</v>
      </c>
      <c r="G70" s="41">
        <v>2.3E-2</v>
      </c>
      <c r="H70" s="41"/>
      <c r="I70" s="87">
        <f t="shared" si="14"/>
        <v>2039</v>
      </c>
      <c r="J70" s="41">
        <v>2.3E-2</v>
      </c>
    </row>
    <row r="71" spans="3:14">
      <c r="C71" s="87">
        <f t="shared" si="12"/>
        <v>2022</v>
      </c>
      <c r="D71" s="41">
        <v>2.1999999999999999E-2</v>
      </c>
      <c r="E71" s="85"/>
      <c r="F71" s="87">
        <f t="shared" si="13"/>
        <v>2031</v>
      </c>
      <c r="G71" s="41">
        <v>2.3E-2</v>
      </c>
      <c r="H71" s="41"/>
      <c r="I71" s="87">
        <f t="shared" si="14"/>
        <v>2040</v>
      </c>
      <c r="J71" s="41">
        <v>2.3E-2</v>
      </c>
    </row>
    <row r="72" spans="3:14" s="119" customFormat="1">
      <c r="C72" s="87">
        <f t="shared" si="12"/>
        <v>2023</v>
      </c>
      <c r="D72" s="41">
        <v>2.1000000000000001E-2</v>
      </c>
      <c r="E72" s="86"/>
      <c r="F72" s="87">
        <f t="shared" si="13"/>
        <v>2032</v>
      </c>
      <c r="G72" s="41">
        <v>2.3E-2</v>
      </c>
      <c r="H72" s="41"/>
      <c r="I72" s="87">
        <f t="shared" si="14"/>
        <v>2041</v>
      </c>
      <c r="J72" s="41">
        <v>2.1999999999999999E-2</v>
      </c>
      <c r="N72" s="164"/>
    </row>
    <row r="73" spans="3:14" s="119" customFormat="1">
      <c r="C73" s="87">
        <f t="shared" si="12"/>
        <v>2024</v>
      </c>
      <c r="D73" s="41">
        <v>2.1999999999999999E-2</v>
      </c>
      <c r="E73" s="86"/>
      <c r="F73" s="87">
        <f t="shared" si="13"/>
        <v>2033</v>
      </c>
      <c r="G73" s="41">
        <v>2.3E-2</v>
      </c>
      <c r="H73" s="41"/>
      <c r="I73" s="87">
        <f t="shared" si="14"/>
        <v>2042</v>
      </c>
      <c r="J73" s="41">
        <v>2.1999999999999999E-2</v>
      </c>
      <c r="N73" s="164"/>
    </row>
    <row r="74" spans="3:14" s="119" customFormat="1">
      <c r="C74" s="87">
        <f t="shared" si="12"/>
        <v>2025</v>
      </c>
      <c r="D74" s="41">
        <v>2.3E-2</v>
      </c>
      <c r="E74" s="86"/>
      <c r="F74" s="87">
        <f t="shared" si="13"/>
        <v>2034</v>
      </c>
      <c r="G74" s="41">
        <v>2.3E-2</v>
      </c>
      <c r="H74" s="41"/>
      <c r="I74" s="87">
        <f t="shared" si="14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  <pageSetUpPr fitToPage="1"/>
  </sheetPr>
  <dimension ref="B1:AB102"/>
  <sheetViews>
    <sheetView topLeftCell="A4" zoomScale="70" zoomScaleNormal="70" workbookViewId="0">
      <selection activeCell="I26" sqref="I26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5" style="117" customWidth="1"/>
    <col min="7" max="7" width="9.5" style="117" bestFit="1" customWidth="1"/>
    <col min="8" max="8" width="9.5" style="117" customWidth="1"/>
    <col min="9" max="9" width="10.5" style="117" customWidth="1"/>
    <col min="10" max="10" width="12.6640625" style="117" customWidth="1"/>
    <col min="11" max="11" width="14" style="117" customWidth="1"/>
    <col min="12" max="12" width="13.1640625" style="117" customWidth="1"/>
    <col min="13" max="13" width="3.1640625" style="117" customWidth="1"/>
    <col min="14" max="14" width="15" style="117" hidden="1" customWidth="1"/>
    <col min="15" max="15" width="5.6640625" style="161" customWidth="1"/>
    <col min="16" max="16" width="9.33203125" style="117"/>
    <col min="17" max="17" width="10" style="117" customWidth="1"/>
    <col min="18" max="18" width="12.6640625" style="117" customWidth="1"/>
    <col min="19" max="19" width="18.1640625" style="117" customWidth="1"/>
    <col min="20" max="22" width="9.33203125" style="117"/>
    <col min="23" max="23" width="9.6640625" style="117" bestFit="1" customWidth="1"/>
    <col min="24" max="16384" width="9.33203125" style="117"/>
  </cols>
  <sheetData>
    <row r="1" spans="2:25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2:25" ht="15.75">
      <c r="B2" s="115" t="s">
        <v>99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2:25" ht="15.75">
      <c r="B3" s="115" t="str">
        <f>TEXT($C$63,"0%")&amp;" Capacity Factor"</f>
        <v>44% Capacity Factor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25">
      <c r="B4" s="118"/>
      <c r="C4" s="118"/>
      <c r="D4" s="118"/>
      <c r="E4" s="118"/>
      <c r="F4" s="118"/>
      <c r="G4" s="118"/>
      <c r="H4" s="118"/>
      <c r="I4" s="118"/>
      <c r="J4" s="119"/>
      <c r="K4" s="119"/>
      <c r="L4" s="119"/>
    </row>
    <row r="5" spans="2:25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104</v>
      </c>
      <c r="J5" s="121" t="s">
        <v>73</v>
      </c>
      <c r="K5" s="17" t="s">
        <v>52</v>
      </c>
      <c r="L5" s="121" t="s">
        <v>224</v>
      </c>
      <c r="N5" s="213"/>
      <c r="O5" s="213"/>
      <c r="Q5" s="213"/>
      <c r="S5" s="275"/>
      <c r="U5" s="272"/>
      <c r="V5" s="273"/>
      <c r="W5" s="272"/>
      <c r="X5" s="273"/>
      <c r="Y5" s="119"/>
    </row>
    <row r="6" spans="2:25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8" t="s">
        <v>31</v>
      </c>
      <c r="J6" s="123" t="s">
        <v>31</v>
      </c>
      <c r="K6" s="19" t="s">
        <v>9</v>
      </c>
      <c r="L6" s="124" t="s">
        <v>9</v>
      </c>
      <c r="S6" s="276"/>
    </row>
    <row r="7" spans="2:25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L7" s="125" t="s">
        <v>24</v>
      </c>
    </row>
    <row r="8" spans="2:25" ht="6" customHeight="1">
      <c r="L8" s="119"/>
    </row>
    <row r="9" spans="2:25" ht="15.75">
      <c r="B9" s="43" t="str">
        <f>C52</f>
        <v>2019 IRP Wyoming Wind Resource - 44% Capacity Factor</v>
      </c>
      <c r="C9" s="119"/>
      <c r="E9" s="119"/>
      <c r="F9" s="119"/>
      <c r="G9" s="119"/>
      <c r="H9" s="119"/>
      <c r="I9" s="119"/>
      <c r="J9" s="119"/>
      <c r="K9" s="119"/>
      <c r="L9" s="119"/>
      <c r="O9" s="117"/>
    </row>
    <row r="10" spans="2:25">
      <c r="B10" s="126">
        <v>2016</v>
      </c>
      <c r="C10" s="127"/>
      <c r="D10" s="128"/>
      <c r="E10" s="128"/>
      <c r="F10" s="128"/>
      <c r="G10" s="129"/>
      <c r="H10" s="129"/>
      <c r="I10" s="128"/>
      <c r="J10" s="130"/>
      <c r="K10" s="130"/>
      <c r="L10" s="128"/>
      <c r="O10" s="162"/>
    </row>
    <row r="11" spans="2:25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28"/>
      <c r="J11" s="130"/>
      <c r="K11" s="130"/>
      <c r="L11" s="128"/>
      <c r="O11" s="117"/>
    </row>
    <row r="12" spans="2:25">
      <c r="B12" s="135">
        <f t="shared" si="0"/>
        <v>2018</v>
      </c>
      <c r="C12" s="136"/>
      <c r="D12" s="128"/>
      <c r="E12" s="148"/>
      <c r="F12" s="148"/>
      <c r="G12" s="130"/>
      <c r="H12" s="148"/>
      <c r="I12" s="128"/>
      <c r="J12" s="130"/>
      <c r="K12" s="130"/>
      <c r="L12" s="128">
        <f t="shared" ref="L12:L37" si="1">(D12+E12+F12)</f>
        <v>0</v>
      </c>
      <c r="M12" s="119"/>
      <c r="O12" s="117"/>
      <c r="S12" s="148"/>
      <c r="U12" s="161"/>
      <c r="V12" s="153"/>
      <c r="W12" s="153"/>
    </row>
    <row r="13" spans="2:25">
      <c r="B13" s="135">
        <f t="shared" si="0"/>
        <v>2019</v>
      </c>
      <c r="C13" s="136"/>
      <c r="D13" s="128"/>
      <c r="E13" s="148"/>
      <c r="F13" s="148"/>
      <c r="G13" s="130"/>
      <c r="H13" s="128"/>
      <c r="I13" s="128"/>
      <c r="J13" s="130"/>
      <c r="K13" s="130"/>
      <c r="L13" s="128">
        <f t="shared" si="1"/>
        <v>0</v>
      </c>
      <c r="M13" s="119"/>
      <c r="O13" s="117"/>
      <c r="W13" s="153"/>
    </row>
    <row r="14" spans="2:25">
      <c r="B14" s="135">
        <f t="shared" si="0"/>
        <v>2020</v>
      </c>
      <c r="C14" s="136"/>
      <c r="D14" s="128"/>
      <c r="E14" s="128"/>
      <c r="F14" s="128"/>
      <c r="G14" s="130"/>
      <c r="H14" s="128"/>
      <c r="I14" s="128"/>
      <c r="J14" s="130"/>
      <c r="K14" s="130"/>
      <c r="L14" s="128">
        <f t="shared" si="1"/>
        <v>0</v>
      </c>
      <c r="M14" s="119"/>
      <c r="O14" s="117"/>
      <c r="P14" s="132"/>
      <c r="Q14" s="133"/>
      <c r="R14" s="134"/>
      <c r="W14" s="153"/>
    </row>
    <row r="15" spans="2:25">
      <c r="B15" s="135">
        <f t="shared" si="0"/>
        <v>2021</v>
      </c>
      <c r="C15" s="136"/>
      <c r="D15" s="128"/>
      <c r="E15" s="128"/>
      <c r="F15" s="128"/>
      <c r="G15" s="130"/>
      <c r="H15" s="128"/>
      <c r="I15" s="128"/>
      <c r="J15" s="130"/>
      <c r="K15" s="130"/>
      <c r="L15" s="128">
        <f t="shared" si="1"/>
        <v>0</v>
      </c>
      <c r="M15" s="119"/>
      <c r="O15" s="117"/>
      <c r="P15" s="271"/>
      <c r="Q15" s="133"/>
      <c r="R15" s="134"/>
      <c r="W15" s="153"/>
    </row>
    <row r="16" spans="2:25">
      <c r="B16" s="135">
        <f t="shared" si="0"/>
        <v>2022</v>
      </c>
      <c r="C16" s="136"/>
      <c r="D16" s="128"/>
      <c r="E16" s="128"/>
      <c r="F16" s="128"/>
      <c r="G16" s="130"/>
      <c r="H16" s="128"/>
      <c r="I16" s="128"/>
      <c r="J16" s="130"/>
      <c r="K16" s="130"/>
      <c r="L16" s="128">
        <f t="shared" si="1"/>
        <v>0</v>
      </c>
      <c r="M16" s="119"/>
      <c r="O16" s="117"/>
      <c r="W16" s="153"/>
    </row>
    <row r="17" spans="2:26">
      <c r="B17" s="135">
        <f t="shared" si="0"/>
        <v>2023</v>
      </c>
      <c r="C17" s="136"/>
      <c r="D17" s="128"/>
      <c r="E17" s="128"/>
      <c r="F17" s="128"/>
      <c r="G17" s="130"/>
      <c r="H17" s="128"/>
      <c r="I17" s="128"/>
      <c r="J17" s="130"/>
      <c r="K17" s="130"/>
      <c r="L17" s="128">
        <f t="shared" si="1"/>
        <v>0</v>
      </c>
      <c r="M17" s="119"/>
      <c r="O17" s="117"/>
      <c r="P17" s="132"/>
      <c r="W17" s="153"/>
    </row>
    <row r="18" spans="2:26">
      <c r="B18" s="135">
        <f t="shared" si="0"/>
        <v>2024</v>
      </c>
      <c r="C18" s="347">
        <v>1252.8729166666667</v>
      </c>
      <c r="D18" s="128">
        <f>C18*$C$62</f>
        <v>86.431167750709889</v>
      </c>
      <c r="E18" s="268">
        <v>32.969791666666666</v>
      </c>
      <c r="F18" s="370">
        <f>C60</f>
        <v>47.870308055404152</v>
      </c>
      <c r="G18" s="130">
        <f>(D18+E18+F18)/(8.76*$C$63)</f>
        <v>43.795627401653867</v>
      </c>
      <c r="H18" s="128"/>
      <c r="I18" s="128">
        <f>INDEX('[11]Trapped Adj'!$D$57:$DS$96,MATCH("IRP19Wind_WYAE_T",'[11]Trapped Adj'!$C$57:$C$96,0),MATCH(B18,'[11]Trapped Adj'!$D$1:$DS$1,0))-H18</f>
        <v>0</v>
      </c>
      <c r="J18" s="130">
        <f>(G18+H18+I18)</f>
        <v>43.795627401653867</v>
      </c>
      <c r="K18" s="130">
        <f t="shared" ref="K18:K32" si="2">ROUND(J18*$C$63*8.76,2)</f>
        <v>167.27</v>
      </c>
      <c r="L18" s="128">
        <f t="shared" si="1"/>
        <v>167.27126747278072</v>
      </c>
      <c r="M18" s="119"/>
      <c r="O18" s="117"/>
      <c r="Q18" s="130"/>
      <c r="U18" s="161"/>
      <c r="V18" s="153"/>
      <c r="W18" s="153"/>
      <c r="X18" s="153"/>
      <c r="Y18" s="153"/>
      <c r="Z18" s="153"/>
    </row>
    <row r="19" spans="2:26">
      <c r="B19" s="135">
        <f t="shared" si="0"/>
        <v>2025</v>
      </c>
      <c r="C19" s="136"/>
      <c r="D19" s="128">
        <f t="shared" ref="D19:D37" si="3">ROUND(D18*(1+(IFERROR(INDEX($D$66:$D$74,MATCH($B19,$C$66:$C$74,0),1),0)+IFERROR(INDEX($G$66:$G$74,MATCH($B19,$F$66:$F$74,0),1),0)+IFERROR(INDEX($J$66:$J$74,MATCH($B19,$I$66:$I$74,0),1),0))),2)</f>
        <v>88.42</v>
      </c>
      <c r="E19" s="268">
        <v>33.73020833333333</v>
      </c>
      <c r="F19" s="128">
        <f t="shared" ref="F19:F37" si="4">ROUND(F18*(1+(IFERROR(INDEX($D$66:$D$74,MATCH($B19,$C$66:$C$74,0),1),0)+IFERROR(INDEX($G$66:$G$74,MATCH($B19,$F$66:$F$74,0),1),0)+IFERROR(INDEX($J$66:$J$74,MATCH($B19,$I$66:$I$74,0),1),0))),2)</f>
        <v>48.97</v>
      </c>
      <c r="G19" s="130">
        <f t="shared" ref="G19:G37" si="5">(D19+E19+F19)/(8.76*$C$63)</f>
        <v>44.8033723800148</v>
      </c>
      <c r="H19" s="128"/>
      <c r="I19" s="128">
        <f t="shared" ref="I19:I27" si="6">ROUND(I18*(1+(IFERROR(INDEX($D$66:$D$74,MATCH($B19,$C$66:$C$74,0),1),0)+IFERROR(INDEX($G$66:$G$74,MATCH($B19,$F$66:$F$74,0),1),0)+IFERROR(INDEX($J$66:$J$74,MATCH($B19,$I$66:$I$74,0),1),0))),2)</f>
        <v>0</v>
      </c>
      <c r="J19" s="130">
        <f t="shared" ref="J19:J37" si="7">(G19+H19+I19)</f>
        <v>44.8033723800148</v>
      </c>
      <c r="K19" s="130">
        <f t="shared" si="2"/>
        <v>171.12</v>
      </c>
      <c r="L19" s="128">
        <f t="shared" si="1"/>
        <v>171.12020833333332</v>
      </c>
      <c r="M19" s="119"/>
      <c r="O19" s="117"/>
      <c r="Q19" s="130"/>
      <c r="U19" s="161"/>
      <c r="V19" s="153"/>
      <c r="W19" s="153"/>
      <c r="X19" s="153"/>
      <c r="Y19" s="153"/>
      <c r="Z19" s="153"/>
    </row>
    <row r="20" spans="2:26">
      <c r="B20" s="135">
        <f t="shared" si="0"/>
        <v>2026</v>
      </c>
      <c r="C20" s="136"/>
      <c r="D20" s="128">
        <f t="shared" si="3"/>
        <v>90.45</v>
      </c>
      <c r="E20" s="268">
        <v>34.490104166666669</v>
      </c>
      <c r="F20" s="128">
        <f t="shared" si="4"/>
        <v>50.1</v>
      </c>
      <c r="G20" s="130">
        <f t="shared" si="5"/>
        <v>45.829695071076486</v>
      </c>
      <c r="H20" s="128"/>
      <c r="I20" s="128">
        <f t="shared" si="6"/>
        <v>0</v>
      </c>
      <c r="J20" s="130">
        <f t="shared" si="7"/>
        <v>45.829695071076486</v>
      </c>
      <c r="K20" s="130">
        <f t="shared" si="2"/>
        <v>175.04</v>
      </c>
      <c r="L20" s="128">
        <f t="shared" si="1"/>
        <v>175.04010416666668</v>
      </c>
      <c r="M20" s="119"/>
      <c r="O20" s="117"/>
      <c r="Q20" s="130"/>
      <c r="S20" s="153"/>
      <c r="U20" s="161"/>
      <c r="V20" s="153"/>
      <c r="W20" s="153"/>
      <c r="X20" s="153"/>
      <c r="Y20" s="153"/>
      <c r="Z20" s="153"/>
    </row>
    <row r="21" spans="2:26">
      <c r="B21" s="135">
        <f t="shared" si="0"/>
        <v>2027</v>
      </c>
      <c r="C21" s="136"/>
      <c r="D21" s="128">
        <f t="shared" si="3"/>
        <v>92.53</v>
      </c>
      <c r="E21" s="268">
        <v>35.280208333333334</v>
      </c>
      <c r="F21" s="128">
        <f t="shared" si="4"/>
        <v>51.25</v>
      </c>
      <c r="G21" s="130">
        <f t="shared" si="5"/>
        <v>46.882254705849491</v>
      </c>
      <c r="H21" s="198">
        <v>1</v>
      </c>
      <c r="I21" s="128">
        <f t="shared" si="6"/>
        <v>0</v>
      </c>
      <c r="J21" s="130">
        <f t="shared" si="7"/>
        <v>47.882254705849491</v>
      </c>
      <c r="K21" s="130">
        <f t="shared" si="2"/>
        <v>182.88</v>
      </c>
      <c r="L21" s="128">
        <f t="shared" si="1"/>
        <v>179.06020833333332</v>
      </c>
      <c r="M21" s="119"/>
      <c r="O21" s="117"/>
      <c r="Q21" s="130"/>
      <c r="S21" s="153"/>
      <c r="U21" s="161"/>
      <c r="V21" s="153"/>
      <c r="W21" s="153"/>
      <c r="X21" s="153"/>
      <c r="Y21" s="153"/>
      <c r="Z21" s="153"/>
    </row>
    <row r="22" spans="2:26">
      <c r="B22" s="135">
        <f t="shared" si="0"/>
        <v>2028</v>
      </c>
      <c r="C22" s="136"/>
      <c r="D22" s="128">
        <f t="shared" si="3"/>
        <v>94.66</v>
      </c>
      <c r="E22" s="268">
        <v>36.09010416666667</v>
      </c>
      <c r="F22" s="128">
        <f t="shared" si="4"/>
        <v>52.43</v>
      </c>
      <c r="G22" s="130">
        <f t="shared" si="5"/>
        <v>47.960942191012805</v>
      </c>
      <c r="H22" s="198">
        <v>1</v>
      </c>
      <c r="I22" s="128">
        <f t="shared" si="6"/>
        <v>0</v>
      </c>
      <c r="J22" s="130">
        <f t="shared" si="7"/>
        <v>48.960942191012805</v>
      </c>
      <c r="K22" s="130">
        <f t="shared" si="2"/>
        <v>187</v>
      </c>
      <c r="L22" s="128">
        <f t="shared" si="1"/>
        <v>183.18010416666667</v>
      </c>
      <c r="M22" s="119"/>
      <c r="O22" s="117"/>
      <c r="Q22" s="130"/>
      <c r="S22" s="153"/>
      <c r="U22" s="161"/>
      <c r="V22" s="153"/>
      <c r="W22" s="153"/>
      <c r="X22" s="153"/>
      <c r="Y22" s="153"/>
      <c r="Z22" s="153"/>
    </row>
    <row r="23" spans="2:26">
      <c r="B23" s="135">
        <f t="shared" si="0"/>
        <v>2029</v>
      </c>
      <c r="C23" s="136"/>
      <c r="D23" s="128">
        <f t="shared" si="3"/>
        <v>96.93</v>
      </c>
      <c r="E23" s="268">
        <v>36.90989583333333</v>
      </c>
      <c r="F23" s="128">
        <f t="shared" si="4"/>
        <v>53.69</v>
      </c>
      <c r="G23" s="130">
        <f t="shared" si="5"/>
        <v>49.09982191606273</v>
      </c>
      <c r="H23" s="198">
        <v>1</v>
      </c>
      <c r="I23" s="128">
        <f t="shared" si="6"/>
        <v>0</v>
      </c>
      <c r="J23" s="130">
        <f t="shared" si="7"/>
        <v>50.09982191606273</v>
      </c>
      <c r="K23" s="130">
        <f t="shared" si="2"/>
        <v>191.35</v>
      </c>
      <c r="L23" s="128">
        <f t="shared" si="1"/>
        <v>187.52989583333334</v>
      </c>
      <c r="M23" s="119"/>
      <c r="O23" s="117"/>
      <c r="Q23" s="130"/>
      <c r="S23" s="153"/>
      <c r="U23" s="161"/>
      <c r="V23" s="153"/>
      <c r="W23" s="153"/>
      <c r="X23" s="153"/>
      <c r="Y23" s="153"/>
      <c r="Z23" s="153"/>
    </row>
    <row r="24" spans="2:26">
      <c r="B24" s="135">
        <f t="shared" si="0"/>
        <v>2030</v>
      </c>
      <c r="C24" s="136"/>
      <c r="D24" s="128">
        <f t="shared" si="3"/>
        <v>99.16</v>
      </c>
      <c r="E24" s="268">
        <v>37.75</v>
      </c>
      <c r="F24" s="128">
        <f t="shared" si="4"/>
        <v>54.92</v>
      </c>
      <c r="G24" s="130">
        <f t="shared" si="5"/>
        <v>50.225692262578015</v>
      </c>
      <c r="H24" s="198">
        <v>1</v>
      </c>
      <c r="I24" s="128">
        <f t="shared" si="6"/>
        <v>0</v>
      </c>
      <c r="J24" s="130">
        <f t="shared" si="7"/>
        <v>51.225692262578015</v>
      </c>
      <c r="K24" s="130">
        <f t="shared" si="2"/>
        <v>195.65</v>
      </c>
      <c r="L24" s="128">
        <f t="shared" si="1"/>
        <v>191.82999999999998</v>
      </c>
      <c r="M24" s="119"/>
      <c r="O24" s="117"/>
      <c r="Q24" s="130"/>
      <c r="S24" s="153"/>
      <c r="U24" s="161"/>
      <c r="V24" s="153"/>
      <c r="W24" s="153"/>
      <c r="X24" s="153"/>
      <c r="Y24" s="153"/>
      <c r="Z24" s="153"/>
    </row>
    <row r="25" spans="2:26">
      <c r="B25" s="135">
        <f t="shared" si="0"/>
        <v>2031</v>
      </c>
      <c r="C25" s="136"/>
      <c r="D25" s="128">
        <f t="shared" si="3"/>
        <v>101.44</v>
      </c>
      <c r="E25" s="268">
        <v>38.609895833333333</v>
      </c>
      <c r="F25" s="128">
        <f t="shared" si="4"/>
        <v>56.18</v>
      </c>
      <c r="G25" s="130">
        <f t="shared" si="5"/>
        <v>51.37769045948361</v>
      </c>
      <c r="H25" s="198">
        <v>1</v>
      </c>
      <c r="I25" s="128">
        <f t="shared" si="6"/>
        <v>0</v>
      </c>
      <c r="J25" s="130">
        <f t="shared" si="7"/>
        <v>52.37769045948361</v>
      </c>
      <c r="K25" s="130">
        <f t="shared" si="2"/>
        <v>200.05</v>
      </c>
      <c r="L25" s="128">
        <f t="shared" si="1"/>
        <v>196.22989583333333</v>
      </c>
      <c r="M25" s="119"/>
      <c r="O25" s="117"/>
      <c r="Q25" s="130"/>
      <c r="S25" s="153"/>
      <c r="U25" s="161"/>
      <c r="V25" s="153"/>
      <c r="W25" s="153"/>
      <c r="X25" s="153"/>
      <c r="Y25" s="153"/>
      <c r="Z25" s="153"/>
    </row>
    <row r="26" spans="2:26">
      <c r="B26" s="135">
        <f t="shared" si="0"/>
        <v>2032</v>
      </c>
      <c r="C26" s="136"/>
      <c r="D26" s="128">
        <f t="shared" si="3"/>
        <v>103.77</v>
      </c>
      <c r="E26" s="268">
        <v>39.490104166666669</v>
      </c>
      <c r="F26" s="128">
        <f t="shared" si="4"/>
        <v>57.47</v>
      </c>
      <c r="G26" s="130">
        <f t="shared" si="5"/>
        <v>52.555952873430805</v>
      </c>
      <c r="H26" s="198">
        <v>1</v>
      </c>
      <c r="I26" s="128">
        <f t="shared" si="6"/>
        <v>0</v>
      </c>
      <c r="J26" s="130">
        <f t="shared" si="7"/>
        <v>53.555952873430805</v>
      </c>
      <c r="K26" s="130">
        <f t="shared" si="2"/>
        <v>204.55</v>
      </c>
      <c r="L26" s="128">
        <f t="shared" si="1"/>
        <v>200.73010416666668</v>
      </c>
      <c r="M26" s="119"/>
      <c r="O26" s="117"/>
      <c r="Q26" s="130"/>
      <c r="S26" s="153"/>
      <c r="U26" s="161"/>
      <c r="V26" s="153"/>
      <c r="W26" s="153"/>
      <c r="X26" s="153"/>
      <c r="Y26" s="153"/>
      <c r="Z26" s="153"/>
    </row>
    <row r="27" spans="2:26">
      <c r="B27" s="135">
        <f t="shared" si="0"/>
        <v>2033</v>
      </c>
      <c r="C27" s="136"/>
      <c r="D27" s="128">
        <f t="shared" si="3"/>
        <v>106.16</v>
      </c>
      <c r="E27" s="268">
        <v>40.390104166666667</v>
      </c>
      <c r="F27" s="128">
        <f t="shared" si="4"/>
        <v>58.79</v>
      </c>
      <c r="G27" s="130">
        <f t="shared" si="5"/>
        <v>53.76296137747336</v>
      </c>
      <c r="H27" s="198">
        <v>1</v>
      </c>
      <c r="I27" s="128">
        <f t="shared" si="6"/>
        <v>0</v>
      </c>
      <c r="J27" s="130">
        <f t="shared" si="7"/>
        <v>54.76296137747336</v>
      </c>
      <c r="K27" s="130">
        <f t="shared" si="2"/>
        <v>209.16</v>
      </c>
      <c r="L27" s="128">
        <f t="shared" si="1"/>
        <v>205.34010416666666</v>
      </c>
      <c r="M27" s="119"/>
      <c r="O27" s="117"/>
      <c r="Q27" s="130"/>
      <c r="S27" s="153"/>
      <c r="U27" s="161"/>
      <c r="V27" s="153"/>
      <c r="W27" s="153"/>
      <c r="X27" s="153"/>
      <c r="Y27" s="153"/>
      <c r="Z27" s="153"/>
    </row>
    <row r="28" spans="2:26">
      <c r="B28" s="135">
        <f t="shared" si="0"/>
        <v>2034</v>
      </c>
      <c r="C28" s="136"/>
      <c r="D28" s="128">
        <f t="shared" si="3"/>
        <v>108.6</v>
      </c>
      <c r="E28" s="268">
        <v>41.309895833333336</v>
      </c>
      <c r="F28" s="128">
        <f t="shared" si="4"/>
        <v>60.14</v>
      </c>
      <c r="G28" s="130">
        <f t="shared" si="5"/>
        <v>54.996097731906211</v>
      </c>
      <c r="H28" s="198">
        <v>1</v>
      </c>
      <c r="I28" s="128"/>
      <c r="J28" s="130">
        <f t="shared" si="7"/>
        <v>55.996097731906211</v>
      </c>
      <c r="K28" s="130">
        <f t="shared" si="2"/>
        <v>213.87</v>
      </c>
      <c r="L28" s="128">
        <f t="shared" si="1"/>
        <v>210.04989583333332</v>
      </c>
      <c r="M28" s="119"/>
      <c r="O28" s="117"/>
      <c r="Q28" s="130"/>
      <c r="S28" s="153"/>
      <c r="U28" s="161"/>
      <c r="V28" s="153"/>
      <c r="W28" s="153"/>
      <c r="X28" s="153"/>
      <c r="Y28" s="153"/>
      <c r="Z28" s="153"/>
    </row>
    <row r="29" spans="2:26">
      <c r="B29" s="135">
        <f t="shared" si="0"/>
        <v>2035</v>
      </c>
      <c r="C29" s="136"/>
      <c r="D29" s="128">
        <f t="shared" si="3"/>
        <v>111.1</v>
      </c>
      <c r="E29" s="268">
        <v>42.25</v>
      </c>
      <c r="F29" s="128">
        <f t="shared" si="4"/>
        <v>61.52</v>
      </c>
      <c r="G29" s="130">
        <f t="shared" si="5"/>
        <v>56.258116543085755</v>
      </c>
      <c r="H29" s="198">
        <v>1</v>
      </c>
      <c r="I29" s="128"/>
      <c r="J29" s="130">
        <f t="shared" si="7"/>
        <v>57.258116543085755</v>
      </c>
      <c r="K29" s="130">
        <f t="shared" si="2"/>
        <v>218.69</v>
      </c>
      <c r="L29" s="128">
        <f t="shared" si="1"/>
        <v>214.87</v>
      </c>
      <c r="M29" s="119"/>
      <c r="O29" s="117"/>
      <c r="Q29" s="130"/>
      <c r="S29" s="153"/>
      <c r="U29" s="161"/>
      <c r="V29" s="153"/>
      <c r="W29" s="153"/>
      <c r="X29" s="153"/>
      <c r="Y29" s="153"/>
      <c r="Z29" s="153"/>
    </row>
    <row r="30" spans="2:26">
      <c r="B30" s="135">
        <f t="shared" si="0"/>
        <v>2036</v>
      </c>
      <c r="C30" s="136"/>
      <c r="D30" s="128">
        <f t="shared" si="3"/>
        <v>113.66</v>
      </c>
      <c r="E30" s="268">
        <v>43.219791666666666</v>
      </c>
      <c r="F30" s="128">
        <f t="shared" si="4"/>
        <v>62.93</v>
      </c>
      <c r="G30" s="130">
        <f t="shared" si="5"/>
        <v>57.551472410735485</v>
      </c>
      <c r="H30" s="198">
        <v>1</v>
      </c>
      <c r="I30" s="128"/>
      <c r="J30" s="130">
        <f t="shared" si="7"/>
        <v>58.551472410735485</v>
      </c>
      <c r="K30" s="130">
        <f t="shared" si="2"/>
        <v>223.63</v>
      </c>
      <c r="L30" s="128">
        <f t="shared" si="1"/>
        <v>219.80979166666668</v>
      </c>
      <c r="M30" s="119"/>
      <c r="O30" s="117"/>
      <c r="Q30" s="130"/>
      <c r="S30" s="153"/>
      <c r="U30" s="161"/>
      <c r="V30" s="153"/>
      <c r="W30" s="153"/>
      <c r="X30" s="153"/>
      <c r="Y30" s="153"/>
      <c r="Z30" s="153"/>
    </row>
    <row r="31" spans="2:26">
      <c r="B31" s="135">
        <f t="shared" si="0"/>
        <v>2037</v>
      </c>
      <c r="C31" s="136"/>
      <c r="D31" s="128">
        <f t="shared" si="3"/>
        <v>116.27</v>
      </c>
      <c r="E31" s="268">
        <v>44.2</v>
      </c>
      <c r="F31" s="128">
        <f t="shared" si="4"/>
        <v>64.38</v>
      </c>
      <c r="G31" s="130">
        <f t="shared" si="5"/>
        <v>58.871119768757069</v>
      </c>
      <c r="H31" s="198">
        <v>1</v>
      </c>
      <c r="I31" s="128"/>
      <c r="J31" s="130">
        <f t="shared" si="7"/>
        <v>59.871119768757069</v>
      </c>
      <c r="K31" s="130">
        <f t="shared" si="2"/>
        <v>228.67</v>
      </c>
      <c r="L31" s="128">
        <f t="shared" si="1"/>
        <v>224.85</v>
      </c>
      <c r="M31" s="119"/>
      <c r="O31" s="117"/>
      <c r="Q31" s="130"/>
      <c r="S31" s="153"/>
      <c r="U31" s="161"/>
      <c r="V31" s="153"/>
      <c r="W31" s="153"/>
      <c r="X31" s="153"/>
      <c r="Y31" s="153"/>
      <c r="Z31" s="153"/>
    </row>
    <row r="32" spans="2:26">
      <c r="B32" s="135">
        <f t="shared" si="0"/>
        <v>2038</v>
      </c>
      <c r="C32" s="136"/>
      <c r="D32" s="128">
        <f t="shared" si="3"/>
        <v>118.94</v>
      </c>
      <c r="E32" s="268">
        <v>45.209895833333334</v>
      </c>
      <c r="F32" s="128">
        <f t="shared" si="4"/>
        <v>65.86</v>
      </c>
      <c r="G32" s="130">
        <f t="shared" si="5"/>
        <v>60.222104183248859</v>
      </c>
      <c r="H32" s="198">
        <v>1</v>
      </c>
      <c r="I32" s="128"/>
      <c r="J32" s="130">
        <f t="shared" si="7"/>
        <v>61.222104183248859</v>
      </c>
      <c r="K32" s="130">
        <f t="shared" si="2"/>
        <v>233.83</v>
      </c>
      <c r="L32" s="128">
        <f t="shared" si="1"/>
        <v>230.00989583333336</v>
      </c>
      <c r="M32" s="119"/>
      <c r="O32" s="117"/>
      <c r="Q32" s="130"/>
      <c r="S32" s="153"/>
      <c r="U32" s="161"/>
      <c r="V32" s="153"/>
      <c r="W32" s="153"/>
      <c r="X32" s="153"/>
      <c r="Y32" s="153"/>
      <c r="Z32" s="153"/>
    </row>
    <row r="33" spans="2:28">
      <c r="B33" s="135">
        <f t="shared" si="0"/>
        <v>2039</v>
      </c>
      <c r="C33" s="136"/>
      <c r="D33" s="128">
        <f t="shared" si="3"/>
        <v>121.68</v>
      </c>
      <c r="E33" s="364">
        <f>ROUND(E32*(1+(IFERROR(INDEX($D$66:$D$74,MATCH($B33,$C$66:$C$74,0),1),0)+IFERROR(INDEX($G$66:$G$74,MATCH($B33,$F$66:$F$74,0),1),0)+IFERROR(INDEX($J$66:$J$74,MATCH($B33,$I$66:$I$74,0),1),0))),2)</f>
        <v>46.25</v>
      </c>
      <c r="F33" s="128">
        <f t="shared" si="4"/>
        <v>67.37</v>
      </c>
      <c r="G33" s="130">
        <f t="shared" si="5"/>
        <v>61.607180260567219</v>
      </c>
      <c r="H33" s="198">
        <v>1</v>
      </c>
      <c r="I33" s="128"/>
      <c r="J33" s="130">
        <f t="shared" si="7"/>
        <v>62.607180260567219</v>
      </c>
      <c r="K33" s="130">
        <f t="shared" ref="K33:K37" si="8">ROUND(J33*$C$63*8.76,2)</f>
        <v>239.12</v>
      </c>
      <c r="L33" s="128">
        <f t="shared" si="1"/>
        <v>235.3</v>
      </c>
      <c r="M33" s="119"/>
      <c r="O33" s="117"/>
      <c r="AB33" s="277"/>
    </row>
    <row r="34" spans="2:28">
      <c r="B34" s="135">
        <f t="shared" si="0"/>
        <v>2040</v>
      </c>
      <c r="C34" s="136"/>
      <c r="D34" s="128">
        <f t="shared" si="3"/>
        <v>124.48</v>
      </c>
      <c r="E34" s="364">
        <f>ROUND(E33*(1+(IFERROR(INDEX($D$66:$D$74,MATCH($B34,$C$66:$C$74,0),1),0)+IFERROR(INDEX($G$66:$G$74,MATCH($B34,$F$66:$F$74,0),1),0)+IFERROR(INDEX($J$66:$J$74,MATCH($B34,$I$66:$I$74,0),1),0))),2)</f>
        <v>47.31</v>
      </c>
      <c r="F34" s="128">
        <f t="shared" si="4"/>
        <v>68.92</v>
      </c>
      <c r="G34" s="130">
        <f t="shared" si="5"/>
        <v>63.023647941016307</v>
      </c>
      <c r="H34" s="198">
        <v>1</v>
      </c>
      <c r="I34" s="128"/>
      <c r="J34" s="130">
        <f t="shared" si="7"/>
        <v>64.023647941016307</v>
      </c>
      <c r="K34" s="130">
        <f t="shared" si="8"/>
        <v>244.53</v>
      </c>
      <c r="L34" s="128">
        <f t="shared" si="1"/>
        <v>240.71000000000004</v>
      </c>
      <c r="M34" s="119"/>
      <c r="O34" s="117"/>
      <c r="AB34" s="277"/>
    </row>
    <row r="35" spans="2:28">
      <c r="B35" s="135">
        <f t="shared" si="0"/>
        <v>2041</v>
      </c>
      <c r="C35" s="136"/>
      <c r="D35" s="128">
        <f t="shared" si="3"/>
        <v>127.22</v>
      </c>
      <c r="E35" s="364">
        <f>ROUND(E34*(1+(IFERROR(INDEX($D$66:$D$74,MATCH($B35,$C$66:$C$74,0),1),0)+IFERROR(INDEX($G$66:$G$74,MATCH($B35,$F$66:$F$74,0),1),0)+IFERROR(INDEX($J$66:$J$74,MATCH($B35,$I$66:$I$74,0),1),0))),2)</f>
        <v>48.35</v>
      </c>
      <c r="F35" s="128">
        <f t="shared" si="4"/>
        <v>70.44</v>
      </c>
      <c r="G35" s="130">
        <f t="shared" si="5"/>
        <v>64.411314984709477</v>
      </c>
      <c r="H35" s="198">
        <v>1</v>
      </c>
      <c r="I35" s="128"/>
      <c r="J35" s="130">
        <f t="shared" si="7"/>
        <v>65.411314984709477</v>
      </c>
      <c r="K35" s="130">
        <f t="shared" si="8"/>
        <v>249.83</v>
      </c>
      <c r="L35" s="128">
        <f t="shared" si="1"/>
        <v>246.01</v>
      </c>
      <c r="M35" s="119"/>
      <c r="O35" s="117"/>
      <c r="AB35" s="277"/>
    </row>
    <row r="36" spans="2:28">
      <c r="B36" s="135">
        <f t="shared" si="0"/>
        <v>2042</v>
      </c>
      <c r="C36" s="136"/>
      <c r="D36" s="128">
        <f t="shared" si="3"/>
        <v>130.02000000000001</v>
      </c>
      <c r="E36" s="364">
        <f>ROUND(E35*(1+(IFERROR(INDEX($D$66:$D$74,MATCH($B36,$C$66:$C$74,0),1),0)+IFERROR(INDEX($G$66:$G$74,MATCH($B36,$F$66:$F$74,0),1),0)+IFERROR(INDEX($J$66:$J$74,MATCH($B36,$I$66:$I$74,0),1),0))),2)</f>
        <v>49.41</v>
      </c>
      <c r="F36" s="128">
        <f t="shared" si="4"/>
        <v>71.989999999999995</v>
      </c>
      <c r="G36" s="130">
        <f t="shared" si="5"/>
        <v>65.827782665158566</v>
      </c>
      <c r="H36" s="198">
        <v>1</v>
      </c>
      <c r="I36" s="128"/>
      <c r="J36" s="130">
        <f t="shared" si="7"/>
        <v>66.827782665158566</v>
      </c>
      <c r="K36" s="130">
        <f t="shared" si="8"/>
        <v>255.24</v>
      </c>
      <c r="L36" s="128">
        <f t="shared" si="1"/>
        <v>251.42000000000002</v>
      </c>
      <c r="M36" s="119"/>
      <c r="O36" s="117"/>
      <c r="AB36" s="277"/>
    </row>
    <row r="37" spans="2:28">
      <c r="B37" s="135">
        <f t="shared" si="0"/>
        <v>2043</v>
      </c>
      <c r="C37" s="136"/>
      <c r="D37" s="128">
        <f t="shared" si="3"/>
        <v>133.01</v>
      </c>
      <c r="E37" s="364">
        <f>ROUND(E36*(1+(IFERROR(INDEX($D$66:$D$74,MATCH($B37,$C$66:$C$74,0),1),0)+IFERROR(INDEX($G$66:$G$74,MATCH($B37,$F$66:$F$74,0),1),0)+IFERROR(INDEX($J$66:$J$74,MATCH($B37,$I$66:$I$74,0),1),0))),2)</f>
        <v>50.55</v>
      </c>
      <c r="F37" s="128">
        <f t="shared" si="4"/>
        <v>73.650000000000006</v>
      </c>
      <c r="G37" s="130">
        <f t="shared" si="5"/>
        <v>67.343743454400752</v>
      </c>
      <c r="H37" s="198">
        <v>1</v>
      </c>
      <c r="I37" s="128"/>
      <c r="J37" s="130">
        <f t="shared" si="7"/>
        <v>68.343743454400752</v>
      </c>
      <c r="K37" s="130">
        <f t="shared" si="8"/>
        <v>261.02999999999997</v>
      </c>
      <c r="L37" s="128">
        <f t="shared" si="1"/>
        <v>257.21000000000004</v>
      </c>
      <c r="AB37" s="277"/>
    </row>
    <row r="38" spans="2:28">
      <c r="B38" s="126"/>
      <c r="C38" s="131"/>
      <c r="D38" s="128"/>
      <c r="E38" s="128"/>
      <c r="F38" s="129"/>
      <c r="G38" s="128"/>
      <c r="H38" s="128"/>
      <c r="I38" s="128"/>
      <c r="J38" s="130"/>
      <c r="K38" s="130"/>
      <c r="L38" s="137"/>
      <c r="AB38" s="277"/>
    </row>
    <row r="39" spans="2:28">
      <c r="B39" s="126"/>
      <c r="C39" s="131"/>
      <c r="D39" s="128"/>
      <c r="E39" s="128"/>
      <c r="F39" s="129"/>
      <c r="G39" s="128"/>
      <c r="H39" s="128"/>
      <c r="I39" s="128"/>
      <c r="J39" s="130"/>
      <c r="K39" s="130"/>
      <c r="L39" s="137"/>
      <c r="AB39" s="277"/>
    </row>
    <row r="40" spans="2:28">
      <c r="B40" s="126"/>
      <c r="C40" s="131"/>
      <c r="D40" s="128"/>
      <c r="E40" s="128"/>
      <c r="F40" s="129"/>
      <c r="G40" s="128"/>
      <c r="H40" s="128"/>
      <c r="I40" s="128"/>
      <c r="J40" s="130"/>
      <c r="K40" s="130"/>
      <c r="L40" s="137"/>
      <c r="AB40" s="277"/>
    </row>
    <row r="41" spans="2:28">
      <c r="AB41" s="277"/>
    </row>
    <row r="42" spans="2:28" ht="14.25">
      <c r="B42" s="138" t="s">
        <v>25</v>
      </c>
      <c r="C42" s="139"/>
      <c r="D42" s="139"/>
      <c r="E42" s="139"/>
      <c r="F42" s="139"/>
      <c r="G42" s="139"/>
      <c r="H42" s="139"/>
      <c r="I42" s="139"/>
      <c r="AB42" s="277"/>
    </row>
    <row r="43" spans="2:28">
      <c r="AB43" s="277"/>
    </row>
    <row r="44" spans="2:28">
      <c r="B44" s="117" t="s">
        <v>63</v>
      </c>
      <c r="C44" s="140" t="s">
        <v>64</v>
      </c>
      <c r="D44" s="141" t="s">
        <v>102</v>
      </c>
      <c r="AB44" s="277"/>
    </row>
    <row r="45" spans="2:28">
      <c r="C45" s="140" t="str">
        <f>C7</f>
        <v>(a)</v>
      </c>
      <c r="D45" s="117" t="s">
        <v>65</v>
      </c>
      <c r="AB45" s="277"/>
    </row>
    <row r="46" spans="2:28">
      <c r="C46" s="140" t="str">
        <f>D7</f>
        <v>(b)</v>
      </c>
      <c r="D46" s="130" t="str">
        <f>"= "&amp;C7&amp;" x "&amp;C62</f>
        <v>= (a) x 0.0689863805027125</v>
      </c>
      <c r="AB46" s="277"/>
    </row>
    <row r="47" spans="2:28">
      <c r="C47" s="140" t="str">
        <f>G7</f>
        <v>(e)</v>
      </c>
      <c r="D47" s="130" t="str">
        <f>"= ("&amp;$D$7&amp;" + "&amp;$E$7&amp;") /  (8.76 x "&amp;TEXT(C63,"0.0%")&amp;")"</f>
        <v>= ((b) + (c)) /  (8.76 x 43.6%)</v>
      </c>
      <c r="AB47" s="277"/>
    </row>
    <row r="48" spans="2:28">
      <c r="C48" s="140" t="str">
        <f>J7</f>
        <v>(h)</v>
      </c>
      <c r="D48" s="130" t="str">
        <f>"= "&amp;$G$7&amp;" + "&amp;$H$7&amp;" + "&amp;$I$7</f>
        <v>= (e) + (f) + (g)</v>
      </c>
    </row>
    <row r="49" spans="2:28">
      <c r="C49" s="140" t="str">
        <f>L7</f>
        <v>(i)</v>
      </c>
      <c r="D49" s="85" t="str">
        <f>D44</f>
        <v>Plant Costs  - 2019 IRP Update - Table 6.1 &amp; 6.2</v>
      </c>
      <c r="AB49" s="278"/>
    </row>
    <row r="50" spans="2:28">
      <c r="C50" s="140"/>
      <c r="D50" s="130"/>
    </row>
    <row r="51" spans="2:28" ht="13.5" thickBot="1"/>
    <row r="52" spans="2:28" ht="13.5" thickBot="1">
      <c r="C52" s="42" t="str">
        <f>B2&amp;" - "&amp;B3</f>
        <v>2019 IRP Wyoming Wind Resource - 44% Capacity Factor</v>
      </c>
      <c r="D52" s="142"/>
      <c r="E52" s="142"/>
      <c r="F52" s="142"/>
      <c r="G52" s="142"/>
      <c r="H52" s="142"/>
      <c r="I52" s="142"/>
      <c r="J52" s="143"/>
      <c r="K52" s="143"/>
      <c r="L52" s="144"/>
    </row>
    <row r="53" spans="2:28" ht="13.5" thickBot="1">
      <c r="C53" s="145" t="s">
        <v>66</v>
      </c>
      <c r="D53" s="146" t="s">
        <v>67</v>
      </c>
      <c r="E53" s="146"/>
      <c r="F53" s="146"/>
      <c r="G53" s="146"/>
      <c r="H53" s="146"/>
      <c r="I53" s="147"/>
      <c r="J53" s="143"/>
      <c r="K53" s="143"/>
      <c r="L53" s="144"/>
    </row>
    <row r="54" spans="2:28">
      <c r="Q54" s="117" t="s">
        <v>103</v>
      </c>
      <c r="R54" s="117">
        <v>2024</v>
      </c>
    </row>
    <row r="55" spans="2:28">
      <c r="B55" s="85" t="s">
        <v>101</v>
      </c>
      <c r="C55" s="170">
        <v>1301.4978814276944</v>
      </c>
      <c r="D55" s="117" t="s">
        <v>65</v>
      </c>
      <c r="P55" s="117">
        <v>1920</v>
      </c>
      <c r="Q55" s="117" t="s">
        <v>32</v>
      </c>
      <c r="R55" s="117" t="s">
        <v>100</v>
      </c>
      <c r="U55" s="117" t="str">
        <f>$R$55&amp;"Proposed Station Capital Costs"</f>
        <v>H4.AE1_WDProposed Station Capital Costs</v>
      </c>
    </row>
    <row r="56" spans="2:28">
      <c r="B56" s="85" t="s">
        <v>101</v>
      </c>
      <c r="C56" s="268">
        <v>28.802174620531375</v>
      </c>
      <c r="D56" s="117" t="s">
        <v>68</v>
      </c>
      <c r="U56" s="117" t="str">
        <f>$R$55&amp;"Proposed Station Fixed Costs"</f>
        <v>H4.AE1_WDProposed Station Fixed Costs</v>
      </c>
    </row>
    <row r="57" spans="2:28" ht="24" customHeight="1">
      <c r="B57" s="85"/>
      <c r="C57" s="270"/>
      <c r="D57" s="117" t="s">
        <v>105</v>
      </c>
      <c r="R57" s="213" t="str">
        <f>R55&amp;R54</f>
        <v>H4.AE1_WD2024</v>
      </c>
      <c r="U57" s="117" t="str">
        <f>$R$55&amp;"Proposed Station Variable O&amp;M Costs"</f>
        <v>H4.AE1_WDProposed Station Variable O&amp;M Costs</v>
      </c>
    </row>
    <row r="58" spans="2:28">
      <c r="B58" s="85" t="s">
        <v>101</v>
      </c>
      <c r="C58" s="268">
        <v>0.65</v>
      </c>
      <c r="D58" s="117" t="s">
        <v>69</v>
      </c>
      <c r="F58" s="117" t="s">
        <v>152</v>
      </c>
      <c r="L58" s="119"/>
      <c r="M58" s="149"/>
      <c r="N58" s="52"/>
      <c r="O58" s="163"/>
      <c r="P58" s="52"/>
      <c r="Q58" s="52"/>
      <c r="R58" s="119"/>
      <c r="S58" s="119"/>
      <c r="U58" s="119"/>
      <c r="V58" s="119"/>
      <c r="W58" s="119"/>
      <c r="X58" s="119"/>
      <c r="Y58" s="119"/>
      <c r="Z58" s="119"/>
    </row>
    <row r="59" spans="2:28">
      <c r="B59" s="85"/>
      <c r="C59" s="158">
        <v>-6.2214116072769627</v>
      </c>
      <c r="D59" s="117" t="s">
        <v>70</v>
      </c>
      <c r="J59" s="196" t="s">
        <v>91</v>
      </c>
      <c r="M59" s="151"/>
      <c r="N59" s="152"/>
      <c r="P59" s="150"/>
      <c r="Q59" s="119"/>
      <c r="R59" s="119"/>
      <c r="S59" s="119"/>
      <c r="U59" s="119"/>
      <c r="V59" s="119"/>
      <c r="W59" s="119"/>
      <c r="X59" s="119"/>
      <c r="Y59" s="119"/>
      <c r="Z59" s="119"/>
    </row>
    <row r="60" spans="2:28">
      <c r="B60" s="369" t="str">
        <f>LEFT(RIGHT(INDEX('Table 3 TransCost'!$39:$39,1,MATCH(F60,'Table 3 TransCost'!$4:$4,0)),6),5)</f>
        <v>2024$</v>
      </c>
      <c r="C60" s="270">
        <f>INDEX('Table 3 TransCost'!$39:$39,1,MATCH(F60,'Table 3 TransCost'!$4:$4,0)+2)</f>
        <v>47.870308055404152</v>
      </c>
      <c r="D60" s="117" t="s">
        <v>218</v>
      </c>
      <c r="F60" s="274" t="s">
        <v>179</v>
      </c>
      <c r="L60" s="151"/>
      <c r="M60" s="151"/>
      <c r="N60" s="151"/>
      <c r="O60" s="164"/>
      <c r="P60" s="150"/>
      <c r="Q60" s="119"/>
      <c r="R60" s="119"/>
      <c r="S60" s="119"/>
      <c r="U60" s="119"/>
      <c r="V60" s="119"/>
      <c r="W60" s="119"/>
      <c r="X60" s="119"/>
      <c r="Y60" s="119"/>
      <c r="Z60" s="119"/>
    </row>
    <row r="61" spans="2:28">
      <c r="B61" s="85"/>
      <c r="C61" s="199"/>
      <c r="L61" s="151"/>
      <c r="M61" s="151"/>
      <c r="N61" s="151"/>
      <c r="O61" s="164"/>
      <c r="P61" s="151"/>
      <c r="S61" s="119"/>
      <c r="U61" s="119"/>
      <c r="V61" s="119"/>
      <c r="W61" s="119"/>
      <c r="X61" s="119"/>
      <c r="Y61" s="119"/>
      <c r="Z61" s="119"/>
    </row>
    <row r="62" spans="2:28">
      <c r="C62" s="269">
        <v>6.898638050271251E-2</v>
      </c>
      <c r="D62" s="117" t="s">
        <v>36</v>
      </c>
      <c r="L62" s="155"/>
      <c r="M62" s="156"/>
      <c r="N62" s="156"/>
      <c r="P62" s="157"/>
    </row>
    <row r="63" spans="2:28">
      <c r="C63" s="207">
        <v>0.436</v>
      </c>
      <c r="D63" s="117" t="s">
        <v>37</v>
      </c>
    </row>
    <row r="64" spans="2:28" ht="13.5" thickBot="1">
      <c r="D64" s="154"/>
    </row>
    <row r="65" spans="3:15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2"/>
      <c r="L65" s="144"/>
    </row>
    <row r="66" spans="3:15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5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5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2.3E-2</v>
      </c>
    </row>
    <row r="69" spans="3:15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2.4E-2</v>
      </c>
      <c r="H69" s="41"/>
      <c r="I69" s="87">
        <f t="shared" si="11"/>
        <v>2038</v>
      </c>
      <c r="J69" s="41">
        <v>2.3E-2</v>
      </c>
    </row>
    <row r="70" spans="3:15">
      <c r="C70" s="87">
        <f t="shared" si="9"/>
        <v>2021</v>
      </c>
      <c r="D70" s="41">
        <v>3.2000000000000001E-2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5">
      <c r="C71" s="87">
        <f t="shared" si="9"/>
        <v>2022</v>
      </c>
      <c r="D71" s="41">
        <v>2.1999999999999999E-2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5" s="119" customFormat="1">
      <c r="C72" s="87">
        <f t="shared" si="9"/>
        <v>2023</v>
      </c>
      <c r="D72" s="41">
        <v>2.1000000000000001E-2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2.1999999999999999E-2</v>
      </c>
      <c r="O72" s="164"/>
    </row>
    <row r="73" spans="3:15" s="119" customFormat="1">
      <c r="C73" s="87">
        <f t="shared" si="9"/>
        <v>2024</v>
      </c>
      <c r="D73" s="41">
        <v>2.1999999999999999E-2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2.1999999999999999E-2</v>
      </c>
      <c r="O73" s="164"/>
    </row>
    <row r="74" spans="3:15" s="119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2.3E-2</v>
      </c>
      <c r="H74" s="41"/>
      <c r="I74" s="87">
        <f t="shared" si="11"/>
        <v>2043</v>
      </c>
      <c r="J74" s="41">
        <v>2.3E-2</v>
      </c>
      <c r="O74" s="164"/>
    </row>
    <row r="75" spans="3:15" s="119" customFormat="1">
      <c r="O75" s="164"/>
    </row>
    <row r="76" spans="3:15" s="119" customFormat="1">
      <c r="O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zoomScale="70" zoomScaleNormal="70" workbookViewId="0">
      <selection activeCell="K23" sqref="K23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1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/>
    <col min="16" max="16" width="10" style="117" customWidth="1"/>
    <col min="17" max="17" width="25.1640625" style="117" customWidth="1"/>
    <col min="18" max="18" width="18.1640625" style="117" customWidth="1"/>
    <col min="19" max="19" width="9.33203125" style="117"/>
    <col min="20" max="20" width="16.6640625" style="117" customWidth="1"/>
    <col min="21" max="21" width="9.33203125" style="117"/>
    <col min="22" max="22" width="9.6640625" style="117" bestFit="1" customWidth="1"/>
    <col min="23" max="16384" width="9.33203125" style="117"/>
  </cols>
  <sheetData>
    <row r="1" spans="2:24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4" ht="15.75">
      <c r="B2" s="115" t="s">
        <v>155</v>
      </c>
      <c r="C2" s="116"/>
      <c r="D2" s="116"/>
      <c r="E2" s="116"/>
      <c r="F2" s="116"/>
      <c r="G2" s="116"/>
      <c r="H2" s="116"/>
      <c r="I2" s="116"/>
      <c r="J2" s="116"/>
    </row>
    <row r="3" spans="2:24" ht="15.75">
      <c r="B3" s="115" t="str">
        <f>TEXT($C$63,"0%")&amp;" Capacity Factor"</f>
        <v>37%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</row>
    <row r="4" spans="2:24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</row>
    <row r="5" spans="2:24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</row>
    <row r="6" spans="2:24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</row>
    <row r="7" spans="2:24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</row>
    <row r="8" spans="2:24" ht="6" customHeight="1">
      <c r="K8" s="119"/>
      <c r="R8" s="119"/>
      <c r="S8" s="119"/>
      <c r="T8" s="119"/>
      <c r="U8" s="119"/>
      <c r="V8" s="119"/>
      <c r="W8" s="119"/>
      <c r="X8" s="119"/>
    </row>
    <row r="9" spans="2:24" ht="15.75">
      <c r="B9" s="43" t="str">
        <f>C52</f>
        <v>2019 IRP Idaho Wind Resource - 37% Capacity Factor</v>
      </c>
      <c r="C9" s="119"/>
      <c r="E9" s="119"/>
      <c r="F9" s="119"/>
      <c r="G9" s="119"/>
      <c r="H9" s="119"/>
      <c r="I9" s="119"/>
      <c r="J9" s="119"/>
      <c r="K9" s="119"/>
      <c r="N9" s="117"/>
    </row>
    <row r="10" spans="2:24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</row>
    <row r="11" spans="2:24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</row>
    <row r="12" spans="2:24">
      <c r="B12" s="135">
        <f t="shared" si="0"/>
        <v>2018</v>
      </c>
      <c r="C12" s="136"/>
      <c r="D12" s="128"/>
      <c r="E12" s="148"/>
      <c r="F12" s="148"/>
      <c r="G12" s="130"/>
      <c r="H12" s="148">
        <f>$C$58</f>
        <v>0</v>
      </c>
      <c r="I12" s="130"/>
      <c r="J12" s="130"/>
      <c r="K12" s="128">
        <f>(D12+E12+F12)</f>
        <v>0</v>
      </c>
      <c r="L12" s="119"/>
      <c r="N12" s="117"/>
      <c r="R12" s="148"/>
      <c r="T12" s="161"/>
      <c r="U12" s="153"/>
      <c r="V12" s="153"/>
    </row>
    <row r="13" spans="2:24">
      <c r="B13" s="135">
        <f t="shared" si="0"/>
        <v>2019</v>
      </c>
      <c r="C13" s="136"/>
      <c r="D13" s="128"/>
      <c r="E13" s="148"/>
      <c r="F13" s="148"/>
      <c r="G13" s="130"/>
      <c r="H13" s="128">
        <f t="shared" ref="H13:H37" si="1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2">(D13+E13+F13)</f>
        <v>0</v>
      </c>
      <c r="L13" s="119"/>
      <c r="N13" s="117"/>
      <c r="V13" s="153"/>
      <c r="X13" s="159"/>
    </row>
    <row r="14" spans="2:24">
      <c r="B14" s="135">
        <f t="shared" si="0"/>
        <v>2020</v>
      </c>
      <c r="C14" s="136"/>
      <c r="D14" s="128"/>
      <c r="E14" s="128"/>
      <c r="F14" s="128"/>
      <c r="G14" s="130"/>
      <c r="H14" s="128">
        <f t="shared" si="1"/>
        <v>0</v>
      </c>
      <c r="I14" s="130"/>
      <c r="J14" s="130"/>
      <c r="K14" s="128">
        <f t="shared" si="2"/>
        <v>0</v>
      </c>
      <c r="L14" s="119"/>
      <c r="N14" s="117"/>
      <c r="O14" s="132"/>
      <c r="P14" s="133"/>
      <c r="Q14" s="134"/>
      <c r="V14" s="153"/>
      <c r="X14" s="159"/>
    </row>
    <row r="15" spans="2:24">
      <c r="B15" s="135">
        <f t="shared" si="0"/>
        <v>2021</v>
      </c>
      <c r="C15" s="136"/>
      <c r="D15" s="128"/>
      <c r="E15" s="128"/>
      <c r="F15" s="128"/>
      <c r="G15" s="130"/>
      <c r="H15" s="128">
        <f t="shared" si="1"/>
        <v>0</v>
      </c>
      <c r="I15" s="130"/>
      <c r="J15" s="130"/>
      <c r="K15" s="128">
        <f t="shared" si="2"/>
        <v>0</v>
      </c>
      <c r="L15" s="119"/>
      <c r="N15" s="117"/>
      <c r="O15" s="271"/>
      <c r="P15" s="133"/>
      <c r="Q15" s="134"/>
      <c r="V15" s="153"/>
      <c r="X15" s="159"/>
    </row>
    <row r="16" spans="2:24">
      <c r="B16" s="135">
        <f t="shared" si="0"/>
        <v>2022</v>
      </c>
      <c r="C16" s="136"/>
      <c r="D16" s="128"/>
      <c r="E16" s="128"/>
      <c r="F16" s="128"/>
      <c r="G16" s="130"/>
      <c r="H16" s="128">
        <f t="shared" si="1"/>
        <v>0</v>
      </c>
      <c r="I16" s="130"/>
      <c r="J16" s="130"/>
      <c r="K16" s="128">
        <f t="shared" si="2"/>
        <v>0</v>
      </c>
      <c r="L16" s="119"/>
      <c r="N16" s="117"/>
      <c r="V16" s="153"/>
      <c r="X16" s="159"/>
    </row>
    <row r="17" spans="2:25">
      <c r="B17" s="135">
        <f t="shared" si="0"/>
        <v>2023</v>
      </c>
      <c r="C17" s="136"/>
      <c r="D17" s="128"/>
      <c r="E17" s="128"/>
      <c r="F17" s="128"/>
      <c r="G17" s="130"/>
      <c r="H17" s="128">
        <f t="shared" si="1"/>
        <v>0</v>
      </c>
      <c r="I17" s="130"/>
      <c r="J17" s="130"/>
      <c r="K17" s="128">
        <f t="shared" si="2"/>
        <v>0</v>
      </c>
      <c r="L17" s="119"/>
      <c r="N17" s="117"/>
      <c r="O17" s="132"/>
      <c r="V17" s="153"/>
      <c r="X17" s="159"/>
    </row>
    <row r="18" spans="2:25">
      <c r="B18" s="135">
        <f t="shared" si="0"/>
        <v>2024</v>
      </c>
      <c r="C18" s="136"/>
      <c r="D18" s="128"/>
      <c r="E18" s="148"/>
      <c r="F18" s="148"/>
      <c r="G18" s="130"/>
      <c r="H18" s="128">
        <f t="shared" si="1"/>
        <v>0</v>
      </c>
      <c r="I18" s="130"/>
      <c r="J18" s="130"/>
      <c r="K18" s="128">
        <f t="shared" si="2"/>
        <v>0</v>
      </c>
      <c r="L18" s="119"/>
      <c r="N18" s="117"/>
      <c r="T18" s="161"/>
      <c r="U18" s="153"/>
      <c r="V18" s="153"/>
      <c r="W18" s="153"/>
      <c r="X18" s="159"/>
      <c r="Y18" s="153"/>
    </row>
    <row r="19" spans="2:25">
      <c r="B19" s="135">
        <f t="shared" si="0"/>
        <v>2025</v>
      </c>
      <c r="C19" s="136"/>
      <c r="D19" s="128"/>
      <c r="E19" s="148"/>
      <c r="F19" s="148"/>
      <c r="G19" s="130"/>
      <c r="H19" s="128">
        <f t="shared" si="1"/>
        <v>0</v>
      </c>
      <c r="I19" s="130"/>
      <c r="J19" s="130"/>
      <c r="K19" s="128">
        <f t="shared" si="2"/>
        <v>0</v>
      </c>
      <c r="L19" s="119"/>
      <c r="N19" s="117"/>
      <c r="T19" s="161"/>
      <c r="U19" s="153"/>
      <c r="V19" s="153"/>
      <c r="W19" s="153"/>
      <c r="X19" s="159"/>
      <c r="Y19" s="153"/>
    </row>
    <row r="20" spans="2:25">
      <c r="B20" s="135">
        <f t="shared" si="0"/>
        <v>2026</v>
      </c>
      <c r="C20" s="136"/>
      <c r="D20" s="128"/>
      <c r="E20" s="148"/>
      <c r="F20" s="148"/>
      <c r="G20" s="130"/>
      <c r="H20" s="128">
        <f t="shared" si="1"/>
        <v>0</v>
      </c>
      <c r="I20" s="130"/>
      <c r="J20" s="130"/>
      <c r="K20" s="128">
        <f t="shared" si="2"/>
        <v>0</v>
      </c>
      <c r="L20" s="119"/>
      <c r="N20" s="117"/>
      <c r="R20" s="153"/>
      <c r="T20" s="161"/>
      <c r="U20" s="153"/>
      <c r="V20" s="153"/>
      <c r="W20" s="153"/>
      <c r="X20" s="159"/>
      <c r="Y20" s="153"/>
    </row>
    <row r="21" spans="2:25">
      <c r="B21" s="135">
        <f t="shared" si="0"/>
        <v>2027</v>
      </c>
      <c r="C21" s="136"/>
      <c r="D21" s="128"/>
      <c r="E21" s="148"/>
      <c r="F21" s="148"/>
      <c r="G21" s="130"/>
      <c r="H21" s="128">
        <f t="shared" si="1"/>
        <v>0</v>
      </c>
      <c r="I21" s="130"/>
      <c r="J21" s="130"/>
      <c r="K21" s="128">
        <f t="shared" si="2"/>
        <v>0</v>
      </c>
      <c r="L21" s="119"/>
      <c r="N21" s="117"/>
      <c r="R21" s="153"/>
      <c r="T21" s="161"/>
      <c r="U21" s="153"/>
      <c r="V21" s="153"/>
      <c r="W21" s="153"/>
      <c r="X21" s="159"/>
      <c r="Y21" s="153"/>
    </row>
    <row r="22" spans="2:25">
      <c r="B22" s="135">
        <f t="shared" si="0"/>
        <v>2028</v>
      </c>
      <c r="C22" s="136"/>
      <c r="D22" s="128"/>
      <c r="E22" s="148"/>
      <c r="F22" s="148"/>
      <c r="G22" s="130"/>
      <c r="H22" s="128">
        <f t="shared" si="1"/>
        <v>0</v>
      </c>
      <c r="I22" s="130"/>
      <c r="J22" s="130"/>
      <c r="K22" s="128">
        <f t="shared" si="2"/>
        <v>0</v>
      </c>
      <c r="L22" s="119"/>
      <c r="N22" s="117"/>
      <c r="R22" s="153"/>
      <c r="T22" s="161"/>
      <c r="U22" s="153"/>
      <c r="V22" s="153"/>
      <c r="W22" s="153"/>
      <c r="X22" s="159"/>
      <c r="Y22" s="153"/>
    </row>
    <row r="23" spans="2:25">
      <c r="B23" s="135">
        <f t="shared" si="0"/>
        <v>2029</v>
      </c>
      <c r="C23" s="136"/>
      <c r="D23" s="128"/>
      <c r="E23" s="148"/>
      <c r="F23" s="148"/>
      <c r="G23" s="130"/>
      <c r="H23" s="128">
        <f t="shared" si="1"/>
        <v>0</v>
      </c>
      <c r="I23" s="130"/>
      <c r="J23" s="130"/>
      <c r="K23" s="128">
        <f t="shared" si="2"/>
        <v>0</v>
      </c>
      <c r="L23" s="119"/>
      <c r="N23" s="117"/>
      <c r="R23" s="153"/>
      <c r="T23" s="161"/>
      <c r="U23" s="153"/>
      <c r="V23" s="153"/>
      <c r="W23" s="153"/>
      <c r="X23" s="159"/>
      <c r="Y23" s="153"/>
    </row>
    <row r="24" spans="2:25">
      <c r="B24" s="135">
        <f t="shared" si="0"/>
        <v>2030</v>
      </c>
      <c r="C24" s="347">
        <v>1253.063829787234</v>
      </c>
      <c r="D24" s="128">
        <f>C24*$C$62</f>
        <v>86.448873617021263</v>
      </c>
      <c r="E24" s="268">
        <v>37.749134282416321</v>
      </c>
      <c r="F24" s="128">
        <f>C60</f>
        <v>12.097273854334603</v>
      </c>
      <c r="G24" s="130">
        <f>(D24+E24+F24)/(8.76*$C$63)</f>
        <v>41.937525924556674</v>
      </c>
      <c r="H24" s="128">
        <f t="shared" si="1"/>
        <v>0</v>
      </c>
      <c r="I24" s="130">
        <f>(G24+H24)</f>
        <v>41.937525924556674</v>
      </c>
      <c r="J24" s="130">
        <f t="shared" ref="J24:J32" si="3">ROUND(I24*$C$63*8.76,2)</f>
        <v>136.30000000000001</v>
      </c>
      <c r="K24" s="128">
        <f t="shared" si="2"/>
        <v>136.2952817537722</v>
      </c>
      <c r="L24" s="119"/>
      <c r="N24" s="117"/>
      <c r="R24" s="153"/>
      <c r="T24" s="161"/>
      <c r="U24" s="153"/>
      <c r="V24" s="153"/>
      <c r="W24" s="153"/>
      <c r="X24" s="159"/>
      <c r="Y24" s="153"/>
    </row>
    <row r="25" spans="2:25">
      <c r="B25" s="135">
        <f t="shared" si="0"/>
        <v>2031</v>
      </c>
      <c r="C25" s="136"/>
      <c r="D25" s="128">
        <f t="shared" ref="D25:E37" si="4">ROUND(D24*(1+(IFERROR(INDEX($D$66:$D$74,MATCH($B25,$C$66:$C$74,0),1),0)+IFERROR(INDEX($G$66:$G$74,MATCH($B25,$F$66:$F$74,0),1),0)+IFERROR(INDEX($J$66:$J$74,MATCH($B25,$I$66:$I$74,0),1),0))),2)</f>
        <v>88.44</v>
      </c>
      <c r="E25" s="268">
        <v>38.610042323970752</v>
      </c>
      <c r="F25" s="128">
        <f t="shared" ref="F25" si="5">ROUND(F24*(1+(IFERROR(INDEX($D$66:$D$74,MATCH($B25,$C$66:$C$74,0),1),0)+IFERROR(INDEX($G$66:$G$74,MATCH($B25,$F$66:$F$74,0),1),0)+IFERROR(INDEX($J$66:$J$74,MATCH($B25,$I$66:$I$74,0),1),0))),2)</f>
        <v>12.38</v>
      </c>
      <c r="G25" s="130">
        <f t="shared" ref="G25:G37" si="6">(D25+E25+F25)/(8.76*$C$63)</f>
        <v>42.902079509892665</v>
      </c>
      <c r="H25" s="128">
        <f t="shared" si="1"/>
        <v>0</v>
      </c>
      <c r="I25" s="130">
        <f t="shared" ref="I25:I37" si="7">(G25+H25)</f>
        <v>42.902079509892665</v>
      </c>
      <c r="J25" s="130">
        <f t="shared" si="3"/>
        <v>139.43</v>
      </c>
      <c r="K25" s="128">
        <f t="shared" si="2"/>
        <v>139.43004232397075</v>
      </c>
      <c r="L25" s="119"/>
      <c r="N25" s="117"/>
      <c r="R25" s="153"/>
      <c r="T25" s="161"/>
      <c r="U25" s="153"/>
      <c r="V25" s="153"/>
      <c r="W25" s="153"/>
      <c r="X25" s="159"/>
      <c r="Y25" s="153"/>
    </row>
    <row r="26" spans="2:25">
      <c r="B26" s="135">
        <f t="shared" si="0"/>
        <v>2032</v>
      </c>
      <c r="C26" s="136"/>
      <c r="D26" s="128">
        <f t="shared" si="4"/>
        <v>90.47</v>
      </c>
      <c r="E26" s="268">
        <v>39.490188534051562</v>
      </c>
      <c r="F26" s="128">
        <f t="shared" ref="F26" si="8">ROUND(F25*(1+(IFERROR(INDEX($D$66:$D$74,MATCH($B26,$C$66:$C$74,0),1),0)+IFERROR(INDEX($G$66:$G$74,MATCH($B26,$F$66:$F$74,0),1),0)+IFERROR(INDEX($J$66:$J$74,MATCH($B26,$I$66:$I$74,0),1),0))),2)</f>
        <v>12.66</v>
      </c>
      <c r="G26" s="130">
        <f t="shared" si="6"/>
        <v>43.883675040324057</v>
      </c>
      <c r="H26" s="128">
        <f t="shared" si="1"/>
        <v>0</v>
      </c>
      <c r="I26" s="130">
        <f t="shared" si="7"/>
        <v>43.883675040324057</v>
      </c>
      <c r="J26" s="130">
        <f t="shared" si="3"/>
        <v>142.62</v>
      </c>
      <c r="K26" s="128">
        <f t="shared" si="2"/>
        <v>142.62018853405155</v>
      </c>
      <c r="L26" s="119"/>
      <c r="N26" s="117"/>
      <c r="R26" s="153"/>
      <c r="T26" s="161"/>
      <c r="U26" s="153"/>
      <c r="V26" s="153"/>
      <c r="W26" s="153"/>
      <c r="X26" s="159"/>
      <c r="Y26" s="153"/>
    </row>
    <row r="27" spans="2:25">
      <c r="B27" s="135">
        <f t="shared" si="0"/>
        <v>2033</v>
      </c>
      <c r="C27" s="136"/>
      <c r="D27" s="128">
        <f t="shared" si="4"/>
        <v>92.55</v>
      </c>
      <c r="E27" s="268">
        <v>40.389572912658728</v>
      </c>
      <c r="F27" s="128">
        <f t="shared" ref="F27" si="9">ROUND(F26*(1+(IFERROR(INDEX($D$66:$D$74,MATCH($B27,$C$66:$C$74,0),1),0)+IFERROR(INDEX($G$66:$G$74,MATCH($B27,$F$66:$F$74,0),1),0)+IFERROR(INDEX($J$66:$J$74,MATCH($B27,$I$66:$I$74,0),1),0))),2)</f>
        <v>12.95</v>
      </c>
      <c r="G27" s="130">
        <f t="shared" si="6"/>
        <v>44.889651845763858</v>
      </c>
      <c r="H27" s="128">
        <f t="shared" si="1"/>
        <v>0</v>
      </c>
      <c r="I27" s="130">
        <f t="shared" si="7"/>
        <v>44.889651845763858</v>
      </c>
      <c r="J27" s="130">
        <f t="shared" si="3"/>
        <v>145.88999999999999</v>
      </c>
      <c r="K27" s="128">
        <f t="shared" si="2"/>
        <v>145.88957291265871</v>
      </c>
      <c r="L27" s="119"/>
      <c r="N27" s="117"/>
      <c r="R27" s="153"/>
      <c r="T27" s="161"/>
      <c r="U27" s="153"/>
      <c r="V27" s="153"/>
      <c r="W27" s="153"/>
      <c r="X27" s="159"/>
      <c r="Y27" s="153"/>
    </row>
    <row r="28" spans="2:25">
      <c r="B28" s="135">
        <f t="shared" si="0"/>
        <v>2034</v>
      </c>
      <c r="C28" s="136"/>
      <c r="D28" s="128">
        <f t="shared" si="4"/>
        <v>94.68</v>
      </c>
      <c r="E28" s="268">
        <v>41.310119276644869</v>
      </c>
      <c r="F28" s="128">
        <f t="shared" ref="F28" si="10">ROUND(F27*(1+(IFERROR(INDEX($D$66:$D$74,MATCH($B28,$C$66:$C$74,0),1),0)+IFERROR(INDEX($G$66:$G$74,MATCH($B28,$F$66:$F$74,0),1),0)+IFERROR(INDEX($J$66:$J$74,MATCH($B28,$I$66:$I$74,0),1),0))),2)</f>
        <v>13.25</v>
      </c>
      <c r="G28" s="130">
        <f t="shared" si="6"/>
        <v>45.920601877144605</v>
      </c>
      <c r="H28" s="128">
        <f t="shared" si="1"/>
        <v>0</v>
      </c>
      <c r="I28" s="130">
        <f t="shared" si="7"/>
        <v>45.920601877144605</v>
      </c>
      <c r="J28" s="130">
        <f t="shared" si="3"/>
        <v>149.24</v>
      </c>
      <c r="K28" s="128">
        <f t="shared" si="2"/>
        <v>149.24011927664486</v>
      </c>
      <c r="L28" s="119"/>
      <c r="N28" s="117"/>
      <c r="R28" s="153"/>
      <c r="T28" s="161"/>
      <c r="U28" s="153"/>
      <c r="V28" s="153"/>
      <c r="W28" s="153"/>
      <c r="X28" s="159"/>
      <c r="Y28" s="153"/>
    </row>
    <row r="29" spans="2:25">
      <c r="B29" s="135">
        <f t="shared" si="0"/>
        <v>2035</v>
      </c>
      <c r="C29" s="136"/>
      <c r="D29" s="128">
        <f t="shared" si="4"/>
        <v>96.86</v>
      </c>
      <c r="E29" s="268">
        <v>42.249903809157374</v>
      </c>
      <c r="F29" s="128">
        <f t="shared" ref="F29" si="11">ROUND(F28*(1+(IFERROR(INDEX($D$66:$D$74,MATCH($B29,$C$66:$C$74,0),1),0)+IFERROR(INDEX($G$66:$G$74,MATCH($B29,$F$66:$F$74,0),1),0)+IFERROR(INDEX($J$66:$J$74,MATCH($B29,$I$66:$I$74,0),1),0))),2)</f>
        <v>13.55</v>
      </c>
      <c r="G29" s="130">
        <f t="shared" si="6"/>
        <v>46.972856222586557</v>
      </c>
      <c r="H29" s="128">
        <f t="shared" si="1"/>
        <v>0</v>
      </c>
      <c r="I29" s="130">
        <f t="shared" si="7"/>
        <v>46.972856222586557</v>
      </c>
      <c r="J29" s="130">
        <f t="shared" si="3"/>
        <v>152.66</v>
      </c>
      <c r="K29" s="128">
        <f t="shared" si="2"/>
        <v>152.65990380915738</v>
      </c>
      <c r="L29" s="119"/>
      <c r="N29" s="117"/>
      <c r="R29" s="153"/>
      <c r="T29" s="161"/>
      <c r="U29" s="153"/>
      <c r="V29" s="153"/>
      <c r="W29" s="153"/>
      <c r="X29" s="159"/>
      <c r="Y29" s="153"/>
    </row>
    <row r="30" spans="2:25">
      <c r="B30" s="135">
        <f t="shared" si="0"/>
        <v>2036</v>
      </c>
      <c r="C30" s="136"/>
      <c r="D30" s="128">
        <f t="shared" si="4"/>
        <v>99.09</v>
      </c>
      <c r="E30" s="268">
        <v>43.219507502885733</v>
      </c>
      <c r="F30" s="128">
        <f t="shared" ref="F30" si="12">ROUND(F29*(1+(IFERROR(INDEX($D$66:$D$74,MATCH($B30,$C$66:$C$74,0),1),0)+IFERROR(INDEX($G$66:$G$74,MATCH($B30,$F$66:$F$74,0),1),0)+IFERROR(INDEX($J$66:$J$74,MATCH($B30,$I$66:$I$74,0),1),0))),2)</f>
        <v>13.86</v>
      </c>
      <c r="G30" s="130">
        <f t="shared" si="6"/>
        <v>48.052747573165739</v>
      </c>
      <c r="H30" s="128">
        <f t="shared" si="1"/>
        <v>0</v>
      </c>
      <c r="I30" s="130">
        <f t="shared" si="7"/>
        <v>48.052747573165739</v>
      </c>
      <c r="J30" s="130">
        <f t="shared" si="3"/>
        <v>156.16999999999999</v>
      </c>
      <c r="K30" s="128">
        <f t="shared" si="2"/>
        <v>156.16950750288572</v>
      </c>
      <c r="L30" s="119"/>
      <c r="N30" s="117"/>
      <c r="R30" s="153"/>
      <c r="T30" s="161"/>
      <c r="U30" s="153"/>
      <c r="V30" s="153"/>
      <c r="W30" s="153"/>
      <c r="X30" s="159"/>
      <c r="Y30" s="153"/>
    </row>
    <row r="31" spans="2:25">
      <c r="B31" s="135">
        <f t="shared" si="0"/>
        <v>2037</v>
      </c>
      <c r="C31" s="136"/>
      <c r="D31" s="128">
        <f t="shared" si="4"/>
        <v>101.37</v>
      </c>
      <c r="E31" s="268">
        <v>44.199692189303583</v>
      </c>
      <c r="F31" s="128">
        <f t="shared" ref="F31" si="13">ROUND(F30*(1+(IFERROR(INDEX($D$66:$D$74,MATCH($B31,$C$66:$C$74,0),1),0)+IFERROR(INDEX($G$66:$G$74,MATCH($B31,$F$66:$F$74,0),1),0)+IFERROR(INDEX($J$66:$J$74,MATCH($B31,$I$66:$I$74,0),1),0))),2)</f>
        <v>14.18</v>
      </c>
      <c r="G31" s="130">
        <f t="shared" si="6"/>
        <v>49.154356419557047</v>
      </c>
      <c r="H31" s="128">
        <f t="shared" si="1"/>
        <v>0</v>
      </c>
      <c r="I31" s="130">
        <f t="shared" si="7"/>
        <v>49.154356419557047</v>
      </c>
      <c r="J31" s="130">
        <f t="shared" si="3"/>
        <v>159.75</v>
      </c>
      <c r="K31" s="128">
        <f t="shared" si="2"/>
        <v>159.7496921893036</v>
      </c>
      <c r="L31" s="119"/>
      <c r="N31" s="117"/>
      <c r="R31" s="153"/>
      <c r="T31" s="161"/>
      <c r="U31" s="153"/>
      <c r="V31" s="153"/>
      <c r="W31" s="153"/>
      <c r="X31" s="159"/>
      <c r="Y31" s="153"/>
    </row>
    <row r="32" spans="2:25">
      <c r="B32" s="135">
        <f t="shared" si="0"/>
        <v>2038</v>
      </c>
      <c r="C32" s="136"/>
      <c r="D32" s="128">
        <f t="shared" si="4"/>
        <v>103.7</v>
      </c>
      <c r="E32" s="268">
        <v>45.210657945363607</v>
      </c>
      <c r="F32" s="128">
        <f t="shared" ref="F32" si="14">ROUND(F31*(1+(IFERROR(INDEX($D$66:$D$74,MATCH($B32,$C$66:$C$74,0),1),0)+IFERROR(INDEX($G$66:$G$74,MATCH($B32,$F$66:$F$74,0),1),0)+IFERROR(INDEX($J$66:$J$74,MATCH($B32,$I$66:$I$74,0),1),0))),2)</f>
        <v>14.51</v>
      </c>
      <c r="G32" s="130">
        <f t="shared" si="6"/>
        <v>50.283898246551836</v>
      </c>
      <c r="H32" s="128">
        <f t="shared" si="1"/>
        <v>0</v>
      </c>
      <c r="I32" s="130">
        <f t="shared" si="7"/>
        <v>50.283898246551836</v>
      </c>
      <c r="J32" s="130">
        <f t="shared" si="3"/>
        <v>163.41999999999999</v>
      </c>
      <c r="K32" s="128">
        <f t="shared" si="2"/>
        <v>163.42065794536359</v>
      </c>
      <c r="L32" s="119"/>
      <c r="N32" s="117"/>
      <c r="R32" s="153"/>
      <c r="T32" s="161"/>
      <c r="U32" s="153"/>
      <c r="V32" s="153"/>
      <c r="W32" s="153"/>
      <c r="X32" s="159"/>
      <c r="Y32" s="153"/>
    </row>
    <row r="33" spans="2:27">
      <c r="B33" s="135">
        <f t="shared" si="0"/>
        <v>2039</v>
      </c>
      <c r="C33" s="136"/>
      <c r="D33" s="128">
        <f t="shared" si="4"/>
        <v>106.09</v>
      </c>
      <c r="E33" s="128">
        <f t="shared" si="4"/>
        <v>46.25</v>
      </c>
      <c r="F33" s="128">
        <f t="shared" ref="F33" si="15">ROUND(F32*(1+(IFERROR(INDEX($D$66:$D$74,MATCH($B33,$C$66:$C$74,0),1),0)+IFERROR(INDEX($G$66:$G$74,MATCH($B33,$F$66:$F$74,0),1),0)+IFERROR(INDEX($J$66:$J$74,MATCH($B33,$I$66:$I$74,0),1),0))),2)</f>
        <v>14.84</v>
      </c>
      <c r="G33" s="130">
        <f t="shared" si="6"/>
        <v>51.440633115484502</v>
      </c>
      <c r="H33" s="128">
        <f t="shared" si="1"/>
        <v>0</v>
      </c>
      <c r="I33" s="130">
        <f t="shared" si="7"/>
        <v>51.440633115484502</v>
      </c>
      <c r="J33" s="130">
        <f t="shared" ref="J33:J37" si="16">ROUND(I33*$C$63*8.76,2)</f>
        <v>167.18</v>
      </c>
      <c r="K33" s="128">
        <f t="shared" si="2"/>
        <v>167.18</v>
      </c>
      <c r="L33" s="119"/>
      <c r="N33" s="117"/>
      <c r="AA33" s="277"/>
    </row>
    <row r="34" spans="2:27">
      <c r="B34" s="135">
        <f t="shared" si="0"/>
        <v>2040</v>
      </c>
      <c r="C34" s="136"/>
      <c r="D34" s="128">
        <f t="shared" si="4"/>
        <v>108.53</v>
      </c>
      <c r="E34" s="128">
        <f t="shared" ref="E34:F34" si="17">ROUND(E33*(1+(IFERROR(INDEX($D$66:$D$74,MATCH($B34,$C$66:$C$74,0),1),0)+IFERROR(INDEX($G$66:$G$74,MATCH($B34,$F$66:$F$74,0),1),0)+IFERROR(INDEX($J$66:$J$74,MATCH($B34,$I$66:$I$74,0),1),0))),2)</f>
        <v>47.31</v>
      </c>
      <c r="F34" s="128">
        <f t="shared" si="17"/>
        <v>15.18</v>
      </c>
      <c r="G34" s="130">
        <f t="shared" si="6"/>
        <v>52.622186119213779</v>
      </c>
      <c r="H34" s="128">
        <f t="shared" si="1"/>
        <v>0</v>
      </c>
      <c r="I34" s="130">
        <f t="shared" si="7"/>
        <v>52.622186119213779</v>
      </c>
      <c r="J34" s="130">
        <f t="shared" si="16"/>
        <v>171.02</v>
      </c>
      <c r="K34" s="128">
        <f t="shared" si="2"/>
        <v>171.02</v>
      </c>
      <c r="L34" s="119"/>
      <c r="N34" s="117"/>
      <c r="AA34" s="277"/>
    </row>
    <row r="35" spans="2:27">
      <c r="B35" s="135">
        <f t="shared" si="0"/>
        <v>2041</v>
      </c>
      <c r="C35" s="136"/>
      <c r="D35" s="128">
        <f t="shared" si="4"/>
        <v>110.92</v>
      </c>
      <c r="E35" s="128">
        <f t="shared" ref="E35:F35" si="18">ROUND(E34*(1+(IFERROR(INDEX($D$66:$D$74,MATCH($B35,$C$66:$C$74,0),1),0)+IFERROR(INDEX($G$66:$G$74,MATCH($B35,$F$66:$F$74,0),1),0)+IFERROR(INDEX($J$66:$J$74,MATCH($B35,$I$66:$I$74,0),1),0))),2)</f>
        <v>48.35</v>
      </c>
      <c r="F35" s="128">
        <f t="shared" si="18"/>
        <v>15.51</v>
      </c>
      <c r="G35" s="130">
        <f t="shared" si="6"/>
        <v>53.779123435365364</v>
      </c>
      <c r="H35" s="128">
        <f t="shared" si="1"/>
        <v>0</v>
      </c>
      <c r="I35" s="130">
        <f t="shared" si="7"/>
        <v>53.779123435365364</v>
      </c>
      <c r="J35" s="130">
        <f t="shared" si="16"/>
        <v>174.78</v>
      </c>
      <c r="K35" s="128">
        <f t="shared" si="2"/>
        <v>174.78</v>
      </c>
      <c r="L35" s="119"/>
      <c r="N35" s="117"/>
      <c r="AA35" s="277"/>
    </row>
    <row r="36" spans="2:27">
      <c r="B36" s="135">
        <f t="shared" si="0"/>
        <v>2042</v>
      </c>
      <c r="C36" s="136"/>
      <c r="D36" s="128">
        <f t="shared" si="4"/>
        <v>113.36</v>
      </c>
      <c r="E36" s="128">
        <f t="shared" ref="E36:F36" si="19">ROUND(E35*(1+(IFERROR(INDEX($D$66:$D$74,MATCH($B36,$C$66:$C$74,0),1),0)+IFERROR(INDEX($G$66:$G$74,MATCH($B36,$F$66:$F$74,0),1),0)+IFERROR(INDEX($J$66:$J$74,MATCH($B36,$I$66:$I$74,0),1),0))),2)</f>
        <v>49.41</v>
      </c>
      <c r="F36" s="128">
        <f t="shared" si="19"/>
        <v>15.85</v>
      </c>
      <c r="G36" s="130">
        <f t="shared" si="6"/>
        <v>54.960676439094634</v>
      </c>
      <c r="H36" s="128">
        <f t="shared" si="1"/>
        <v>0</v>
      </c>
      <c r="I36" s="130">
        <f t="shared" si="7"/>
        <v>54.960676439094634</v>
      </c>
      <c r="J36" s="130">
        <f t="shared" si="16"/>
        <v>178.62</v>
      </c>
      <c r="K36" s="128">
        <f t="shared" si="2"/>
        <v>178.61999999999998</v>
      </c>
      <c r="L36" s="119"/>
      <c r="N36" s="117"/>
      <c r="AA36" s="277"/>
    </row>
    <row r="37" spans="2:27">
      <c r="B37" s="135">
        <f t="shared" si="0"/>
        <v>2043</v>
      </c>
      <c r="C37" s="136"/>
      <c r="D37" s="128">
        <f t="shared" si="4"/>
        <v>115.97</v>
      </c>
      <c r="E37" s="128">
        <f t="shared" ref="E37:F37" si="20">ROUND(E36*(1+(IFERROR(INDEX($D$66:$D$74,MATCH($B37,$C$66:$C$74,0),1),0)+IFERROR(INDEX($G$66:$G$74,MATCH($B37,$F$66:$F$74,0),1),0)+IFERROR(INDEX($J$66:$J$74,MATCH($B37,$I$66:$I$74,0),1),0))),2)</f>
        <v>50.55</v>
      </c>
      <c r="F37" s="128">
        <f t="shared" si="20"/>
        <v>16.21</v>
      </c>
      <c r="G37" s="130">
        <f t="shared" si="6"/>
        <v>56.225307388398626</v>
      </c>
      <c r="H37" s="128">
        <f t="shared" si="1"/>
        <v>0</v>
      </c>
      <c r="I37" s="130">
        <f t="shared" si="7"/>
        <v>56.225307388398626</v>
      </c>
      <c r="J37" s="130">
        <f t="shared" si="16"/>
        <v>182.73</v>
      </c>
      <c r="K37" s="128">
        <f t="shared" si="2"/>
        <v>182.73</v>
      </c>
      <c r="L37" s="119"/>
      <c r="AA37" s="277"/>
    </row>
    <row r="38" spans="2:27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  <c r="AA38" s="277"/>
    </row>
    <row r="39" spans="2:27">
      <c r="B39" s="135"/>
      <c r="C39" s="136"/>
      <c r="D39" s="128"/>
      <c r="E39" s="128"/>
      <c r="F39" s="130"/>
      <c r="G39" s="128"/>
      <c r="H39" s="128"/>
      <c r="I39" s="130"/>
      <c r="J39" s="130"/>
      <c r="K39" s="128"/>
      <c r="L39" s="119"/>
      <c r="AA39" s="277"/>
    </row>
    <row r="40" spans="2:27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AA40" s="277"/>
    </row>
    <row r="41" spans="2:27">
      <c r="AA41" s="277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AA42" s="277"/>
    </row>
    <row r="43" spans="2:27">
      <c r="AA43" s="277"/>
    </row>
    <row r="44" spans="2:27">
      <c r="B44" s="117" t="s">
        <v>63</v>
      </c>
      <c r="C44" s="140" t="s">
        <v>64</v>
      </c>
      <c r="D44" s="141" t="s">
        <v>102</v>
      </c>
      <c r="AA44" s="277"/>
    </row>
    <row r="45" spans="2:27">
      <c r="C45" s="140" t="str">
        <f>C7</f>
        <v>(a)</v>
      </c>
      <c r="D45" s="117" t="s">
        <v>65</v>
      </c>
      <c r="AA45" s="277"/>
    </row>
    <row r="46" spans="2:27">
      <c r="C46" s="140" t="str">
        <f>D7</f>
        <v>(b)</v>
      </c>
      <c r="D46" s="130" t="str">
        <f>"= "&amp;C7&amp;" x "&amp;C62</f>
        <v>= (a) x 0.06899</v>
      </c>
      <c r="AA46" s="277"/>
    </row>
    <row r="47" spans="2:27">
      <c r="C47" s="140" t="str">
        <f>G7</f>
        <v>(e)</v>
      </c>
      <c r="D47" s="130" t="str">
        <f>"= ("&amp;$D$7&amp;" + "&amp;$E$7&amp;") /  (8.76 x "&amp;TEXT(C63,"0.0%")&amp;")"</f>
        <v>= ((b) + (c)) /  (8.76 x 37.1%)</v>
      </c>
      <c r="AA47" s="277"/>
    </row>
    <row r="48" spans="2:27">
      <c r="C48" s="140" t="str">
        <f>I7</f>
        <v>(g)</v>
      </c>
      <c r="D48" s="130" t="str">
        <f>"= "&amp;$G$7&amp;" + "&amp;$H$7</f>
        <v>= (e) + (f)</v>
      </c>
      <c r="AA48" s="277"/>
    </row>
    <row r="49" spans="2:27">
      <c r="C49" s="140" t="str">
        <f>K7</f>
        <v>(i)</v>
      </c>
      <c r="D49" s="85" t="str">
        <f>D44</f>
        <v>Plant Costs  - 2019 IRP Update - Table 6.1 &amp; 6.2</v>
      </c>
      <c r="AA49" s="277"/>
    </row>
    <row r="50" spans="2:27">
      <c r="C50" s="140"/>
      <c r="D50" s="130"/>
      <c r="AA50" s="277"/>
    </row>
    <row r="51" spans="2:27" ht="13.5" thickBot="1">
      <c r="AA51" s="277"/>
    </row>
    <row r="52" spans="2:27" ht="13.5" thickBot="1">
      <c r="C52" s="42" t="str">
        <f>B2&amp;" - "&amp;B3</f>
        <v>2019 IRP Idaho Wind Resource - 37% Capacity Factor</v>
      </c>
      <c r="D52" s="142"/>
      <c r="E52" s="142"/>
      <c r="F52" s="142"/>
      <c r="G52" s="142"/>
      <c r="H52" s="142"/>
      <c r="I52" s="143"/>
      <c r="J52" s="143"/>
      <c r="K52" s="144"/>
      <c r="AA52" s="277"/>
    </row>
    <row r="53" spans="2:27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  <c r="AA53" s="277"/>
    </row>
    <row r="54" spans="2:27">
      <c r="P54" s="117" t="s">
        <v>103</v>
      </c>
      <c r="Q54" s="117">
        <v>2030</v>
      </c>
    </row>
    <row r="55" spans="2:27">
      <c r="B55" s="85" t="s">
        <v>101</v>
      </c>
      <c r="C55" s="170">
        <v>1358.4350565953944</v>
      </c>
      <c r="D55" s="117" t="s">
        <v>65</v>
      </c>
      <c r="T55" s="117" t="str">
        <f>$Q$56&amp;"Proposed Station Capital Costs"</f>
        <v>H_.GO2_WDProposed Station Capital Costs</v>
      </c>
    </row>
    <row r="56" spans="2:27">
      <c r="B56" s="85" t="s">
        <v>101</v>
      </c>
      <c r="C56" s="268">
        <v>28.802174620531375</v>
      </c>
      <c r="D56" s="117" t="s">
        <v>68</v>
      </c>
      <c r="O56" s="117">
        <v>470</v>
      </c>
      <c r="P56" s="117" t="s">
        <v>32</v>
      </c>
      <c r="Q56" s="117" t="s">
        <v>153</v>
      </c>
      <c r="T56" s="117" t="str">
        <f>Q56&amp;"Proposed Station Fixed Costs"</f>
        <v>H_.GO2_WDProposed Station Fixed Costs</v>
      </c>
      <c r="Z56" s="117" t="s">
        <v>110</v>
      </c>
      <c r="AA56" s="278">
        <f>PMT(0.0692,30,NPV(0.0692,AA18:AA53))</f>
        <v>0</v>
      </c>
    </row>
    <row r="57" spans="2:27" ht="24" customHeight="1">
      <c r="B57" s="85"/>
      <c r="C57" s="270"/>
      <c r="D57" s="117" t="s">
        <v>105</v>
      </c>
      <c r="O57" s="117">
        <v>569.6</v>
      </c>
      <c r="P57" s="117" t="s">
        <v>32</v>
      </c>
      <c r="Q57" s="117" t="s">
        <v>154</v>
      </c>
      <c r="T57" s="117" t="str">
        <f>Q57&amp;"Proposed Station Fixed Costs"</f>
        <v>L_.GO2_WDProposed Station Fixed Costs</v>
      </c>
    </row>
    <row r="58" spans="2:27">
      <c r="B58" s="85" t="s">
        <v>101</v>
      </c>
      <c r="C58" s="268">
        <v>0</v>
      </c>
      <c r="D58" s="117" t="s">
        <v>69</v>
      </c>
      <c r="K58" s="119"/>
      <c r="L58" s="149"/>
      <c r="M58" s="52"/>
      <c r="N58" s="163"/>
      <c r="O58" s="52"/>
      <c r="P58" s="52"/>
      <c r="Q58" s="119"/>
      <c r="R58" s="119"/>
      <c r="T58" s="117" t="str">
        <f>$Q$56&amp;"Proposed Station Variable O&amp;M Costs"</f>
        <v>H_.GO2_WDProposed Station Variable O&amp;M Costs</v>
      </c>
      <c r="U58" s="119"/>
      <c r="V58" s="119"/>
      <c r="W58" s="119"/>
      <c r="X58" s="119"/>
      <c r="Y58" s="119"/>
    </row>
    <row r="59" spans="2:27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213" t="str">
        <f>Q56&amp;Q54</f>
        <v>H_.GO2_WD2030</v>
      </c>
      <c r="R59" s="119"/>
      <c r="T59" s="117" t="str">
        <f>$Q$57&amp;"Proposed Station Variable O&amp;M Costs"</f>
        <v>L_.GO2_WDProposed Station Variable O&amp;M Costs</v>
      </c>
      <c r="U59" s="119"/>
      <c r="V59" s="119"/>
      <c r="W59" s="119"/>
      <c r="X59" s="119"/>
      <c r="Y59" s="119"/>
    </row>
    <row r="60" spans="2:27">
      <c r="B60" s="369" t="str">
        <f>LEFT(RIGHT(INDEX('Table 3 TransCost'!$39:$39,1,MATCH(F60,'Table 3 TransCost'!$4:$4,0)),6),5)</f>
        <v>2030$</v>
      </c>
      <c r="C60" s="270">
        <f>INDEX('Table 3 TransCost'!$39:$39,1,MATCH(F60,'Table 3 TransCost'!$4:$4,0)+2)</f>
        <v>12.097273854334603</v>
      </c>
      <c r="D60" s="117" t="s">
        <v>218</v>
      </c>
      <c r="F60" s="274" t="s">
        <v>184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7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7">
      <c r="C62" s="269">
        <v>6.8989999999999996E-2</v>
      </c>
      <c r="D62" s="117" t="s">
        <v>36</v>
      </c>
      <c r="K62" s="155"/>
      <c r="L62" s="156"/>
      <c r="M62" s="156"/>
      <c r="O62" s="157"/>
    </row>
    <row r="63" spans="2:27">
      <c r="C63" s="207">
        <v>0.371</v>
      </c>
      <c r="D63" s="117" t="s">
        <v>37</v>
      </c>
    </row>
    <row r="64" spans="2:27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21">C66+1</f>
        <v>2018</v>
      </c>
      <c r="D67" s="41">
        <v>2.4E-2</v>
      </c>
      <c r="E67" s="85"/>
      <c r="F67" s="87">
        <f t="shared" ref="F67:F74" si="22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21"/>
        <v>2019</v>
      </c>
      <c r="D68" s="41">
        <v>1.7999999999999999E-2</v>
      </c>
      <c r="E68" s="85"/>
      <c r="F68" s="87">
        <f t="shared" si="22"/>
        <v>2028</v>
      </c>
      <c r="G68" s="41">
        <v>2.3E-2</v>
      </c>
      <c r="H68" s="41"/>
      <c r="I68" s="87">
        <f t="shared" ref="I68:I74" si="23">I67+1</f>
        <v>2037</v>
      </c>
      <c r="J68" s="41">
        <v>2.3E-2</v>
      </c>
    </row>
    <row r="69" spans="3:14">
      <c r="C69" s="87">
        <f t="shared" si="21"/>
        <v>2020</v>
      </c>
      <c r="D69" s="41">
        <v>1.2E-2</v>
      </c>
      <c r="E69" s="85"/>
      <c r="F69" s="87">
        <f t="shared" si="22"/>
        <v>2029</v>
      </c>
      <c r="G69" s="41">
        <v>2.4E-2</v>
      </c>
      <c r="H69" s="41"/>
      <c r="I69" s="87">
        <f t="shared" si="23"/>
        <v>2038</v>
      </c>
      <c r="J69" s="41">
        <v>2.3E-2</v>
      </c>
    </row>
    <row r="70" spans="3:14">
      <c r="C70" s="87">
        <f t="shared" si="21"/>
        <v>2021</v>
      </c>
      <c r="D70" s="41">
        <v>3.2000000000000001E-2</v>
      </c>
      <c r="E70" s="85"/>
      <c r="F70" s="87">
        <f t="shared" si="22"/>
        <v>2030</v>
      </c>
      <c r="G70" s="41">
        <v>2.3E-2</v>
      </c>
      <c r="H70" s="41"/>
      <c r="I70" s="87">
        <f t="shared" si="23"/>
        <v>2039</v>
      </c>
      <c r="J70" s="41">
        <v>2.3E-2</v>
      </c>
    </row>
    <row r="71" spans="3:14">
      <c r="C71" s="87">
        <f t="shared" si="21"/>
        <v>2022</v>
      </c>
      <c r="D71" s="41">
        <v>2.1999999999999999E-2</v>
      </c>
      <c r="E71" s="85"/>
      <c r="F71" s="87">
        <f t="shared" si="22"/>
        <v>2031</v>
      </c>
      <c r="G71" s="41">
        <v>2.3E-2</v>
      </c>
      <c r="H71" s="41"/>
      <c r="I71" s="87">
        <f t="shared" si="23"/>
        <v>2040</v>
      </c>
      <c r="J71" s="41">
        <v>2.3E-2</v>
      </c>
    </row>
    <row r="72" spans="3:14" s="119" customFormat="1">
      <c r="C72" s="87">
        <f t="shared" si="21"/>
        <v>2023</v>
      </c>
      <c r="D72" s="41">
        <v>2.1000000000000001E-2</v>
      </c>
      <c r="E72" s="86"/>
      <c r="F72" s="87">
        <f t="shared" si="22"/>
        <v>2032</v>
      </c>
      <c r="G72" s="41">
        <v>2.3E-2</v>
      </c>
      <c r="H72" s="41"/>
      <c r="I72" s="87">
        <f t="shared" si="23"/>
        <v>2041</v>
      </c>
      <c r="J72" s="41">
        <v>2.1999999999999999E-2</v>
      </c>
      <c r="N72" s="164"/>
    </row>
    <row r="73" spans="3:14" s="119" customFormat="1">
      <c r="C73" s="87">
        <f t="shared" si="21"/>
        <v>2024</v>
      </c>
      <c r="D73" s="41">
        <v>2.1999999999999999E-2</v>
      </c>
      <c r="E73" s="86"/>
      <c r="F73" s="87">
        <f t="shared" si="22"/>
        <v>2033</v>
      </c>
      <c r="G73" s="41">
        <v>2.3E-2</v>
      </c>
      <c r="H73" s="41"/>
      <c r="I73" s="87">
        <f t="shared" si="23"/>
        <v>2042</v>
      </c>
      <c r="J73" s="41">
        <v>2.1999999999999999E-2</v>
      </c>
      <c r="N73" s="164"/>
    </row>
    <row r="74" spans="3:14" s="119" customFormat="1">
      <c r="C74" s="87">
        <f t="shared" si="21"/>
        <v>2025</v>
      </c>
      <c r="D74" s="41">
        <v>2.3E-2</v>
      </c>
      <c r="E74" s="86"/>
      <c r="F74" s="87">
        <f t="shared" si="22"/>
        <v>2034</v>
      </c>
      <c r="G74" s="41">
        <v>2.3E-2</v>
      </c>
      <c r="H74" s="41"/>
      <c r="I74" s="87">
        <f t="shared" si="23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D102"/>
  <sheetViews>
    <sheetView zoomScale="70" zoomScaleNormal="70" workbookViewId="0">
      <selection activeCell="K23" sqref="K23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332031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106</v>
      </c>
      <c r="C2" s="116"/>
      <c r="D2" s="116"/>
      <c r="E2" s="116"/>
      <c r="F2" s="116"/>
      <c r="G2" s="116"/>
      <c r="H2" s="116"/>
      <c r="I2" s="116"/>
      <c r="J2" s="116"/>
    </row>
    <row r="3" spans="2:27" ht="15.75">
      <c r="B3" s="115" t="str">
        <f>TEXT($C$63,"0%")&amp;" Capacity Factor"</f>
        <v>33%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81"/>
      <c r="Z5" s="381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2019 IRP Utah South Solar with Storage - 33%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S12" s="119"/>
      <c r="T12" s="164"/>
      <c r="U12" s="160"/>
      <c r="V12" s="160"/>
      <c r="W12" s="119"/>
      <c r="X12" s="119"/>
      <c r="Y12" s="160"/>
      <c r="Z12" s="160"/>
      <c r="AA12" s="119"/>
    </row>
    <row r="13" spans="2:27">
      <c r="B13" s="135">
        <f t="shared" si="0"/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S13" s="119"/>
      <c r="T13" s="119"/>
      <c r="U13" s="119"/>
      <c r="V13" s="160"/>
      <c r="W13" s="119"/>
      <c r="X13" s="119"/>
      <c r="Y13" s="160"/>
      <c r="Z13" s="160"/>
      <c r="AA13" s="119"/>
    </row>
    <row r="14" spans="2:27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S14" s="119"/>
      <c r="T14" s="119"/>
      <c r="U14" s="119"/>
      <c r="V14" s="160"/>
      <c r="W14" s="119"/>
      <c r="X14" s="119"/>
      <c r="Y14" s="160"/>
      <c r="Z14" s="160"/>
      <c r="AA14" s="119"/>
    </row>
    <row r="15" spans="2:27">
      <c r="B15" s="135">
        <f t="shared" si="0"/>
        <v>2021</v>
      </c>
      <c r="C15" s="136"/>
      <c r="D15" s="128"/>
      <c r="E15" s="128">
        <f t="shared" si="1"/>
        <v>26.12</v>
      </c>
      <c r="F15" s="128"/>
      <c r="G15" s="130"/>
      <c r="H15" s="128">
        <f t="shared" si="2"/>
        <v>0</v>
      </c>
      <c r="I15" s="130"/>
      <c r="J15" s="130"/>
      <c r="K15" s="128">
        <f t="shared" si="3"/>
        <v>26.12</v>
      </c>
      <c r="L15" s="119"/>
      <c r="N15" s="117"/>
      <c r="O15" s="271"/>
      <c r="P15" s="133"/>
      <c r="Q15" s="134"/>
      <c r="R15" s="119"/>
      <c r="S15" s="119"/>
      <c r="T15" s="119"/>
      <c r="U15" s="119"/>
      <c r="V15" s="160"/>
      <c r="W15" s="119"/>
      <c r="X15" s="119"/>
      <c r="Y15" s="160"/>
      <c r="Z15" s="160"/>
      <c r="AA15" s="119"/>
    </row>
    <row r="16" spans="2:27">
      <c r="B16" s="135">
        <f t="shared" si="0"/>
        <v>2022</v>
      </c>
      <c r="C16" s="136"/>
      <c r="D16" s="128"/>
      <c r="E16" s="128">
        <f t="shared" si="1"/>
        <v>26.69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26.69</v>
      </c>
      <c r="L16" s="119"/>
      <c r="N16" s="117"/>
      <c r="R16" s="119"/>
      <c r="S16" s="119"/>
      <c r="T16" s="119"/>
      <c r="U16" s="119"/>
      <c r="V16" s="160"/>
      <c r="W16" s="119"/>
      <c r="X16" s="119"/>
      <c r="Y16" s="160"/>
      <c r="Z16" s="160"/>
      <c r="AA16" s="119"/>
    </row>
    <row r="17" spans="2:28">
      <c r="B17" s="135">
        <f t="shared" si="0"/>
        <v>2023</v>
      </c>
      <c r="C17" s="136"/>
      <c r="D17" s="128"/>
      <c r="E17" s="128">
        <f t="shared" si="1"/>
        <v>27.25</v>
      </c>
      <c r="F17" s="128"/>
      <c r="G17" s="130"/>
      <c r="H17" s="128">
        <f t="shared" si="2"/>
        <v>0</v>
      </c>
      <c r="I17" s="130"/>
      <c r="J17" s="130"/>
      <c r="K17" s="128">
        <f t="shared" si="3"/>
        <v>27.25</v>
      </c>
      <c r="L17" s="119"/>
      <c r="N17" s="117"/>
      <c r="O17" s="132"/>
      <c r="R17" s="119"/>
      <c r="S17" s="119"/>
      <c r="T17" s="119"/>
      <c r="U17" s="119"/>
      <c r="V17" s="160"/>
      <c r="W17" s="119"/>
      <c r="X17" s="119"/>
      <c r="Y17" s="160"/>
      <c r="Z17" s="160"/>
      <c r="AA17" s="119"/>
    </row>
    <row r="18" spans="2:28">
      <c r="B18" s="135">
        <f t="shared" si="0"/>
        <v>2024</v>
      </c>
      <c r="C18" s="347">
        <v>1230.021663778163</v>
      </c>
      <c r="D18" s="128">
        <f>C18*$C$62</f>
        <v>62.546601603119584</v>
      </c>
      <c r="E18" s="128">
        <f t="shared" si="1"/>
        <v>27.85</v>
      </c>
      <c r="F18" s="128">
        <f>C60*(1+INDEX($D$66:$D$74,MATCH(B18,$C$66:$C$74,0),1))</f>
        <v>1.5003223695568759</v>
      </c>
      <c r="G18" s="130">
        <f>(D18+E18+F18)/(8.76*$C$63)</f>
        <v>32.278512108421658</v>
      </c>
      <c r="H18" s="128">
        <f t="shared" si="2"/>
        <v>0</v>
      </c>
      <c r="I18" s="130">
        <f>(G18+H18)</f>
        <v>32.278512108421658</v>
      </c>
      <c r="J18" s="130">
        <f t="shared" ref="J18:J32" si="4">ROUND(I18*$C$63*8.76,2)</f>
        <v>91.9</v>
      </c>
      <c r="K18" s="128">
        <f t="shared" si="3"/>
        <v>91.896923972676461</v>
      </c>
      <c r="L18" s="119"/>
      <c r="N18" s="117"/>
      <c r="P18" s="280"/>
      <c r="Q18" s="153"/>
      <c r="R18" s="119"/>
      <c r="S18" s="119"/>
      <c r="T18" s="164"/>
      <c r="U18" s="160"/>
      <c r="V18" s="160"/>
      <c r="W18" s="119"/>
      <c r="X18" s="160"/>
      <c r="Y18" s="160"/>
      <c r="Z18" s="160"/>
      <c r="AA18" s="386"/>
      <c r="AB18" s="279"/>
    </row>
    <row r="19" spans="2:28">
      <c r="B19" s="135">
        <f t="shared" si="0"/>
        <v>2025</v>
      </c>
      <c r="C19" s="136"/>
      <c r="D19" s="128">
        <f t="shared" ref="D19:F37" si="5">ROUND(D18*(1+(IFERROR(INDEX($D$66:$D$74,MATCH($B19,$C$66:$C$74,0),1),0)+IFERROR(INDEX($G$66:$G$74,MATCH($B19,$F$66:$F$74,0),1),0)+IFERROR(INDEX($J$66:$J$74,MATCH($B19,$I$66:$I$74,0),1),0))),2)</f>
        <v>63.99</v>
      </c>
      <c r="E19" s="128">
        <f t="shared" si="1"/>
        <v>28.49</v>
      </c>
      <c r="F19" s="128">
        <f t="shared" si="5"/>
        <v>1.53</v>
      </c>
      <c r="G19" s="130">
        <f t="shared" ref="G19:G37" si="6">(D19+E19+F19)/(8.76*$C$63)</f>
        <v>33.020723568668778</v>
      </c>
      <c r="H19" s="128">
        <f t="shared" si="2"/>
        <v>0</v>
      </c>
      <c r="I19" s="130">
        <f t="shared" ref="I19:I37" si="7">(G19+H19)</f>
        <v>33.020723568668778</v>
      </c>
      <c r="J19" s="130">
        <f t="shared" si="4"/>
        <v>94.01</v>
      </c>
      <c r="K19" s="128">
        <f t="shared" si="3"/>
        <v>94.01</v>
      </c>
      <c r="L19" s="119"/>
      <c r="N19" s="117"/>
      <c r="R19" s="119"/>
      <c r="S19" s="119"/>
      <c r="T19" s="164"/>
      <c r="U19" s="160"/>
      <c r="V19" s="160"/>
      <c r="W19" s="119"/>
      <c r="X19" s="160"/>
      <c r="Y19" s="160"/>
      <c r="Z19" s="160"/>
      <c r="AA19" s="119"/>
    </row>
    <row r="20" spans="2:28">
      <c r="B20" s="135">
        <f t="shared" si="0"/>
        <v>2026</v>
      </c>
      <c r="C20" s="136"/>
      <c r="D20" s="128">
        <f t="shared" si="5"/>
        <v>65.459999999999994</v>
      </c>
      <c r="E20" s="128">
        <f t="shared" si="1"/>
        <v>29.15</v>
      </c>
      <c r="F20" s="128">
        <f t="shared" si="5"/>
        <v>1.57</v>
      </c>
      <c r="G20" s="130">
        <f t="shared" si="6"/>
        <v>33.782929399367745</v>
      </c>
      <c r="H20" s="128">
        <f t="shared" si="2"/>
        <v>0</v>
      </c>
      <c r="I20" s="130">
        <f t="shared" si="7"/>
        <v>33.782929399367745</v>
      </c>
      <c r="J20" s="130">
        <f t="shared" si="4"/>
        <v>96.18</v>
      </c>
      <c r="K20" s="128">
        <f t="shared" si="3"/>
        <v>96.179999999999978</v>
      </c>
      <c r="L20" s="119"/>
      <c r="N20" s="117"/>
      <c r="R20" s="160"/>
      <c r="S20" s="119"/>
      <c r="T20" s="164"/>
      <c r="U20" s="160"/>
      <c r="V20" s="160"/>
      <c r="W20" s="119"/>
      <c r="X20" s="160"/>
      <c r="Y20" s="160"/>
      <c r="Z20" s="160"/>
      <c r="AA20" s="119"/>
    </row>
    <row r="21" spans="2:28">
      <c r="B21" s="135">
        <f t="shared" si="0"/>
        <v>2027</v>
      </c>
      <c r="C21" s="136"/>
      <c r="D21" s="128">
        <f t="shared" si="5"/>
        <v>66.97</v>
      </c>
      <c r="E21" s="128">
        <f t="shared" si="1"/>
        <v>29.82</v>
      </c>
      <c r="F21" s="128">
        <f t="shared" si="5"/>
        <v>1.61</v>
      </c>
      <c r="G21" s="130">
        <f t="shared" si="6"/>
        <v>34.562697576396204</v>
      </c>
      <c r="H21" s="128">
        <f t="shared" si="2"/>
        <v>0</v>
      </c>
      <c r="I21" s="130">
        <f t="shared" si="7"/>
        <v>34.562697576396204</v>
      </c>
      <c r="J21" s="130">
        <f t="shared" si="4"/>
        <v>98.4</v>
      </c>
      <c r="K21" s="128">
        <f t="shared" si="3"/>
        <v>98.399999999999991</v>
      </c>
      <c r="L21" s="119"/>
      <c r="N21" s="117"/>
      <c r="R21" s="160"/>
      <c r="S21" s="119"/>
      <c r="T21" s="164"/>
      <c r="U21" s="160"/>
      <c r="V21" s="160"/>
      <c r="W21" s="119"/>
      <c r="X21" s="160"/>
      <c r="Y21" s="160"/>
      <c r="Z21" s="160"/>
      <c r="AA21" s="119"/>
    </row>
    <row r="22" spans="2:28">
      <c r="B22" s="135">
        <f t="shared" si="0"/>
        <v>2028</v>
      </c>
      <c r="C22" s="136"/>
      <c r="D22" s="128">
        <f t="shared" si="5"/>
        <v>68.510000000000005</v>
      </c>
      <c r="E22" s="128">
        <f t="shared" si="1"/>
        <v>30.51</v>
      </c>
      <c r="F22" s="128">
        <f t="shared" si="5"/>
        <v>1.65</v>
      </c>
      <c r="G22" s="130">
        <f t="shared" si="6"/>
        <v>35.360028099754132</v>
      </c>
      <c r="H22" s="128">
        <f t="shared" si="2"/>
        <v>0</v>
      </c>
      <c r="I22" s="130">
        <f t="shared" si="7"/>
        <v>35.360028099754132</v>
      </c>
      <c r="J22" s="130">
        <f t="shared" si="4"/>
        <v>100.67</v>
      </c>
      <c r="K22" s="128">
        <f t="shared" si="3"/>
        <v>100.67000000000002</v>
      </c>
      <c r="L22" s="119"/>
      <c r="N22" s="117"/>
      <c r="R22" s="160"/>
      <c r="S22" s="119"/>
      <c r="T22" s="164"/>
      <c r="U22" s="160"/>
      <c r="V22" s="160"/>
      <c r="W22" s="119"/>
      <c r="X22" s="160"/>
      <c r="Y22" s="160"/>
      <c r="Z22" s="160"/>
      <c r="AA22" s="119"/>
    </row>
    <row r="23" spans="2:28">
      <c r="B23" s="135">
        <f t="shared" si="0"/>
        <v>2029</v>
      </c>
      <c r="C23" s="136"/>
      <c r="D23" s="128">
        <f t="shared" si="5"/>
        <v>70.150000000000006</v>
      </c>
      <c r="E23" s="128">
        <f t="shared" si="1"/>
        <v>31.24</v>
      </c>
      <c r="F23" s="128">
        <f t="shared" si="5"/>
        <v>1.69</v>
      </c>
      <c r="G23" s="130">
        <f t="shared" si="6"/>
        <v>36.206533192834563</v>
      </c>
      <c r="H23" s="128">
        <f t="shared" si="2"/>
        <v>0</v>
      </c>
      <c r="I23" s="130">
        <f t="shared" si="7"/>
        <v>36.206533192834563</v>
      </c>
      <c r="J23" s="130">
        <f t="shared" si="4"/>
        <v>103.08</v>
      </c>
      <c r="K23" s="128">
        <f t="shared" si="3"/>
        <v>103.08</v>
      </c>
      <c r="L23" s="119"/>
      <c r="N23" s="117"/>
      <c r="R23" s="160"/>
      <c r="S23" s="119"/>
      <c r="T23" s="164"/>
      <c r="U23" s="160"/>
      <c r="V23" s="160"/>
      <c r="W23" s="119"/>
      <c r="X23" s="160"/>
      <c r="Y23" s="160"/>
      <c r="Z23" s="160"/>
      <c r="AA23" s="119"/>
    </row>
    <row r="24" spans="2:28">
      <c r="B24" s="135">
        <f t="shared" si="0"/>
        <v>2030</v>
      </c>
      <c r="C24" s="136"/>
      <c r="D24" s="128">
        <f t="shared" si="5"/>
        <v>71.760000000000005</v>
      </c>
      <c r="E24" s="128">
        <f t="shared" si="1"/>
        <v>31.96</v>
      </c>
      <c r="F24" s="128">
        <f t="shared" si="5"/>
        <v>1.73</v>
      </c>
      <c r="G24" s="130">
        <f t="shared" si="6"/>
        <v>37.038988408851424</v>
      </c>
      <c r="H24" s="128">
        <f t="shared" si="2"/>
        <v>0</v>
      </c>
      <c r="I24" s="130">
        <f t="shared" si="7"/>
        <v>37.038988408851424</v>
      </c>
      <c r="J24" s="130">
        <f t="shared" si="4"/>
        <v>105.45</v>
      </c>
      <c r="K24" s="128">
        <f t="shared" si="3"/>
        <v>105.45</v>
      </c>
      <c r="L24" s="119"/>
      <c r="N24" s="117"/>
      <c r="R24" s="160"/>
      <c r="S24" s="119"/>
      <c r="T24" s="164"/>
      <c r="U24" s="160"/>
      <c r="V24" s="160"/>
      <c r="W24" s="119"/>
      <c r="X24" s="160"/>
      <c r="Y24" s="160"/>
      <c r="Z24" s="160"/>
      <c r="AA24" s="119"/>
    </row>
    <row r="25" spans="2:28">
      <c r="B25" s="135">
        <f t="shared" si="0"/>
        <v>2031</v>
      </c>
      <c r="C25" s="136"/>
      <c r="D25" s="128">
        <f t="shared" si="5"/>
        <v>73.41</v>
      </c>
      <c r="E25" s="128">
        <f t="shared" si="1"/>
        <v>32.700000000000003</v>
      </c>
      <c r="F25" s="128">
        <f t="shared" si="5"/>
        <v>1.77</v>
      </c>
      <c r="G25" s="130">
        <f t="shared" si="6"/>
        <v>37.892518440463647</v>
      </c>
      <c r="H25" s="128">
        <f t="shared" si="2"/>
        <v>0</v>
      </c>
      <c r="I25" s="130">
        <f t="shared" si="7"/>
        <v>37.892518440463647</v>
      </c>
      <c r="J25" s="130">
        <f t="shared" si="4"/>
        <v>107.88</v>
      </c>
      <c r="K25" s="128">
        <f t="shared" si="3"/>
        <v>107.88</v>
      </c>
      <c r="L25" s="119"/>
      <c r="N25" s="117"/>
      <c r="R25" s="160"/>
      <c r="S25" s="119"/>
      <c r="T25" s="164"/>
      <c r="U25" s="160"/>
      <c r="V25" s="160"/>
      <c r="W25" s="119"/>
      <c r="X25" s="160"/>
      <c r="Y25" s="160"/>
      <c r="Z25" s="160"/>
      <c r="AA25" s="119"/>
    </row>
    <row r="26" spans="2:28">
      <c r="B26" s="135">
        <f t="shared" si="0"/>
        <v>2032</v>
      </c>
      <c r="C26" s="136"/>
      <c r="D26" s="128">
        <f t="shared" si="5"/>
        <v>75.099999999999994</v>
      </c>
      <c r="E26" s="128">
        <f t="shared" si="1"/>
        <v>33.450000000000003</v>
      </c>
      <c r="F26" s="128">
        <f t="shared" si="5"/>
        <v>1.81</v>
      </c>
      <c r="G26" s="130">
        <f t="shared" si="6"/>
        <v>38.76361081840534</v>
      </c>
      <c r="H26" s="128">
        <f t="shared" si="2"/>
        <v>0</v>
      </c>
      <c r="I26" s="130">
        <f t="shared" si="7"/>
        <v>38.76361081840534</v>
      </c>
      <c r="J26" s="130">
        <f t="shared" si="4"/>
        <v>110.36</v>
      </c>
      <c r="K26" s="128">
        <f t="shared" si="3"/>
        <v>110.36</v>
      </c>
      <c r="L26" s="119"/>
      <c r="N26" s="117"/>
      <c r="R26" s="160"/>
      <c r="S26" s="119"/>
      <c r="T26" s="164"/>
      <c r="U26" s="160"/>
      <c r="V26" s="160"/>
      <c r="W26" s="119"/>
      <c r="X26" s="160"/>
      <c r="Y26" s="160"/>
      <c r="Z26" s="160"/>
      <c r="AA26" s="119"/>
    </row>
    <row r="27" spans="2:28">
      <c r="B27" s="135">
        <f t="shared" si="0"/>
        <v>2033</v>
      </c>
      <c r="C27" s="136"/>
      <c r="D27" s="128">
        <f t="shared" si="5"/>
        <v>76.83</v>
      </c>
      <c r="E27" s="128">
        <f t="shared" si="1"/>
        <v>34.22</v>
      </c>
      <c r="F27" s="128">
        <f t="shared" si="5"/>
        <v>1.85</v>
      </c>
      <c r="G27" s="130">
        <f t="shared" si="6"/>
        <v>39.655778011942395</v>
      </c>
      <c r="H27" s="128">
        <f t="shared" si="2"/>
        <v>0</v>
      </c>
      <c r="I27" s="130">
        <f t="shared" si="7"/>
        <v>39.655778011942395</v>
      </c>
      <c r="J27" s="130">
        <f t="shared" si="4"/>
        <v>112.9</v>
      </c>
      <c r="K27" s="128">
        <f t="shared" si="3"/>
        <v>112.89999999999999</v>
      </c>
      <c r="L27" s="119"/>
      <c r="N27" s="117"/>
      <c r="R27" s="160"/>
      <c r="S27" s="119"/>
      <c r="T27" s="164"/>
      <c r="U27" s="160"/>
      <c r="V27" s="160"/>
      <c r="W27" s="119"/>
      <c r="X27" s="160"/>
      <c r="Y27" s="160"/>
      <c r="Z27" s="160"/>
      <c r="AA27" s="119"/>
    </row>
    <row r="28" spans="2:28">
      <c r="B28" s="135">
        <f t="shared" si="0"/>
        <v>2034</v>
      </c>
      <c r="C28" s="136"/>
      <c r="D28" s="128">
        <f t="shared" si="5"/>
        <v>78.599999999999994</v>
      </c>
      <c r="E28" s="128">
        <f t="shared" si="1"/>
        <v>35.01</v>
      </c>
      <c r="F28" s="128">
        <f t="shared" si="5"/>
        <v>1.89</v>
      </c>
      <c r="G28" s="130">
        <f t="shared" si="6"/>
        <v>40.569020021074813</v>
      </c>
      <c r="H28" s="128">
        <f t="shared" si="2"/>
        <v>0</v>
      </c>
      <c r="I28" s="130">
        <f t="shared" si="7"/>
        <v>40.569020021074813</v>
      </c>
      <c r="J28" s="130">
        <f t="shared" si="4"/>
        <v>115.5</v>
      </c>
      <c r="K28" s="128">
        <f t="shared" si="3"/>
        <v>115.49999999999999</v>
      </c>
      <c r="L28" s="119"/>
      <c r="N28" s="117"/>
      <c r="R28" s="160"/>
      <c r="S28" s="119"/>
      <c r="T28" s="164"/>
      <c r="U28" s="160"/>
      <c r="V28" s="160"/>
      <c r="W28" s="119"/>
      <c r="X28" s="160"/>
      <c r="Y28" s="160"/>
      <c r="Z28" s="160"/>
      <c r="AA28" s="119"/>
    </row>
    <row r="29" spans="2:28">
      <c r="B29" s="135">
        <f t="shared" si="0"/>
        <v>2035</v>
      </c>
      <c r="C29" s="136"/>
      <c r="D29" s="128">
        <f t="shared" si="5"/>
        <v>80.41</v>
      </c>
      <c r="E29" s="128">
        <f t="shared" si="1"/>
        <v>35.82</v>
      </c>
      <c r="F29" s="128">
        <f t="shared" si="5"/>
        <v>1.93</v>
      </c>
      <c r="G29" s="130">
        <f t="shared" si="6"/>
        <v>41.5033368458026</v>
      </c>
      <c r="H29" s="128">
        <f t="shared" si="2"/>
        <v>0</v>
      </c>
      <c r="I29" s="130">
        <f t="shared" si="7"/>
        <v>41.5033368458026</v>
      </c>
      <c r="J29" s="130">
        <f t="shared" si="4"/>
        <v>118.16</v>
      </c>
      <c r="K29" s="128">
        <f t="shared" si="3"/>
        <v>118.16</v>
      </c>
      <c r="L29" s="119"/>
      <c r="N29" s="117"/>
      <c r="R29" s="160"/>
      <c r="S29" s="119"/>
      <c r="T29" s="164"/>
      <c r="U29" s="160"/>
      <c r="V29" s="160"/>
      <c r="W29" s="119"/>
      <c r="X29" s="160"/>
      <c r="Y29" s="160"/>
      <c r="Z29" s="160"/>
      <c r="AA29" s="119"/>
    </row>
    <row r="30" spans="2:28">
      <c r="B30" s="135">
        <f t="shared" si="0"/>
        <v>2036</v>
      </c>
      <c r="C30" s="136"/>
      <c r="D30" s="128">
        <f t="shared" si="5"/>
        <v>82.26</v>
      </c>
      <c r="E30" s="128">
        <f t="shared" si="1"/>
        <v>36.64</v>
      </c>
      <c r="F30" s="128">
        <f t="shared" si="5"/>
        <v>1.97</v>
      </c>
      <c r="G30" s="130">
        <f t="shared" si="6"/>
        <v>42.455216016859858</v>
      </c>
      <c r="H30" s="128">
        <f t="shared" si="2"/>
        <v>0</v>
      </c>
      <c r="I30" s="130">
        <f t="shared" si="7"/>
        <v>42.455216016859858</v>
      </c>
      <c r="J30" s="130">
        <f t="shared" si="4"/>
        <v>120.87</v>
      </c>
      <c r="K30" s="128">
        <f t="shared" si="3"/>
        <v>120.87</v>
      </c>
      <c r="L30" s="119"/>
      <c r="N30" s="117"/>
      <c r="R30" s="160"/>
      <c r="S30" s="119"/>
      <c r="T30" s="164"/>
      <c r="U30" s="160"/>
      <c r="V30" s="160"/>
      <c r="W30" s="119"/>
      <c r="X30" s="160"/>
      <c r="Y30" s="160"/>
      <c r="Z30" s="160"/>
      <c r="AA30" s="119"/>
    </row>
    <row r="31" spans="2:28">
      <c r="B31" s="135">
        <f t="shared" si="0"/>
        <v>2037</v>
      </c>
      <c r="C31" s="136"/>
      <c r="D31" s="128">
        <f t="shared" si="5"/>
        <v>84.15</v>
      </c>
      <c r="E31" s="128">
        <f t="shared" si="1"/>
        <v>37.479999999999997</v>
      </c>
      <c r="F31" s="128">
        <f t="shared" si="5"/>
        <v>2.02</v>
      </c>
      <c r="G31" s="130">
        <f t="shared" si="6"/>
        <v>43.431682472778363</v>
      </c>
      <c r="H31" s="128">
        <f t="shared" si="2"/>
        <v>0</v>
      </c>
      <c r="I31" s="130">
        <f t="shared" si="7"/>
        <v>43.431682472778363</v>
      </c>
      <c r="J31" s="130">
        <f t="shared" si="4"/>
        <v>123.65</v>
      </c>
      <c r="K31" s="128">
        <f t="shared" si="3"/>
        <v>123.64999999999999</v>
      </c>
      <c r="L31" s="119"/>
      <c r="N31" s="117"/>
      <c r="R31" s="160"/>
      <c r="S31" s="119"/>
      <c r="T31" s="164"/>
      <c r="U31" s="160"/>
      <c r="V31" s="160"/>
      <c r="W31" s="119"/>
      <c r="X31" s="160"/>
      <c r="Y31" s="160"/>
      <c r="Z31" s="160"/>
      <c r="AA31" s="119"/>
    </row>
    <row r="32" spans="2:28">
      <c r="B32" s="135">
        <f t="shared" si="0"/>
        <v>2038</v>
      </c>
      <c r="C32" s="136"/>
      <c r="D32" s="128">
        <f t="shared" si="5"/>
        <v>86.09</v>
      </c>
      <c r="E32" s="128">
        <f t="shared" si="1"/>
        <v>38.340000000000003</v>
      </c>
      <c r="F32" s="128">
        <f t="shared" si="5"/>
        <v>2.0699999999999998</v>
      </c>
      <c r="G32" s="130">
        <f t="shared" si="6"/>
        <v>44.43273621355813</v>
      </c>
      <c r="H32" s="128">
        <f t="shared" si="2"/>
        <v>0</v>
      </c>
      <c r="I32" s="130">
        <f t="shared" si="7"/>
        <v>44.43273621355813</v>
      </c>
      <c r="J32" s="130">
        <f t="shared" si="4"/>
        <v>126.5</v>
      </c>
      <c r="K32" s="128">
        <f t="shared" si="3"/>
        <v>126.5</v>
      </c>
      <c r="L32" s="119"/>
      <c r="N32" s="117"/>
      <c r="R32" s="160"/>
      <c r="S32" s="119"/>
      <c r="T32" s="164"/>
      <c r="U32" s="160"/>
      <c r="V32" s="160"/>
      <c r="W32" s="119"/>
      <c r="X32" s="160"/>
      <c r="Y32" s="160"/>
      <c r="Z32" s="160"/>
      <c r="AA32" s="119"/>
    </row>
    <row r="33" spans="2:30">
      <c r="B33" s="135">
        <f t="shared" si="0"/>
        <v>2039</v>
      </c>
      <c r="C33" s="136"/>
      <c r="D33" s="128">
        <f t="shared" si="5"/>
        <v>88.07</v>
      </c>
      <c r="E33" s="128">
        <f t="shared" si="1"/>
        <v>39.22</v>
      </c>
      <c r="F33" s="128">
        <f t="shared" si="5"/>
        <v>2.12</v>
      </c>
      <c r="G33" s="130">
        <f t="shared" si="6"/>
        <v>45.454864769933259</v>
      </c>
      <c r="H33" s="128">
        <f t="shared" si="2"/>
        <v>0</v>
      </c>
      <c r="I33" s="130">
        <f t="shared" si="7"/>
        <v>45.454864769933259</v>
      </c>
      <c r="J33" s="130">
        <f t="shared" ref="J33:J37" si="8">ROUND(I33*$C$63*8.76,2)</f>
        <v>129.41</v>
      </c>
      <c r="K33" s="128">
        <f t="shared" si="3"/>
        <v>129.41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C33" s="277"/>
    </row>
    <row r="34" spans="2:30">
      <c r="B34" s="135">
        <f t="shared" si="0"/>
        <v>2040</v>
      </c>
      <c r="C34" s="136"/>
      <c r="D34" s="128">
        <f t="shared" si="5"/>
        <v>90.1</v>
      </c>
      <c r="E34" s="128">
        <f t="shared" si="1"/>
        <v>40.119999999999997</v>
      </c>
      <c r="F34" s="128">
        <f t="shared" si="5"/>
        <v>2.17</v>
      </c>
      <c r="G34" s="130">
        <f t="shared" si="6"/>
        <v>46.501580611169651</v>
      </c>
      <c r="H34" s="128">
        <f t="shared" si="2"/>
        <v>0</v>
      </c>
      <c r="I34" s="130">
        <f t="shared" si="7"/>
        <v>46.501580611169651</v>
      </c>
      <c r="J34" s="130">
        <f t="shared" si="8"/>
        <v>132.38999999999999</v>
      </c>
      <c r="K34" s="128">
        <f t="shared" si="3"/>
        <v>132.38999999999999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C34" s="277"/>
    </row>
    <row r="35" spans="2:30">
      <c r="B35" s="135">
        <f t="shared" si="0"/>
        <v>2041</v>
      </c>
      <c r="C35" s="136"/>
      <c r="D35" s="128">
        <f t="shared" si="5"/>
        <v>92.08</v>
      </c>
      <c r="E35" s="128">
        <f t="shared" si="1"/>
        <v>41</v>
      </c>
      <c r="F35" s="128">
        <f t="shared" si="5"/>
        <v>2.2200000000000002</v>
      </c>
      <c r="G35" s="130">
        <f t="shared" si="6"/>
        <v>47.52370916754478</v>
      </c>
      <c r="H35" s="128">
        <f t="shared" si="2"/>
        <v>0</v>
      </c>
      <c r="I35" s="130">
        <f t="shared" si="7"/>
        <v>47.52370916754478</v>
      </c>
      <c r="J35" s="130">
        <f t="shared" si="8"/>
        <v>135.30000000000001</v>
      </c>
      <c r="K35" s="128">
        <f t="shared" si="3"/>
        <v>135.29999999999998</v>
      </c>
      <c r="L35" s="119"/>
      <c r="N35" s="117"/>
      <c r="R35" s="119"/>
      <c r="AC35" s="277"/>
    </row>
    <row r="36" spans="2:30">
      <c r="B36" s="135">
        <f t="shared" si="0"/>
        <v>2042</v>
      </c>
      <c r="C36" s="136"/>
      <c r="D36" s="128">
        <f t="shared" si="5"/>
        <v>94.11</v>
      </c>
      <c r="E36" s="128">
        <f t="shared" si="1"/>
        <v>41.9</v>
      </c>
      <c r="F36" s="128">
        <f t="shared" si="5"/>
        <v>2.27</v>
      </c>
      <c r="G36" s="130">
        <f t="shared" si="6"/>
        <v>48.570425008781172</v>
      </c>
      <c r="H36" s="128">
        <f t="shared" si="2"/>
        <v>0</v>
      </c>
      <c r="I36" s="130">
        <f t="shared" si="7"/>
        <v>48.570425008781172</v>
      </c>
      <c r="J36" s="130">
        <f t="shared" si="8"/>
        <v>138.28</v>
      </c>
      <c r="K36" s="128">
        <f t="shared" si="3"/>
        <v>138.28</v>
      </c>
      <c r="L36" s="119"/>
      <c r="N36" s="117"/>
      <c r="R36" s="119"/>
      <c r="AC36" s="277"/>
    </row>
    <row r="37" spans="2:30">
      <c r="B37" s="135">
        <f t="shared" si="0"/>
        <v>2043</v>
      </c>
      <c r="C37" s="136"/>
      <c r="D37" s="128">
        <f t="shared" si="5"/>
        <v>96.27</v>
      </c>
      <c r="E37" s="128">
        <f t="shared" si="1"/>
        <v>42.86</v>
      </c>
      <c r="F37" s="128">
        <f t="shared" si="5"/>
        <v>2.3199999999999998</v>
      </c>
      <c r="G37" s="130">
        <f t="shared" si="6"/>
        <v>49.683877766069543</v>
      </c>
      <c r="H37" s="128">
        <f t="shared" si="2"/>
        <v>0</v>
      </c>
      <c r="I37" s="130">
        <f t="shared" si="7"/>
        <v>49.683877766069543</v>
      </c>
      <c r="J37" s="130">
        <f t="shared" si="8"/>
        <v>141.44999999999999</v>
      </c>
      <c r="K37" s="128">
        <f t="shared" si="3"/>
        <v>141.44999999999999</v>
      </c>
      <c r="R37" s="119"/>
      <c r="AC37" s="277"/>
    </row>
    <row r="38" spans="2:30">
      <c r="B38" s="126"/>
      <c r="C38" s="131"/>
      <c r="D38" s="128"/>
      <c r="E38" s="128"/>
      <c r="F38" s="128"/>
      <c r="G38" s="129"/>
      <c r="H38" s="128"/>
      <c r="I38" s="130"/>
      <c r="J38" s="130"/>
      <c r="K38" s="137"/>
      <c r="R38" s="119"/>
      <c r="AC38" s="277"/>
    </row>
    <row r="39" spans="2:30">
      <c r="B39" s="126"/>
      <c r="C39" s="131"/>
      <c r="D39" s="128"/>
      <c r="E39" s="128"/>
      <c r="F39" s="128"/>
      <c r="G39" s="129"/>
      <c r="H39" s="128"/>
      <c r="I39" s="130"/>
      <c r="J39" s="130"/>
      <c r="K39" s="137"/>
      <c r="R39" s="119"/>
      <c r="AC39" s="277"/>
    </row>
    <row r="40" spans="2:30">
      <c r="B40" s="126"/>
      <c r="C40" s="131"/>
      <c r="D40" s="128"/>
      <c r="E40" s="128"/>
      <c r="F40" s="128"/>
      <c r="G40" s="129"/>
      <c r="H40" s="128"/>
      <c r="I40" s="128"/>
      <c r="J40" s="130"/>
      <c r="K40" s="130"/>
      <c r="L40" s="137"/>
      <c r="N40" s="117"/>
      <c r="O40" s="161"/>
      <c r="S40" s="119"/>
      <c r="AD40" s="277"/>
    </row>
    <row r="41" spans="2:30">
      <c r="N41" s="117"/>
      <c r="O41" s="161"/>
      <c r="S41" s="119"/>
      <c r="AD41" s="277"/>
    </row>
    <row r="42" spans="2:30" ht="14.25">
      <c r="B42" s="138" t="s">
        <v>25</v>
      </c>
      <c r="C42" s="139"/>
      <c r="D42" s="139"/>
      <c r="E42" s="139"/>
      <c r="F42" s="139"/>
      <c r="G42" s="139"/>
      <c r="H42" s="139"/>
      <c r="R42" s="119"/>
      <c r="AC42" s="277"/>
    </row>
    <row r="43" spans="2:30">
      <c r="AC43" s="277"/>
    </row>
    <row r="44" spans="2:30">
      <c r="B44" s="117" t="s">
        <v>63</v>
      </c>
      <c r="C44" s="140" t="s">
        <v>64</v>
      </c>
      <c r="D44" s="141" t="s">
        <v>102</v>
      </c>
      <c r="AC44" s="277"/>
    </row>
    <row r="45" spans="2:30">
      <c r="C45" s="140" t="str">
        <f>C7</f>
        <v>(a)</v>
      </c>
      <c r="D45" s="117" t="s">
        <v>65</v>
      </c>
      <c r="AC45" s="277"/>
    </row>
    <row r="46" spans="2:30">
      <c r="C46" s="140" t="str">
        <f>D7</f>
        <v>(b)</v>
      </c>
      <c r="D46" s="130" t="str">
        <f>"= "&amp;C7&amp;" x "&amp;C62</f>
        <v>= (a) x 0.05085</v>
      </c>
      <c r="AC46" s="277"/>
    </row>
    <row r="47" spans="2:30">
      <c r="C47" s="140" t="str">
        <f>F7</f>
        <v>(d)</v>
      </c>
      <c r="D47" s="130" t="str">
        <f>"= ("&amp;$D$7&amp;" + "&amp;$E$7&amp;") /  (8.76 x "&amp;TEXT(C63,"0.0%")&amp;")"</f>
        <v>= ((b) + (c)) /  (8.76 x 32.5%)</v>
      </c>
      <c r="AC47" s="277"/>
    </row>
    <row r="48" spans="2:30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J7</f>
        <v>(h)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Utah South Solar with Storage - 33%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4">
        <v>2024</v>
      </c>
    </row>
    <row r="55" spans="2:25">
      <c r="B55" s="85" t="s">
        <v>101</v>
      </c>
      <c r="C55" s="170">
        <v>1611.5125096665929</v>
      </c>
      <c r="D55" s="117" t="s">
        <v>65</v>
      </c>
      <c r="O55" s="278">
        <v>230.8</v>
      </c>
      <c r="P55" s="117" t="s">
        <v>32</v>
      </c>
      <c r="Q55" s="274" t="s">
        <v>107</v>
      </c>
      <c r="R55" s="274" t="s">
        <v>108</v>
      </c>
      <c r="T55" s="274" t="str">
        <f>$Q$55&amp;"Proposed Station Capital Costs"</f>
        <v>L1.US1_PVSProposed Station Capital Costs</v>
      </c>
    </row>
    <row r="56" spans="2:25">
      <c r="B56" s="85" t="s">
        <v>101</v>
      </c>
      <c r="C56" s="268">
        <v>24.570618817436728</v>
      </c>
      <c r="D56" s="117" t="s">
        <v>68</v>
      </c>
      <c r="R56" s="119"/>
      <c r="T56" s="274" t="str">
        <f>$Q$55&amp;"Proposed Station Fixed Costs"</f>
        <v>L1.US1_PVSProposed Station Fixed Costs</v>
      </c>
    </row>
    <row r="57" spans="2:25" ht="24" customHeight="1">
      <c r="B57" s="85"/>
      <c r="C57" s="270"/>
      <c r="D57" s="117" t="s">
        <v>105</v>
      </c>
      <c r="Q57" s="213" t="str">
        <f>Q55&amp;Q54</f>
        <v>L1.US1_PVS2024</v>
      </c>
      <c r="T57" s="274" t="str">
        <f>$Q$55&amp;"Proposed Station Variable O&amp;M Costs"</f>
        <v>L1.US1_PVSProposed Station Variable O&amp;M Costs</v>
      </c>
    </row>
    <row r="58" spans="2:25">
      <c r="B58" s="85" t="s">
        <v>101</v>
      </c>
      <c r="C58" s="268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234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69" t="str">
        <f>LEFT(RIGHT(INDEX('Table 3 TransCost'!$39:$39,1,MATCH(F60,'Table 3 TransCost'!$4:$4,0)),6),5)</f>
        <v>2023$</v>
      </c>
      <c r="C60" s="270">
        <f>INDEX('Table 3 TransCost'!$39:$39,1,MATCH(F60,'Table 3 TransCost'!$4:$4,0)+2)</f>
        <v>1.4680258019147514</v>
      </c>
      <c r="D60" s="117" t="s">
        <v>218</v>
      </c>
      <c r="F60" s="274" t="s">
        <v>221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69">
        <v>5.0849999999999999E-2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7">
        <v>0.32500000000000001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2.3E-2</v>
      </c>
    </row>
    <row r="69" spans="3:14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2.4E-2</v>
      </c>
      <c r="H69" s="41"/>
      <c r="I69" s="87">
        <f t="shared" si="11"/>
        <v>2038</v>
      </c>
      <c r="J69" s="41">
        <v>2.3E-2</v>
      </c>
    </row>
    <row r="70" spans="3:14">
      <c r="C70" s="87">
        <f t="shared" si="9"/>
        <v>2021</v>
      </c>
      <c r="D70" s="41">
        <v>3.2000000000000001E-2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4">
      <c r="C71" s="87">
        <f t="shared" si="9"/>
        <v>2022</v>
      </c>
      <c r="D71" s="41">
        <v>2.1999999999999999E-2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4" s="119" customFormat="1">
      <c r="C72" s="87">
        <f t="shared" si="9"/>
        <v>2023</v>
      </c>
      <c r="D72" s="41">
        <v>2.1000000000000001E-2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2.1999999999999999E-2</v>
      </c>
      <c r="N72" s="164"/>
    </row>
    <row r="73" spans="3:14" s="119" customFormat="1">
      <c r="C73" s="87">
        <f t="shared" si="9"/>
        <v>2024</v>
      </c>
      <c r="D73" s="41">
        <v>2.1999999999999999E-2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2.1999999999999999E-2</v>
      </c>
      <c r="N73" s="164"/>
    </row>
    <row r="74" spans="3:14" s="119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2.3E-2</v>
      </c>
      <c r="H74" s="41"/>
      <c r="I74" s="87">
        <f t="shared" si="11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54</vt:i4>
      </vt:variant>
    </vt:vector>
  </HeadingPairs>
  <TitlesOfParts>
    <vt:vector size="73" baseType="lpstr">
      <vt:lpstr>Table 1</vt:lpstr>
      <vt:lpstr>Table 2</vt:lpstr>
      <vt:lpstr>Table 4</vt:lpstr>
      <vt:lpstr>Table3ACsummary</vt:lpstr>
      <vt:lpstr>Table 5</vt:lpstr>
      <vt:lpstr>Table 3 UT CP Wind_2023</vt:lpstr>
      <vt:lpstr>Table 3 WYAE Wind_2024</vt:lpstr>
      <vt:lpstr>Table 3 ID Wind_2030</vt:lpstr>
      <vt:lpstr>Table 3 PV wS UTS_2024</vt:lpstr>
      <vt:lpstr>Table 3 PV wS UTS_2030</vt:lpstr>
      <vt:lpstr>Table 3 PV wS JB_2024</vt:lpstr>
      <vt:lpstr>Table 3 PV wS JB_2029</vt:lpstr>
      <vt:lpstr>Table 3 PV wS SO_2024</vt:lpstr>
      <vt:lpstr>Table 3 PV wS YK_2024</vt:lpstr>
      <vt:lpstr>Table 3 PV wS UTN_2024</vt:lpstr>
      <vt:lpstr>Table 3 185 MW (NTN) 2026)</vt:lpstr>
      <vt:lpstr>Table 3 YK Wind wS_2029</vt:lpstr>
      <vt:lpstr>Table 3 ID Wind wS_2032</vt:lpstr>
      <vt:lpstr>Table 3 TransCost</vt:lpstr>
      <vt:lpstr>_200_SCCT_UtahN</vt:lpstr>
      <vt:lpstr>_200_SCCT_WYNE</vt:lpstr>
      <vt:lpstr>'Table 3 185 MW (NTN) 2026)'!_30_Geo_West</vt:lpstr>
      <vt:lpstr>'Table 3 TransCost'!_30_Geo_West</vt:lpstr>
      <vt:lpstr>_30_Geo_West</vt:lpstr>
      <vt:lpstr>'Table 3 185 MW (NTN) 2026)'!_436_CCCT_WestMain</vt:lpstr>
      <vt:lpstr>'Table 3 TransCost'!_436_CCCT_WestMain</vt:lpstr>
      <vt:lpstr>_436_CCCT_WestMain</vt:lpstr>
      <vt:lpstr>'Table 2'!_477_CCCT_WestMain</vt:lpstr>
      <vt:lpstr>_477_CCCT_WYNE</vt:lpstr>
      <vt:lpstr>'Table 2'!_635_CCCT_UtahS</vt:lpstr>
      <vt:lpstr>'Table 2'!_635_CCCT_WyoNE</vt:lpstr>
      <vt:lpstr>_774_Wind_IDGoshen</vt:lpstr>
      <vt:lpstr>_85_Wind_DJ_2031</vt:lpstr>
      <vt:lpstr>_UtahS_Solar_2031</vt:lpstr>
      <vt:lpstr>_UtahS_Solar_2032</vt:lpstr>
      <vt:lpstr>_UtahS_Solar_2033</vt:lpstr>
      <vt:lpstr>_UtahS_Solar_2034</vt:lpstr>
      <vt:lpstr>_UtahS_Solar_2035</vt:lpstr>
      <vt:lpstr>_UtahS_Solar_2036</vt:lpstr>
      <vt:lpstr>_Yakima_Solar_2028</vt:lpstr>
      <vt:lpstr>_Yakima_Solar_2029</vt:lpstr>
      <vt:lpstr>_Yakima_Solar_2031</vt:lpstr>
      <vt:lpstr>_Yakima_Solar_2032</vt:lpstr>
      <vt:lpstr>_Yakima_Solar_2033</vt:lpstr>
      <vt:lpstr>_Yakima_Solar_2034</vt:lpstr>
      <vt:lpstr>Discount_Rate</vt:lpstr>
      <vt:lpstr>'Table 1'!Print_Area</vt:lpstr>
      <vt:lpstr>'Table 2'!Print_Area</vt:lpstr>
      <vt:lpstr>'Table 3 185 MW (NTN) 2026)'!Print_Area</vt:lpstr>
      <vt:lpstr>'Table 3 ID Wind wS_2032'!Print_Area</vt:lpstr>
      <vt:lpstr>'Table 3 ID Wind_2030'!Print_Area</vt:lpstr>
      <vt:lpstr>'Table 3 PV wS JB_2024'!Print_Area</vt:lpstr>
      <vt:lpstr>'Table 3 PV wS JB_2029'!Print_Area</vt:lpstr>
      <vt:lpstr>'Table 3 PV wS SO_2024'!Print_Area</vt:lpstr>
      <vt:lpstr>'Table 3 PV wS UTN_2024'!Print_Area</vt:lpstr>
      <vt:lpstr>'Table 3 PV wS UTS_2024'!Print_Area</vt:lpstr>
      <vt:lpstr>'Table 3 PV wS UTS_2030'!Print_Area</vt:lpstr>
      <vt:lpstr>'Table 3 PV wS YK_2024'!Print_Area</vt:lpstr>
      <vt:lpstr>'Table 3 TransCost'!Print_Area</vt:lpstr>
      <vt:lpstr>'Table 3 UT CP Wind_2023'!Print_Area</vt:lpstr>
      <vt:lpstr>'Table 3 WYAE Wind_2024'!Print_Area</vt:lpstr>
      <vt:lpstr>'Table 3 YK Wind wS_2029'!Print_Area</vt:lpstr>
      <vt:lpstr>'Table 4'!Print_Area</vt:lpstr>
      <vt:lpstr>'Table 5'!Print_Area</vt:lpstr>
      <vt:lpstr>Table3ACsummary!Print_Area</vt:lpstr>
      <vt:lpstr>'Table 2'!Print_Titles</vt:lpstr>
      <vt:lpstr>'Table 3 185 MW (NTN) 2026)'!Print_Titles</vt:lpstr>
      <vt:lpstr>'Table 2'!Study_Cap_Adj</vt:lpstr>
      <vt:lpstr>'Table 3 185 MW (NTN) 2026)'!Study_Cap_Adj</vt:lpstr>
      <vt:lpstr>'Table 3 TransCost'!Study_Cap_Adj</vt:lpstr>
      <vt:lpstr>Study_Cap_Adj</vt:lpstr>
      <vt:lpstr>Study_CF</vt:lpstr>
      <vt:lpstr>Study_MW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Fred Nass</cp:lastModifiedBy>
  <cp:lastPrinted>2019-11-05T18:26:50Z</cp:lastPrinted>
  <dcterms:created xsi:type="dcterms:W3CDTF">2001-03-19T15:45:46Z</dcterms:created>
  <dcterms:modified xsi:type="dcterms:W3CDTF">2021-11-10T16:08:39Z</dcterms:modified>
</cp:coreProperties>
</file>