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13\"/>
    </mc:Choice>
  </mc:AlternateContent>
  <bookViews>
    <workbookView xWindow="10410" yWindow="2370" windowWidth="13440" windowHeight="12210"/>
  </bookViews>
  <sheets>
    <sheet name="1.0 STEP Accounting 2021" sheetId="3" r:id="rId1"/>
    <sheet name="1.1 Asset &amp; Liabs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[3]Inputs!#REF!</definedName>
    <definedName name="PricingInfo" hidden="1">[3]Inputs!#REF!</definedName>
    <definedName name="_xlnm.Print_Area" localSheetId="0">'1.0 STEP Accounting 2021'!$A$1:$U$50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[4]Inputs!#REF!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2" i="3" l="1"/>
  <c r="T21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T32" i="3"/>
  <c r="F73" i="2"/>
  <c r="U32" i="3" l="1"/>
  <c r="H11" i="3"/>
  <c r="T30" i="3"/>
  <c r="E108" i="2" l="1"/>
  <c r="D108" i="2"/>
  <c r="C108" i="2"/>
  <c r="D110" i="2" s="1"/>
  <c r="B108" i="2"/>
  <c r="T39" i="3" l="1"/>
  <c r="U39" i="3" s="1"/>
  <c r="T35" i="3"/>
  <c r="U35" i="3" s="1"/>
  <c r="T31" i="3"/>
  <c r="U31" i="3" s="1"/>
  <c r="U30" i="3"/>
  <c r="T29" i="3"/>
  <c r="U29" i="3" s="1"/>
  <c r="T28" i="3"/>
  <c r="U28" i="3" s="1"/>
  <c r="T27" i="3"/>
  <c r="T26" i="3"/>
  <c r="U26" i="3" s="1"/>
  <c r="T25" i="3"/>
  <c r="U25" i="3" s="1"/>
  <c r="T24" i="3"/>
  <c r="T23" i="3"/>
  <c r="U23" i="3" s="1"/>
  <c r="T22" i="3"/>
  <c r="U22" i="3" s="1"/>
  <c r="U21" i="3"/>
  <c r="T20" i="3"/>
  <c r="U20" i="3" s="1"/>
  <c r="T19" i="3"/>
  <c r="U19" i="3" s="1"/>
  <c r="T18" i="3"/>
  <c r="U18" i="3" s="1"/>
  <c r="T17" i="3"/>
  <c r="U17" i="3" s="1"/>
  <c r="T16" i="3"/>
  <c r="U16" i="3" s="1"/>
  <c r="T15" i="3"/>
  <c r="T14" i="3"/>
  <c r="T11" i="3"/>
  <c r="I8" i="3"/>
  <c r="J8" i="3" s="1"/>
  <c r="K8" i="3" s="1"/>
  <c r="L8" i="3" s="1"/>
  <c r="M8" i="3" s="1"/>
  <c r="N8" i="3" s="1"/>
  <c r="O8" i="3" s="1"/>
  <c r="P8" i="3" s="1"/>
  <c r="Q8" i="3" s="1"/>
  <c r="R8" i="3" s="1"/>
  <c r="S8" i="3" s="1"/>
  <c r="U27" i="3"/>
  <c r="U24" i="3"/>
  <c r="U14" i="3" l="1"/>
  <c r="T33" i="3"/>
  <c r="U15" i="3"/>
  <c r="U33" i="3" l="1"/>
  <c r="T37" i="3"/>
  <c r="T41" i="3" s="1"/>
  <c r="I72" i="2"/>
  <c r="E86" i="2"/>
  <c r="D86" i="2"/>
  <c r="C86" i="2"/>
  <c r="B86" i="2"/>
  <c r="D88" i="2" l="1"/>
  <c r="D37" i="3" l="1"/>
  <c r="D41" i="3" s="1"/>
  <c r="E11" i="3" s="1"/>
  <c r="E37" i="3" l="1"/>
  <c r="E41" i="3" s="1"/>
  <c r="U11" i="3" l="1"/>
  <c r="U37" i="3" s="1"/>
  <c r="U41" i="3" s="1"/>
  <c r="D64" i="2"/>
  <c r="B64" i="2"/>
  <c r="E64" i="2"/>
  <c r="C64" i="2"/>
  <c r="D66" i="2" l="1"/>
  <c r="D42" i="2"/>
  <c r="B42" i="2"/>
  <c r="D21" i="2" l="1"/>
  <c r="B21" i="2"/>
  <c r="E8" i="2"/>
  <c r="C7" i="2"/>
  <c r="C21" i="2" l="1"/>
  <c r="C28" i="2" s="1"/>
  <c r="C42" i="2" s="1"/>
  <c r="D44" i="2" s="1"/>
  <c r="E7" i="2"/>
  <c r="G7" i="2"/>
  <c r="D23" i="2"/>
  <c r="E21" i="2" l="1"/>
  <c r="I7" i="2"/>
  <c r="F8" i="2" l="1"/>
  <c r="I8" i="2" s="1"/>
  <c r="F9" i="2" l="1"/>
  <c r="G8" i="2"/>
  <c r="I9" i="2" l="1"/>
  <c r="G9" i="2"/>
  <c r="F10" i="2" l="1"/>
  <c r="I10" i="2" s="1"/>
  <c r="G10" i="2" l="1"/>
  <c r="F11" i="2"/>
  <c r="I11" i="2" l="1"/>
  <c r="G11" i="2"/>
  <c r="F12" i="2" l="1"/>
  <c r="G12" i="2" l="1"/>
  <c r="I12" i="2"/>
  <c r="F13" i="2" l="1"/>
  <c r="I13" i="2" l="1"/>
  <c r="G13" i="2"/>
  <c r="F14" i="2" l="1"/>
  <c r="I14" i="2" s="1"/>
  <c r="F15" i="2" l="1"/>
  <c r="I15" i="2" s="1"/>
  <c r="G14" i="2"/>
  <c r="F16" i="2" l="1"/>
  <c r="I16" i="2"/>
  <c r="G15" i="2"/>
  <c r="F17" i="2" l="1"/>
  <c r="I17" i="2" s="1"/>
  <c r="G16" i="2"/>
  <c r="F18" i="2" l="1"/>
  <c r="I18" i="2" s="1"/>
  <c r="G17" i="2"/>
  <c r="F19" i="2" l="1"/>
  <c r="G18" i="2"/>
  <c r="F21" i="2"/>
  <c r="G19" i="2" l="1"/>
  <c r="G20" i="2"/>
  <c r="G28" i="2" s="1"/>
  <c r="E28" i="2" s="1"/>
  <c r="E42" i="2" s="1"/>
  <c r="F23" i="2"/>
  <c r="I19" i="2"/>
  <c r="G23" i="2" l="1"/>
  <c r="I20" i="2"/>
  <c r="I28" i="2" s="1"/>
  <c r="H37" i="3"/>
  <c r="H41" i="3" s="1"/>
  <c r="I11" i="3" s="1"/>
  <c r="I37" i="3" l="1"/>
  <c r="I41" i="3" s="1"/>
  <c r="F29" i="2"/>
  <c r="I29" i="2" s="1"/>
  <c r="J11" i="3" l="1"/>
  <c r="J37" i="3" s="1"/>
  <c r="J41" i="3" s="1"/>
  <c r="K11" i="3" s="1"/>
  <c r="K37" i="3" s="1"/>
  <c r="K41" i="3" s="1"/>
  <c r="L11" i="3" s="1"/>
  <c r="F30" i="2"/>
  <c r="I30" i="2" s="1"/>
  <c r="F31" i="2" s="1"/>
  <c r="G29" i="2"/>
  <c r="I31" i="2" l="1"/>
  <c r="F32" i="2" s="1"/>
  <c r="G30" i="2"/>
  <c r="G31" i="2" s="1"/>
  <c r="L37" i="3"/>
  <c r="L41" i="3" s="1"/>
  <c r="M11" i="3" s="1"/>
  <c r="I32" i="2" l="1"/>
  <c r="G32" i="2"/>
  <c r="M37" i="3"/>
  <c r="M41" i="3" s="1"/>
  <c r="N11" i="3" s="1"/>
  <c r="F33" i="2" l="1"/>
  <c r="I33" i="2"/>
  <c r="N37" i="3"/>
  <c r="N41" i="3" s="1"/>
  <c r="O11" i="3" s="1"/>
  <c r="F34" i="2" l="1"/>
  <c r="I34" i="2" s="1"/>
  <c r="G33" i="2"/>
  <c r="O37" i="3"/>
  <c r="O41" i="3" s="1"/>
  <c r="P11" i="3" s="1"/>
  <c r="F35" i="2" l="1"/>
  <c r="I35" i="2" s="1"/>
  <c r="G34" i="2"/>
  <c r="P37" i="3"/>
  <c r="P41" i="3" s="1"/>
  <c r="Q11" i="3" s="1"/>
  <c r="F36" i="2" l="1"/>
  <c r="G35" i="2"/>
  <c r="Q37" i="3"/>
  <c r="Q41" i="3" s="1"/>
  <c r="R11" i="3" s="1"/>
  <c r="G36" i="2" l="1"/>
  <c r="I36" i="2"/>
  <c r="R37" i="3"/>
  <c r="R41" i="3" s="1"/>
  <c r="S11" i="3" s="1"/>
  <c r="F37" i="2" l="1"/>
  <c r="G37" i="2" s="1"/>
  <c r="S37" i="3"/>
  <c r="S41" i="3" s="1"/>
  <c r="I37" i="2" l="1"/>
  <c r="F38" i="2" l="1"/>
  <c r="G38" i="2" s="1"/>
  <c r="I38" i="2" l="1"/>
  <c r="F39" i="2" l="1"/>
  <c r="G39" i="2" s="1"/>
  <c r="I39" i="2" l="1"/>
  <c r="F40" i="2"/>
  <c r="I40" i="2" s="1"/>
  <c r="I41" i="2" s="1"/>
  <c r="I50" i="2" s="1"/>
  <c r="F51" i="2" l="1"/>
  <c r="I51" i="2"/>
  <c r="G40" i="2"/>
  <c r="G41" i="2" s="1"/>
  <c r="G50" i="2" s="1"/>
  <c r="F42" i="2"/>
  <c r="F44" i="2" s="1"/>
  <c r="G44" i="2" s="1"/>
  <c r="F52" i="2" l="1"/>
  <c r="I52" i="2" s="1"/>
  <c r="G51" i="2"/>
  <c r="F53" i="2" l="1"/>
  <c r="I53" i="2" s="1"/>
  <c r="G52" i="2"/>
  <c r="F54" i="2" l="1"/>
  <c r="I54" i="2"/>
  <c r="G53" i="2"/>
  <c r="F55" i="2" l="1"/>
  <c r="I55" i="2" s="1"/>
  <c r="G54" i="2"/>
  <c r="G55" i="2" s="1"/>
  <c r="F56" i="2" l="1"/>
  <c r="G56" i="2" s="1"/>
  <c r="I56" i="2" l="1"/>
  <c r="F57" i="2" l="1"/>
  <c r="I57" i="2" s="1"/>
  <c r="F58" i="2" l="1"/>
  <c r="I58" i="2"/>
  <c r="G57" i="2"/>
  <c r="F59" i="2" l="1"/>
  <c r="G59" i="2" s="1"/>
  <c r="G58" i="2"/>
  <c r="I59" i="2" l="1"/>
  <c r="F60" i="2" l="1"/>
  <c r="G60" i="2" s="1"/>
  <c r="I60" i="2" l="1"/>
  <c r="F61" i="2" l="1"/>
  <c r="G61" i="2" s="1"/>
  <c r="I61" i="2" l="1"/>
  <c r="F62" i="2"/>
  <c r="I62" i="2" s="1"/>
  <c r="I63" i="2" l="1"/>
  <c r="G62" i="2"/>
  <c r="F64" i="2"/>
  <c r="F66" i="2" s="1"/>
  <c r="G66" i="2" s="1"/>
  <c r="G63" i="2" l="1"/>
  <c r="G72" i="2"/>
  <c r="I73" i="2"/>
  <c r="F74" i="2" s="1"/>
  <c r="G73" i="2"/>
  <c r="I74" i="2" l="1"/>
  <c r="F75" i="2" s="1"/>
  <c r="I75" i="2" l="1"/>
  <c r="F76" i="2" s="1"/>
  <c r="G74" i="2"/>
  <c r="G75" i="2" s="1"/>
  <c r="I76" i="2" l="1"/>
  <c r="F77" i="2" s="1"/>
  <c r="I77" i="2" l="1"/>
  <c r="F78" i="2" s="1"/>
  <c r="G76" i="2"/>
  <c r="G77" i="2" s="1"/>
  <c r="I78" i="2" l="1"/>
  <c r="F79" i="2" s="1"/>
  <c r="I79" i="2" l="1"/>
  <c r="F80" i="2" s="1"/>
  <c r="G78" i="2"/>
  <c r="I80" i="2" l="1"/>
  <c r="F81" i="2" s="1"/>
  <c r="G79" i="2"/>
  <c r="I81" i="2" l="1"/>
  <c r="F82" i="2" s="1"/>
  <c r="G80" i="2"/>
  <c r="I82" i="2" l="1"/>
  <c r="F83" i="2" s="1"/>
  <c r="G81" i="2"/>
  <c r="I83" i="2" l="1"/>
  <c r="F84" i="2" s="1"/>
  <c r="G82" i="2"/>
  <c r="I84" i="2" l="1"/>
  <c r="I85" i="2" s="1"/>
  <c r="I94" i="2" s="1"/>
  <c r="F86" i="2"/>
  <c r="F88" i="2" s="1"/>
  <c r="G88" i="2" s="1"/>
  <c r="G83" i="2"/>
  <c r="G84" i="2" s="1"/>
  <c r="G85" i="2" l="1"/>
  <c r="G94" i="2"/>
  <c r="F95" i="2"/>
  <c r="I95" i="2"/>
  <c r="F96" i="2" l="1"/>
  <c r="I96" i="2"/>
  <c r="G95" i="2"/>
  <c r="F97" i="2" l="1"/>
  <c r="I97" i="2"/>
  <c r="G96" i="2"/>
  <c r="F98" i="2" l="1"/>
  <c r="I98" i="2"/>
  <c r="G97" i="2"/>
  <c r="F99" i="2" l="1"/>
  <c r="I99" i="2"/>
  <c r="G98" i="2"/>
  <c r="F100" i="2" l="1"/>
  <c r="G100" i="2" s="1"/>
  <c r="G99" i="2"/>
  <c r="I100" i="2" l="1"/>
  <c r="F101" i="2" l="1"/>
  <c r="I101" i="2"/>
  <c r="F102" i="2" l="1"/>
  <c r="I102" i="2"/>
  <c r="G101" i="2"/>
  <c r="F103" i="2" l="1"/>
  <c r="I103" i="2"/>
  <c r="G102" i="2"/>
  <c r="F104" i="2" l="1"/>
  <c r="I104" i="2"/>
  <c r="G103" i="2"/>
  <c r="F105" i="2" l="1"/>
  <c r="I105" i="2"/>
  <c r="G104" i="2"/>
  <c r="F106" i="2" l="1"/>
  <c r="I106" i="2" s="1"/>
  <c r="I107" i="2" s="1"/>
  <c r="G105" i="2"/>
  <c r="G106" i="2" l="1"/>
  <c r="G107" i="2" s="1"/>
  <c r="F108" i="2"/>
  <c r="F110" i="2" s="1"/>
  <c r="G110" i="2" s="1"/>
</calcChain>
</file>

<file path=xl/sharedStrings.xml><?xml version="1.0" encoding="utf-8"?>
<sst xmlns="http://schemas.openxmlformats.org/spreadsheetml/2006/main" count="110" uniqueCount="56">
  <si>
    <t>2022 Annual STEP Status Report</t>
  </si>
  <si>
    <t>STEP and USIP Accounting</t>
  </si>
  <si>
    <t>CY 2021</t>
  </si>
  <si>
    <t>2017-2021</t>
  </si>
  <si>
    <t>Cummulative</t>
  </si>
  <si>
    <t>Page No.</t>
  </si>
  <si>
    <t>CY 2017</t>
  </si>
  <si>
    <t>CY 2018</t>
  </si>
  <si>
    <t>CY 2019</t>
  </si>
  <si>
    <t>CY 2020</t>
  </si>
  <si>
    <t>Total</t>
  </si>
  <si>
    <t>Total*</t>
  </si>
  <si>
    <t>STEP Account Beginning Balance</t>
  </si>
  <si>
    <t>Spending by Project:</t>
  </si>
  <si>
    <t xml:space="preserve">EV Charge Infrastructure </t>
  </si>
  <si>
    <t>Woody-waste Co-Fire Biomass at Hunter Unit 3</t>
  </si>
  <si>
    <t>NOx Neural Network Implementation</t>
  </si>
  <si>
    <t>Alternative NOx Reduction</t>
  </si>
  <si>
    <t>CO2 Enhanced Coal Bed Methane (CO2 Reduction)</t>
  </si>
  <si>
    <t>Cryogenic Carbon Capture (Emerging CO2 Capture)</t>
  </si>
  <si>
    <t>CARBONsafe (CO2 Sequestration Site Characterization)</t>
  </si>
  <si>
    <t>Solar Thermal Assessment (Grid Performance)</t>
  </si>
  <si>
    <t>Circuit Performance Meters (Substation Metering)</t>
  </si>
  <si>
    <t>Commercial Line Extension</t>
  </si>
  <si>
    <t>Gadsby Emissions Curtailment</t>
  </si>
  <si>
    <t>Panguitch Solar and Energy Storage Project</t>
  </si>
  <si>
    <t>Microgrid Project</t>
  </si>
  <si>
    <t>Smart Inverter Project</t>
  </si>
  <si>
    <t>Battery Demand Response</t>
  </si>
  <si>
    <t>Intermodal Hub</t>
  </si>
  <si>
    <t>Advance Resiliency Management System</t>
  </si>
  <si>
    <t>Utah Solar Incentive Program</t>
  </si>
  <si>
    <t>Uinta Basin Study</t>
  </si>
  <si>
    <t>Total Spending</t>
  </si>
  <si>
    <t>Surcharge Collections</t>
  </si>
  <si>
    <t>Ending Monthly Balance before Carrying Charge</t>
  </si>
  <si>
    <t>Interest</t>
  </si>
  <si>
    <t>Carrying Charge</t>
  </si>
  <si>
    <t>Ending Monthly Balance</t>
  </si>
  <si>
    <t>*the STEP Account Begninning Balance of ($15,850,031) is the begninng balance as of January 2017</t>
  </si>
  <si>
    <t>STEP/DSM Assets/Liabilities</t>
  </si>
  <si>
    <t>(Based on STEP Legislation)</t>
  </si>
  <si>
    <t>Program Expenditures</t>
  </si>
  <si>
    <t>Accrued Program Expenditures</t>
  </si>
  <si>
    <t>Amortization of Expense (over 10 years)</t>
  </si>
  <si>
    <t>Unused DSM Revenue Collections</t>
  </si>
  <si>
    <t>End Balance</t>
  </si>
  <si>
    <t>Cash Basic Accumulated Balance</t>
  </si>
  <si>
    <t>FY16</t>
  </si>
  <si>
    <t>Estimate</t>
  </si>
  <si>
    <t>Total Asset</t>
  </si>
  <si>
    <t>Total Liabilities</t>
  </si>
  <si>
    <t>FY17</t>
  </si>
  <si>
    <t>FY18</t>
  </si>
  <si>
    <t>FY19</t>
  </si>
  <si>
    <t>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</si>
</sst>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[$-409]mmm\-yy;@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B050"/>
      <name val="Arial"/>
      <family val="2"/>
    </font>
    <font>
      <u/>
      <sz val="1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Fill="1"/>
    <xf numFmtId="164" fontId="4" fillId="0" borderId="0" xfId="0" applyNumberFormat="1" applyFont="1"/>
    <xf numFmtId="164" fontId="4" fillId="0" borderId="3" xfId="1" applyNumberFormat="1" applyFont="1" applyFill="1" applyBorder="1"/>
    <xf numFmtId="164" fontId="4" fillId="0" borderId="0" xfId="1" applyNumberFormat="1" applyFont="1" applyFill="1" applyBorder="1"/>
    <xf numFmtId="166" fontId="2" fillId="0" borderId="4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left"/>
    </xf>
    <xf numFmtId="166" fontId="5" fillId="0" borderId="5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0" fontId="4" fillId="0" borderId="3" xfId="0" applyFont="1" applyBorder="1"/>
    <xf numFmtId="0" fontId="3" fillId="0" borderId="0" xfId="0" applyFont="1" applyAlignment="1">
      <alignment horizontal="center"/>
    </xf>
    <xf numFmtId="43" fontId="3" fillId="0" borderId="0" xfId="1" applyFont="1" applyFill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43" fontId="7" fillId="0" borderId="0" xfId="1" applyFont="1" applyFill="1"/>
    <xf numFmtId="43" fontId="5" fillId="2" borderId="13" xfId="1" applyFont="1" applyFill="1" applyBorder="1" applyAlignment="1">
      <alignment horizontal="center"/>
    </xf>
    <xf numFmtId="43" fontId="4" fillId="2" borderId="11" xfId="1" applyFont="1" applyFill="1" applyBorder="1"/>
    <xf numFmtId="164" fontId="4" fillId="2" borderId="13" xfId="1" applyNumberFormat="1" applyFont="1" applyFill="1" applyBorder="1"/>
    <xf numFmtId="15" fontId="2" fillId="0" borderId="0" xfId="0" quotePrefix="1" applyNumberFormat="1" applyFont="1"/>
    <xf numFmtId="164" fontId="4" fillId="2" borderId="11" xfId="1" applyNumberFormat="1" applyFont="1" applyFill="1" applyBorder="1"/>
    <xf numFmtId="164" fontId="4" fillId="0" borderId="6" xfId="1" applyNumberFormat="1" applyFont="1" applyFill="1" applyBorder="1"/>
    <xf numFmtId="164" fontId="4" fillId="0" borderId="7" xfId="1" applyNumberFormat="1" applyFont="1" applyFill="1" applyBorder="1"/>
    <xf numFmtId="164" fontId="4" fillId="2" borderId="10" xfId="1" applyNumberFormat="1" applyFont="1" applyFill="1" applyBorder="1"/>
    <xf numFmtId="164" fontId="4" fillId="0" borderId="1" xfId="1" applyNumberFormat="1" applyFont="1" applyFill="1" applyBorder="1"/>
    <xf numFmtId="164" fontId="4" fillId="0" borderId="2" xfId="1" applyNumberFormat="1" applyFont="1" applyFill="1" applyBorder="1"/>
    <xf numFmtId="164" fontId="4" fillId="0" borderId="5" xfId="1" applyNumberFormat="1" applyFont="1" applyFill="1" applyBorder="1"/>
    <xf numFmtId="164" fontId="4" fillId="0" borderId="4" xfId="1" applyNumberFormat="1" applyFont="1" applyFill="1" applyBorder="1"/>
    <xf numFmtId="164" fontId="4" fillId="0" borderId="8" xfId="1" applyNumberFormat="1" applyFont="1" applyFill="1" applyBorder="1"/>
    <xf numFmtId="164" fontId="4" fillId="0" borderId="9" xfId="1" applyNumberFormat="1" applyFont="1" applyFill="1" applyBorder="1"/>
    <xf numFmtId="164" fontId="4" fillId="2" borderId="14" xfId="1" applyNumberFormat="1" applyFont="1" applyFill="1" applyBorder="1"/>
    <xf numFmtId="167" fontId="3" fillId="0" borderId="0" xfId="0" applyNumberFormat="1" applyFont="1" applyAlignment="1">
      <alignment horizontal="center"/>
    </xf>
    <xf numFmtId="164" fontId="3" fillId="0" borderId="0" xfId="1" applyNumberFormat="1" applyFont="1" applyFill="1" applyAlignment="1">
      <alignment horizontal="left"/>
    </xf>
    <xf numFmtId="43" fontId="2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9" fontId="4" fillId="0" borderId="0" xfId="2" applyFont="1" applyFill="1"/>
    <xf numFmtId="10" fontId="3" fillId="0" borderId="0" xfId="2" applyNumberFormat="1" applyFont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right" vertical="top"/>
    </xf>
    <xf numFmtId="164" fontId="3" fillId="0" borderId="0" xfId="1" applyNumberFormat="1" applyFont="1" applyFill="1" applyAlignment="1">
      <alignment vertical="top"/>
    </xf>
    <xf numFmtId="164" fontId="3" fillId="0" borderId="11" xfId="1" applyNumberFormat="1" applyFont="1" applyFill="1" applyBorder="1" applyAlignment="1">
      <alignment vertical="top"/>
    </xf>
    <xf numFmtId="164" fontId="3" fillId="0" borderId="0" xfId="0" applyNumberFormat="1" applyFont="1"/>
    <xf numFmtId="0" fontId="3" fillId="0" borderId="0" xfId="0" applyFont="1" applyAlignment="1">
      <alignment vertical="top"/>
    </xf>
    <xf numFmtId="164" fontId="3" fillId="0" borderId="0" xfId="1" applyNumberFormat="1" applyFont="1" applyAlignment="1">
      <alignment vertical="top"/>
    </xf>
    <xf numFmtId="164" fontId="3" fillId="0" borderId="11" xfId="1" applyNumberFormat="1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164" fontId="3" fillId="0" borderId="2" xfId="0" applyNumberFormat="1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164" fontId="3" fillId="0" borderId="0" xfId="1" applyNumberFormat="1" applyFont="1" applyBorder="1" applyAlignment="1">
      <alignment vertical="top"/>
    </xf>
    <xf numFmtId="0" fontId="3" fillId="0" borderId="13" xfId="0" applyFont="1" applyBorder="1" applyAlignment="1">
      <alignment horizontal="center"/>
    </xf>
    <xf numFmtId="164" fontId="3" fillId="0" borderId="11" xfId="0" applyNumberFormat="1" applyFont="1" applyBorder="1" applyAlignment="1">
      <alignment vertical="top"/>
    </xf>
    <xf numFmtId="164" fontId="3" fillId="0" borderId="11" xfId="0" applyNumberFormat="1" applyFont="1" applyBorder="1"/>
    <xf numFmtId="164" fontId="3" fillId="0" borderId="15" xfId="0" applyNumberFormat="1" applyFont="1" applyBorder="1"/>
    <xf numFmtId="164" fontId="3" fillId="0" borderId="16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0" fontId="3" fillId="0" borderId="0" xfId="2" applyNumberFormat="1" applyFont="1" applyFill="1" applyAlignment="1">
      <alignment horizontal="center" vertical="center"/>
    </xf>
    <xf numFmtId="164" fontId="3" fillId="0" borderId="2" xfId="1" applyNumberFormat="1" applyFont="1" applyFill="1" applyBorder="1" applyAlignment="1">
      <alignment horizontal="left"/>
    </xf>
    <xf numFmtId="164" fontId="3" fillId="0" borderId="17" xfId="1" applyNumberFormat="1" applyFont="1" applyFill="1" applyBorder="1" applyAlignment="1">
      <alignment horizontal="left"/>
    </xf>
    <xf numFmtId="43" fontId="3" fillId="0" borderId="0" xfId="1" applyFont="1" applyFill="1"/>
    <xf numFmtId="164" fontId="10" fillId="0" borderId="7" xfId="1" applyNumberFormat="1" applyFont="1" applyBorder="1"/>
    <xf numFmtId="165" fontId="5" fillId="0" borderId="1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57"/>
  <sheetViews>
    <sheetView tabSelected="1" zoomScale="80" zoomScaleNormal="80" workbookViewId="0">
      <selection activeCell="Q32" sqref="Q32"/>
    </sheetView>
  </sheetViews>
  <sheetFormatPr defaultColWidth="9.140625" defaultRowHeight="12.75" x14ac:dyDescent="0.2"/>
  <cols>
    <col min="1" max="1" width="11.28515625" style="2" customWidth="1"/>
    <col min="2" max="2" width="5.85546875" style="2" customWidth="1"/>
    <col min="3" max="3" width="46.5703125" style="2" bestFit="1" customWidth="1"/>
    <col min="4" max="6" width="13.85546875" style="2" customWidth="1"/>
    <col min="7" max="7" width="15.85546875" style="2" bestFit="1" customWidth="1"/>
    <col min="8" max="19" width="14.7109375" style="3" customWidth="1"/>
    <col min="20" max="21" width="15.85546875" style="4" bestFit="1" customWidth="1"/>
    <col min="22" max="16384" width="9.140625" style="3"/>
  </cols>
  <sheetData>
    <row r="1" spans="1:21" x14ac:dyDescent="0.2">
      <c r="A1" s="1" t="s">
        <v>0</v>
      </c>
    </row>
    <row r="2" spans="1:21" x14ac:dyDescent="0.2">
      <c r="A2" s="1" t="s">
        <v>1</v>
      </c>
    </row>
    <row r="3" spans="1:21" x14ac:dyDescent="0.2">
      <c r="A3" s="22" t="s">
        <v>2</v>
      </c>
    </row>
    <row r="4" spans="1:21" x14ac:dyDescent="0.2">
      <c r="H4" s="5"/>
    </row>
    <row r="6" spans="1:21" x14ac:dyDescent="0.2">
      <c r="A6" s="1"/>
      <c r="H6" s="67" t="s">
        <v>2</v>
      </c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37"/>
      <c r="U6" s="37" t="s">
        <v>3</v>
      </c>
    </row>
    <row r="7" spans="1:21" x14ac:dyDescent="0.2">
      <c r="B7" s="1"/>
      <c r="C7" s="1"/>
      <c r="D7" s="1"/>
      <c r="E7" s="1"/>
      <c r="F7" s="1"/>
      <c r="G7" s="1"/>
      <c r="H7" s="6"/>
      <c r="I7" s="7"/>
      <c r="J7" s="7"/>
      <c r="K7" s="7"/>
      <c r="L7" s="7"/>
      <c r="M7" s="7"/>
      <c r="N7" s="7"/>
      <c r="O7" s="7"/>
      <c r="P7" s="7"/>
      <c r="T7" s="36" t="s">
        <v>2</v>
      </c>
      <c r="U7" s="36" t="s">
        <v>4</v>
      </c>
    </row>
    <row r="8" spans="1:21" x14ac:dyDescent="0.2">
      <c r="A8" s="8" t="s">
        <v>5</v>
      </c>
      <c r="B8" s="8"/>
      <c r="C8" s="9"/>
      <c r="D8" s="8" t="s">
        <v>6</v>
      </c>
      <c r="E8" s="8" t="s">
        <v>7</v>
      </c>
      <c r="F8" s="8" t="s">
        <v>8</v>
      </c>
      <c r="G8" s="8" t="s">
        <v>9</v>
      </c>
      <c r="H8" s="10">
        <v>44227</v>
      </c>
      <c r="I8" s="11">
        <f>EOMONTH(H8,1)</f>
        <v>44255</v>
      </c>
      <c r="J8" s="11">
        <f t="shared" ref="J8:S8" si="0">EOMONTH(I8,1)</f>
        <v>44286</v>
      </c>
      <c r="K8" s="11">
        <f t="shared" si="0"/>
        <v>44316</v>
      </c>
      <c r="L8" s="11">
        <f t="shared" si="0"/>
        <v>44347</v>
      </c>
      <c r="M8" s="11">
        <f t="shared" si="0"/>
        <v>44377</v>
      </c>
      <c r="N8" s="11">
        <f t="shared" si="0"/>
        <v>44408</v>
      </c>
      <c r="O8" s="11">
        <f t="shared" si="0"/>
        <v>44439</v>
      </c>
      <c r="P8" s="11">
        <f t="shared" si="0"/>
        <v>44469</v>
      </c>
      <c r="Q8" s="11">
        <f t="shared" si="0"/>
        <v>44500</v>
      </c>
      <c r="R8" s="11">
        <f t="shared" si="0"/>
        <v>44530</v>
      </c>
      <c r="S8" s="11">
        <f t="shared" si="0"/>
        <v>44561</v>
      </c>
      <c r="T8" s="19" t="s">
        <v>10</v>
      </c>
      <c r="U8" s="19" t="s">
        <v>11</v>
      </c>
    </row>
    <row r="9" spans="1:21" x14ac:dyDescent="0.2">
      <c r="H9" s="12"/>
      <c r="T9" s="20"/>
      <c r="U9" s="20"/>
    </row>
    <row r="10" spans="1:21" x14ac:dyDescent="0.2">
      <c r="A10" s="13"/>
      <c r="B10" s="1"/>
      <c r="C10" s="1"/>
      <c r="D10" s="1"/>
      <c r="E10" s="1"/>
      <c r="F10" s="1"/>
      <c r="G10" s="1"/>
      <c r="H10" s="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20"/>
      <c r="U10" s="20"/>
    </row>
    <row r="11" spans="1:21" x14ac:dyDescent="0.2">
      <c r="A11" s="13"/>
      <c r="B11" s="14" t="s">
        <v>12</v>
      </c>
      <c r="C11" s="15"/>
      <c r="D11" s="35">
        <v>-15850031.1</v>
      </c>
      <c r="E11" s="35">
        <f>D41</f>
        <v>-19861067.829999998</v>
      </c>
      <c r="F11" s="35">
        <v>-23946249.460000001</v>
      </c>
      <c r="G11" s="35">
        <v>-21486154.370000005</v>
      </c>
      <c r="H11" s="6">
        <f>+G41</f>
        <v>-19443912.930000007</v>
      </c>
      <c r="I11" s="7">
        <f t="shared" ref="I11:S11" si="1">+H41</f>
        <v>-19766147.920000006</v>
      </c>
      <c r="J11" s="7">
        <f t="shared" si="1"/>
        <v>-20356139.350000009</v>
      </c>
      <c r="K11" s="7">
        <f t="shared" si="1"/>
        <v>-20246778.090000011</v>
      </c>
      <c r="L11" s="7">
        <f t="shared" si="1"/>
        <v>-20057217.760000013</v>
      </c>
      <c r="M11" s="7">
        <f t="shared" si="1"/>
        <v>-19940969.320000015</v>
      </c>
      <c r="N11" s="7">
        <f t="shared" si="1"/>
        <v>-19904858.260000017</v>
      </c>
      <c r="O11" s="7">
        <f t="shared" si="1"/>
        <v>-19171619.290000018</v>
      </c>
      <c r="P11" s="7">
        <f t="shared" si="1"/>
        <v>-18785070.71000002</v>
      </c>
      <c r="Q11" s="7">
        <f t="shared" si="1"/>
        <v>-17128885.560000021</v>
      </c>
      <c r="R11" s="7">
        <f t="shared" si="1"/>
        <v>-15030673.480000023</v>
      </c>
      <c r="S11" s="7">
        <f t="shared" si="1"/>
        <v>-14779912.320000023</v>
      </c>
      <c r="T11" s="23">
        <f>+H11</f>
        <v>-19443912.930000007</v>
      </c>
      <c r="U11" s="23">
        <f>D11</f>
        <v>-15850031.1</v>
      </c>
    </row>
    <row r="12" spans="1:21" x14ac:dyDescent="0.2">
      <c r="A12" s="13"/>
      <c r="B12" s="14"/>
      <c r="C12" s="15"/>
      <c r="D12" s="35"/>
      <c r="E12" s="35"/>
      <c r="F12" s="35"/>
      <c r="G12" s="64"/>
      <c r="H12" s="7"/>
      <c r="I12" s="7"/>
      <c r="J12" s="7"/>
      <c r="K12" s="7"/>
      <c r="L12" s="7"/>
      <c r="N12" s="7"/>
      <c r="O12" s="7"/>
      <c r="P12" s="7"/>
      <c r="Q12" s="7"/>
      <c r="R12" s="7"/>
      <c r="S12" s="7"/>
      <c r="T12" s="23"/>
      <c r="U12" s="23"/>
    </row>
    <row r="13" spans="1:21" x14ac:dyDescent="0.2">
      <c r="A13" s="13"/>
      <c r="B13" s="14" t="s">
        <v>13</v>
      </c>
      <c r="C13" s="16"/>
      <c r="D13" s="35"/>
      <c r="E13" s="35"/>
      <c r="F13" s="35"/>
      <c r="G13" s="35"/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23"/>
      <c r="U13" s="23"/>
    </row>
    <row r="14" spans="1:21" x14ac:dyDescent="0.2">
      <c r="A14" s="34">
        <v>2</v>
      </c>
      <c r="B14" s="14"/>
      <c r="C14" s="3" t="s">
        <v>14</v>
      </c>
      <c r="D14" s="63">
        <v>487502.41000000003</v>
      </c>
      <c r="E14" s="63">
        <v>1881702.8599999996</v>
      </c>
      <c r="F14" s="63">
        <v>1824139.0600000003</v>
      </c>
      <c r="G14" s="63">
        <v>2505456.1700000004</v>
      </c>
      <c r="H14" s="27">
        <v>144822.59</v>
      </c>
      <c r="I14" s="28">
        <v>41338.86</v>
      </c>
      <c r="J14" s="28">
        <v>164083.49</v>
      </c>
      <c r="K14" s="28">
        <v>42630.36</v>
      </c>
      <c r="L14" s="28">
        <v>48752.509999999995</v>
      </c>
      <c r="M14" s="28">
        <v>246829.64</v>
      </c>
      <c r="N14" s="28">
        <v>117974</v>
      </c>
      <c r="O14" s="28">
        <v>83318.709999999992</v>
      </c>
      <c r="P14" s="28">
        <v>110889.35999999999</v>
      </c>
      <c r="Q14" s="28">
        <v>233390.95</v>
      </c>
      <c r="R14" s="28">
        <v>121534.70000000001</v>
      </c>
      <c r="S14" s="28">
        <v>1086881.3700000001</v>
      </c>
      <c r="T14" s="23">
        <f t="shared" ref="T14:T31" si="2">SUM(H14:S14)</f>
        <v>2442446.54</v>
      </c>
      <c r="U14" s="23">
        <f t="shared" ref="U14:U31" si="3">D14+E14+T14+F14+G14</f>
        <v>9141247.040000001</v>
      </c>
    </row>
    <row r="15" spans="1:21" x14ac:dyDescent="0.2">
      <c r="A15" s="34">
        <v>3</v>
      </c>
      <c r="B15" s="14"/>
      <c r="C15" s="3" t="s">
        <v>15</v>
      </c>
      <c r="D15" s="35">
        <v>0</v>
      </c>
      <c r="E15" s="35">
        <v>262837</v>
      </c>
      <c r="F15" s="35">
        <v>588943.34</v>
      </c>
      <c r="G15" s="35">
        <v>79307.209999999992</v>
      </c>
      <c r="H15" s="6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3410.7</v>
      </c>
      <c r="O15" s="7">
        <v>8532.5</v>
      </c>
      <c r="P15" s="7">
        <v>97821.36</v>
      </c>
      <c r="Q15" s="7">
        <v>7600</v>
      </c>
      <c r="R15" s="7">
        <v>0</v>
      </c>
      <c r="S15" s="7">
        <v>156928.95000000001</v>
      </c>
      <c r="T15" s="23">
        <f t="shared" si="2"/>
        <v>274293.51</v>
      </c>
      <c r="U15" s="23">
        <f t="shared" si="3"/>
        <v>1205381.06</v>
      </c>
    </row>
    <row r="16" spans="1:21" x14ac:dyDescent="0.2">
      <c r="A16" s="34">
        <v>4</v>
      </c>
      <c r="B16" s="14"/>
      <c r="C16" s="3" t="s">
        <v>16</v>
      </c>
      <c r="D16" s="35">
        <v>457766.92999999993</v>
      </c>
      <c r="E16" s="35">
        <v>207615.93</v>
      </c>
      <c r="F16" s="35">
        <v>231620.87</v>
      </c>
      <c r="G16" s="35">
        <v>14527.019999999997</v>
      </c>
      <c r="H16" s="6">
        <v>0</v>
      </c>
      <c r="I16" s="7">
        <v>0</v>
      </c>
      <c r="J16" s="7">
        <v>0</v>
      </c>
      <c r="K16" s="7">
        <v>0</v>
      </c>
      <c r="L16" s="7">
        <v>0</v>
      </c>
      <c r="M16" s="7">
        <v>32000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23">
        <f t="shared" si="2"/>
        <v>32000</v>
      </c>
      <c r="U16" s="23">
        <f t="shared" si="3"/>
        <v>943530.74999999988</v>
      </c>
    </row>
    <row r="17" spans="1:23" x14ac:dyDescent="0.2">
      <c r="A17" s="34">
        <v>5</v>
      </c>
      <c r="B17" s="14"/>
      <c r="C17" s="3" t="s">
        <v>17</v>
      </c>
      <c r="D17" s="35">
        <v>131404.54</v>
      </c>
      <c r="E17" s="35">
        <v>26010.080000000002</v>
      </c>
      <c r="F17" s="35">
        <v>0</v>
      </c>
      <c r="G17" s="35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23">
        <f t="shared" si="2"/>
        <v>0</v>
      </c>
      <c r="U17" s="23">
        <f t="shared" si="3"/>
        <v>157414.62</v>
      </c>
    </row>
    <row r="18" spans="1:23" x14ac:dyDescent="0.2">
      <c r="A18" s="34">
        <v>6</v>
      </c>
      <c r="B18" s="14"/>
      <c r="C18" s="3" t="s">
        <v>18</v>
      </c>
      <c r="D18" s="35">
        <v>0</v>
      </c>
      <c r="E18" s="35">
        <v>73041</v>
      </c>
      <c r="F18" s="35">
        <v>42133</v>
      </c>
      <c r="G18" s="35">
        <v>64696</v>
      </c>
      <c r="H18" s="6">
        <v>19250</v>
      </c>
      <c r="I18" s="7">
        <v>0.01</v>
      </c>
      <c r="J18" s="7">
        <v>5499.99</v>
      </c>
      <c r="K18" s="7">
        <v>0.1</v>
      </c>
      <c r="L18" s="7">
        <v>-0.09</v>
      </c>
      <c r="M18" s="7">
        <v>23374.989999999998</v>
      </c>
      <c r="N18" s="7">
        <v>12375</v>
      </c>
      <c r="O18" s="7">
        <v>13750</v>
      </c>
      <c r="P18" s="7">
        <v>0</v>
      </c>
      <c r="Q18" s="7">
        <v>0</v>
      </c>
      <c r="R18" s="7">
        <v>0</v>
      </c>
      <c r="S18" s="7">
        <v>0</v>
      </c>
      <c r="T18" s="23">
        <f t="shared" si="2"/>
        <v>74250</v>
      </c>
      <c r="U18" s="23">
        <f t="shared" si="3"/>
        <v>254120</v>
      </c>
    </row>
    <row r="19" spans="1:23" x14ac:dyDescent="0.2">
      <c r="A19" s="34">
        <v>7</v>
      </c>
      <c r="B19" s="14"/>
      <c r="C19" s="3" t="s">
        <v>19</v>
      </c>
      <c r="D19" s="35">
        <v>160451</v>
      </c>
      <c r="E19" s="35">
        <v>530289</v>
      </c>
      <c r="F19" s="35">
        <v>711749.61</v>
      </c>
      <c r="G19" s="35">
        <v>192809.39</v>
      </c>
      <c r="H19" s="6">
        <v>0</v>
      </c>
      <c r="I19" s="7">
        <v>0</v>
      </c>
      <c r="J19" s="7">
        <v>0</v>
      </c>
      <c r="K19" s="7">
        <v>-970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23">
        <f t="shared" si="2"/>
        <v>-970</v>
      </c>
      <c r="U19" s="23">
        <f t="shared" si="3"/>
        <v>1594329</v>
      </c>
    </row>
    <row r="20" spans="1:23" x14ac:dyDescent="0.2">
      <c r="A20" s="34">
        <v>8</v>
      </c>
      <c r="B20" s="14"/>
      <c r="C20" s="3" t="s">
        <v>20</v>
      </c>
      <c r="D20" s="35">
        <v>150238.93</v>
      </c>
      <c r="E20" s="35">
        <v>0</v>
      </c>
      <c r="F20" s="35">
        <v>0</v>
      </c>
      <c r="G20" s="35">
        <v>0</v>
      </c>
      <c r="H20" s="6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23">
        <f t="shared" si="2"/>
        <v>0</v>
      </c>
      <c r="U20" s="23">
        <f t="shared" si="3"/>
        <v>150238.93</v>
      </c>
    </row>
    <row r="21" spans="1:23" x14ac:dyDescent="0.2">
      <c r="A21" s="34">
        <v>9</v>
      </c>
      <c r="B21" s="14"/>
      <c r="C21" s="3" t="s">
        <v>21</v>
      </c>
      <c r="D21" s="35">
        <v>0</v>
      </c>
      <c r="E21" s="35">
        <v>0</v>
      </c>
      <c r="F21" s="35">
        <v>83057</v>
      </c>
      <c r="G21" s="35">
        <v>103781</v>
      </c>
      <c r="H21" s="6">
        <v>76</v>
      </c>
      <c r="I21" s="7">
        <v>302</v>
      </c>
      <c r="J21" s="7">
        <v>13500</v>
      </c>
      <c r="K21" s="7">
        <v>217</v>
      </c>
      <c r="L21" s="7">
        <v>0</v>
      </c>
      <c r="M21" s="7">
        <v>-49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23">
        <f>SUM(H21:S21)</f>
        <v>14046</v>
      </c>
      <c r="U21" s="23">
        <f t="shared" si="3"/>
        <v>200884</v>
      </c>
    </row>
    <row r="22" spans="1:23" x14ac:dyDescent="0.2">
      <c r="A22" s="34">
        <v>10</v>
      </c>
      <c r="B22" s="14"/>
      <c r="C22" s="3" t="s">
        <v>22</v>
      </c>
      <c r="D22" s="35">
        <v>13676.33</v>
      </c>
      <c r="E22" s="35">
        <v>427348.62</v>
      </c>
      <c r="F22" s="35">
        <v>451776.79000000004</v>
      </c>
      <c r="G22" s="35">
        <v>118261.81999999998</v>
      </c>
      <c r="H22" s="6">
        <v>0</v>
      </c>
      <c r="I22" s="7">
        <v>241.24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23">
        <f t="shared" si="2"/>
        <v>241.24</v>
      </c>
      <c r="U22" s="23">
        <f t="shared" si="3"/>
        <v>1011304.7999999999</v>
      </c>
    </row>
    <row r="23" spans="1:23" x14ac:dyDescent="0.2">
      <c r="A23" s="34">
        <v>11</v>
      </c>
      <c r="B23" s="14"/>
      <c r="C23" s="3" t="s">
        <v>23</v>
      </c>
      <c r="D23" s="35">
        <v>0</v>
      </c>
      <c r="E23" s="35">
        <v>69339.839999999997</v>
      </c>
      <c r="F23" s="35">
        <v>81743</v>
      </c>
      <c r="G23" s="35">
        <v>110644.76000000001</v>
      </c>
      <c r="H23" s="7">
        <v>12014.44</v>
      </c>
      <c r="I23" s="7"/>
      <c r="J23" s="7">
        <v>0</v>
      </c>
      <c r="K23" s="7">
        <v>0</v>
      </c>
      <c r="L23" s="7">
        <v>55062.64</v>
      </c>
      <c r="M23" s="7">
        <v>0</v>
      </c>
      <c r="N23" s="7">
        <v>0</v>
      </c>
      <c r="O23" s="7">
        <v>16035</v>
      </c>
      <c r="P23" s="7">
        <v>0</v>
      </c>
      <c r="Q23" s="7">
        <v>56756.2</v>
      </c>
      <c r="R23" s="7">
        <v>0</v>
      </c>
      <c r="S23" s="7">
        <v>0</v>
      </c>
      <c r="T23" s="23">
        <f t="shared" si="2"/>
        <v>139868.28</v>
      </c>
      <c r="U23" s="23">
        <f t="shared" si="3"/>
        <v>401595.88</v>
      </c>
    </row>
    <row r="24" spans="1:23" x14ac:dyDescent="0.2">
      <c r="A24" s="34">
        <v>12</v>
      </c>
      <c r="B24" s="14"/>
      <c r="C24" s="3" t="s">
        <v>24</v>
      </c>
      <c r="D24" s="35">
        <v>0</v>
      </c>
      <c r="E24" s="35">
        <v>0</v>
      </c>
      <c r="F24" s="35">
        <v>7066.83</v>
      </c>
      <c r="G24" s="35">
        <v>0</v>
      </c>
      <c r="H24" s="6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23">
        <f t="shared" si="2"/>
        <v>0</v>
      </c>
      <c r="U24" s="23">
        <f t="shared" si="3"/>
        <v>7066.83</v>
      </c>
    </row>
    <row r="25" spans="1:23" x14ac:dyDescent="0.2">
      <c r="A25" s="34">
        <v>13</v>
      </c>
      <c r="C25" s="3" t="s">
        <v>25</v>
      </c>
      <c r="D25" s="35">
        <v>331995.32999999996</v>
      </c>
      <c r="E25" s="35">
        <v>75474.460000000036</v>
      </c>
      <c r="F25" s="35">
        <v>6373548.8300000001</v>
      </c>
      <c r="G25" s="35">
        <v>182137.90000000002</v>
      </c>
      <c r="H25" s="6">
        <v>1657.54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23">
        <f t="shared" si="2"/>
        <v>1657.54</v>
      </c>
      <c r="U25" s="23">
        <f t="shared" si="3"/>
        <v>6964814.0600000005</v>
      </c>
    </row>
    <row r="26" spans="1:23" x14ac:dyDescent="0.2">
      <c r="A26" s="34">
        <v>14</v>
      </c>
      <c r="B26" s="14"/>
      <c r="C26" s="3" t="s">
        <v>26</v>
      </c>
      <c r="D26" s="35">
        <v>0</v>
      </c>
      <c r="E26" s="35">
        <v>90712.99000000002</v>
      </c>
      <c r="F26" s="35">
        <v>77716.840000000011</v>
      </c>
      <c r="G26" s="35">
        <v>28392.720000000005</v>
      </c>
      <c r="H26" s="6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54.56</v>
      </c>
      <c r="T26" s="23">
        <f t="shared" si="2"/>
        <v>54.56</v>
      </c>
      <c r="U26" s="23">
        <f t="shared" si="3"/>
        <v>196877.11000000002</v>
      </c>
    </row>
    <row r="27" spans="1:23" x14ac:dyDescent="0.2">
      <c r="A27" s="34">
        <v>15</v>
      </c>
      <c r="B27" s="14"/>
      <c r="C27" s="3" t="s">
        <v>27</v>
      </c>
      <c r="D27" s="35">
        <v>0</v>
      </c>
      <c r="E27" s="35">
        <v>383858.77999999997</v>
      </c>
      <c r="F27" s="35">
        <v>0</v>
      </c>
      <c r="G27" s="35">
        <v>0</v>
      </c>
      <c r="H27" s="6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23">
        <f t="shared" si="2"/>
        <v>0</v>
      </c>
      <c r="U27" s="23">
        <f t="shared" si="3"/>
        <v>383858.77999999997</v>
      </c>
    </row>
    <row r="28" spans="1:23" x14ac:dyDescent="0.2">
      <c r="A28" s="34">
        <v>16</v>
      </c>
      <c r="B28" s="14"/>
      <c r="C28" s="3" t="s">
        <v>28</v>
      </c>
      <c r="D28" s="35">
        <v>0</v>
      </c>
      <c r="E28" s="35">
        <v>0</v>
      </c>
      <c r="F28" s="35">
        <v>4269.51</v>
      </c>
      <c r="G28" s="35">
        <v>1731292.92</v>
      </c>
      <c r="H28" s="6">
        <v>204317.66</v>
      </c>
      <c r="I28" s="7">
        <v>-115767.98</v>
      </c>
      <c r="J28" s="7">
        <v>244411.13</v>
      </c>
      <c r="K28" s="7">
        <v>42233.5</v>
      </c>
      <c r="L28" s="7">
        <v>-34991.5</v>
      </c>
      <c r="M28" s="7">
        <v>153128.16</v>
      </c>
      <c r="N28" s="7">
        <v>17174.8</v>
      </c>
      <c r="O28" s="7">
        <v>3304</v>
      </c>
      <c r="P28" s="7">
        <v>22568.400000000001</v>
      </c>
      <c r="Q28" s="7">
        <v>3460.44</v>
      </c>
      <c r="R28" s="7">
        <v>6725.8</v>
      </c>
      <c r="S28" s="7">
        <v>506853.86</v>
      </c>
      <c r="T28" s="23">
        <f t="shared" si="2"/>
        <v>1053418.27</v>
      </c>
      <c r="U28" s="23">
        <f t="shared" si="3"/>
        <v>2788980.7</v>
      </c>
    </row>
    <row r="29" spans="1:23" x14ac:dyDescent="0.2">
      <c r="A29" s="34">
        <v>17</v>
      </c>
      <c r="B29" s="14"/>
      <c r="C29" s="3" t="s">
        <v>29</v>
      </c>
      <c r="D29" s="35">
        <v>0</v>
      </c>
      <c r="E29" s="35">
        <v>0</v>
      </c>
      <c r="F29" s="35">
        <v>802509.89</v>
      </c>
      <c r="G29" s="35">
        <v>890953.33000000007</v>
      </c>
      <c r="H29" s="6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215320.46</v>
      </c>
      <c r="T29" s="23">
        <f t="shared" si="2"/>
        <v>215320.46</v>
      </c>
      <c r="U29" s="23">
        <f t="shared" si="3"/>
        <v>1908783.6800000002</v>
      </c>
    </row>
    <row r="30" spans="1:23" x14ac:dyDescent="0.2">
      <c r="A30" s="34">
        <v>18</v>
      </c>
      <c r="B30" s="14"/>
      <c r="C30" s="3" t="s">
        <v>30</v>
      </c>
      <c r="D30" s="35">
        <v>0</v>
      </c>
      <c r="E30" s="35">
        <v>0</v>
      </c>
      <c r="F30" s="35">
        <v>39931.369999999995</v>
      </c>
      <c r="G30" s="35">
        <v>2874623.79</v>
      </c>
      <c r="H30" s="6">
        <v>313300.07999999996</v>
      </c>
      <c r="I30" s="7">
        <v>323357.25</v>
      </c>
      <c r="J30" s="7">
        <v>384532.68</v>
      </c>
      <c r="K30" s="7">
        <v>691300.72</v>
      </c>
      <c r="L30" s="7">
        <v>806839.32</v>
      </c>
      <c r="M30" s="7">
        <v>611332.92000000004</v>
      </c>
      <c r="N30" s="7">
        <v>1858704.25</v>
      </c>
      <c r="O30" s="7">
        <v>1518610.44</v>
      </c>
      <c r="P30" s="7">
        <v>2282136.33</v>
      </c>
      <c r="Q30" s="7">
        <v>2666328.6799999997</v>
      </c>
      <c r="R30" s="7">
        <v>590451.79</v>
      </c>
      <c r="S30" s="7">
        <v>1445969.91</v>
      </c>
      <c r="T30" s="23">
        <f>SUM(H30:S30)</f>
        <v>13492864.370000001</v>
      </c>
      <c r="U30" s="23">
        <f t="shared" si="3"/>
        <v>16407419.530000001</v>
      </c>
    </row>
    <row r="31" spans="1:23" x14ac:dyDescent="0.2">
      <c r="A31" s="34">
        <v>19</v>
      </c>
      <c r="B31" s="14"/>
      <c r="C31" s="3" t="s">
        <v>31</v>
      </c>
      <c r="D31" s="35">
        <v>4762182.1000000006</v>
      </c>
      <c r="E31" s="35">
        <v>3486811</v>
      </c>
      <c r="F31" s="35">
        <v>2173739.9599999995</v>
      </c>
      <c r="G31" s="35">
        <v>1589659.3300000003</v>
      </c>
      <c r="H31" s="6">
        <v>51447.45</v>
      </c>
      <c r="I31" s="7">
        <v>0</v>
      </c>
      <c r="J31" s="7">
        <v>109872.95</v>
      </c>
      <c r="K31" s="7">
        <v>169740.3</v>
      </c>
      <c r="L31" s="7">
        <v>14049.17</v>
      </c>
      <c r="M31" s="7">
        <v>15616.83</v>
      </c>
      <c r="N31" s="7">
        <v>67241.22</v>
      </c>
      <c r="O31" s="7">
        <v>54369</v>
      </c>
      <c r="P31" s="7">
        <v>260250.72</v>
      </c>
      <c r="Q31" s="7">
        <v>0</v>
      </c>
      <c r="R31" s="7">
        <v>282406.07</v>
      </c>
      <c r="S31" s="7">
        <v>0</v>
      </c>
      <c r="T31" s="23">
        <f t="shared" si="2"/>
        <v>1024993.71</v>
      </c>
      <c r="U31" s="23">
        <f t="shared" si="3"/>
        <v>13037386.1</v>
      </c>
    </row>
    <row r="32" spans="1:23" x14ac:dyDescent="0.2">
      <c r="A32" s="34">
        <v>20</v>
      </c>
      <c r="B32" s="14"/>
      <c r="C32" s="3" t="s">
        <v>32</v>
      </c>
      <c r="D32" s="35">
        <v>0</v>
      </c>
      <c r="E32" s="35">
        <v>0</v>
      </c>
      <c r="F32" s="35">
        <v>0</v>
      </c>
      <c r="G32" s="35">
        <v>0</v>
      </c>
      <c r="H32" s="6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f>8251.95+7902.44+9977.53</f>
        <v>26131.919999999998</v>
      </c>
      <c r="R32" s="7">
        <v>44282.559999999998</v>
      </c>
      <c r="S32" s="7">
        <v>35655.31</v>
      </c>
      <c r="T32" s="23">
        <f>SUM(H32:S32)</f>
        <v>106069.79</v>
      </c>
      <c r="U32" s="23">
        <f>D32+E32+T32+F32+G32</f>
        <v>106069.79</v>
      </c>
      <c r="W32" s="5"/>
    </row>
    <row r="33" spans="1:21" x14ac:dyDescent="0.2">
      <c r="A33" s="17"/>
      <c r="B33" s="14" t="s">
        <v>33</v>
      </c>
      <c r="C33" s="15"/>
      <c r="D33" s="24">
        <f t="shared" ref="D33:U33" si="4">SUM(D14:D32)</f>
        <v>6495217.5700000003</v>
      </c>
      <c r="E33" s="24">
        <f t="shared" si="4"/>
        <v>7515041.5599999996</v>
      </c>
      <c r="F33" s="24">
        <f t="shared" si="4"/>
        <v>13493945.899999999</v>
      </c>
      <c r="G33" s="24">
        <f t="shared" si="4"/>
        <v>10486543.360000001</v>
      </c>
      <c r="H33" s="24">
        <f t="shared" si="4"/>
        <v>746885.75999999989</v>
      </c>
      <c r="I33" s="66">
        <f t="shared" si="4"/>
        <v>249471.38</v>
      </c>
      <c r="J33" s="66">
        <f t="shared" si="4"/>
        <v>921900.24</v>
      </c>
      <c r="K33" s="66">
        <f t="shared" si="4"/>
        <v>945151.98</v>
      </c>
      <c r="L33" s="66">
        <f t="shared" si="4"/>
        <v>889712.04999999993</v>
      </c>
      <c r="M33" s="66">
        <f t="shared" si="4"/>
        <v>1082233.54</v>
      </c>
      <c r="N33" s="66">
        <f t="shared" si="4"/>
        <v>2076879.97</v>
      </c>
      <c r="O33" s="66">
        <f t="shared" si="4"/>
        <v>1697919.65</v>
      </c>
      <c r="P33" s="66">
        <f t="shared" si="4"/>
        <v>2773666.1700000004</v>
      </c>
      <c r="Q33" s="66">
        <f t="shared" si="4"/>
        <v>2993668.1899999995</v>
      </c>
      <c r="R33" s="66">
        <f t="shared" si="4"/>
        <v>1045400.9200000002</v>
      </c>
      <c r="S33" s="66">
        <f t="shared" si="4"/>
        <v>3447664.4200000004</v>
      </c>
      <c r="T33" s="26">
        <f t="shared" si="4"/>
        <v>18870554.270000003</v>
      </c>
      <c r="U33" s="26">
        <f t="shared" si="4"/>
        <v>56861302.660000004</v>
      </c>
    </row>
    <row r="34" spans="1:21" ht="5.25" customHeight="1" x14ac:dyDescent="0.2">
      <c r="A34" s="13"/>
      <c r="B34" s="14"/>
      <c r="C34" s="15"/>
      <c r="D34" s="35"/>
      <c r="E34" s="35"/>
      <c r="F34" s="35"/>
      <c r="G34" s="35"/>
      <c r="H34" s="27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3"/>
      <c r="U34" s="23"/>
    </row>
    <row r="35" spans="1:21" x14ac:dyDescent="0.2">
      <c r="A35" s="13"/>
      <c r="B35" s="14" t="s">
        <v>34</v>
      </c>
      <c r="C35" s="3"/>
      <c r="D35" s="35">
        <v>-9756984.2799999993</v>
      </c>
      <c r="E35" s="35">
        <v>-10725962.43</v>
      </c>
      <c r="F35" s="35">
        <v>-10007474.200000001</v>
      </c>
      <c r="G35" s="35">
        <v>-7601626.9000000004</v>
      </c>
      <c r="H35" s="6">
        <v>-998246.30999999994</v>
      </c>
      <c r="I35" s="7">
        <v>-781603.12</v>
      </c>
      <c r="J35" s="7">
        <v>-739510.49999999988</v>
      </c>
      <c r="K35" s="7">
        <v>-711840.10000000009</v>
      </c>
      <c r="L35" s="7">
        <v>-722671.25999999989</v>
      </c>
      <c r="M35" s="7">
        <v>-995723.57</v>
      </c>
      <c r="N35" s="7">
        <v>-1294206.75</v>
      </c>
      <c r="O35" s="7">
        <v>-1263353.4200000002</v>
      </c>
      <c r="P35" s="7">
        <v>-1072047.5599999998</v>
      </c>
      <c r="Q35" s="7">
        <v>-854739.15000000026</v>
      </c>
      <c r="R35" s="7">
        <v>-756805.32</v>
      </c>
      <c r="S35" s="7">
        <v>-838259.94000000006</v>
      </c>
      <c r="T35" s="23">
        <f>SUM(H35:S35)</f>
        <v>-11029007</v>
      </c>
      <c r="U35" s="23">
        <f>D35+E35+T35+F35+G35</f>
        <v>-49121054.810000002</v>
      </c>
    </row>
    <row r="36" spans="1:21" ht="12.6" customHeight="1" x14ac:dyDescent="0.2">
      <c r="A36" s="17"/>
      <c r="B36" s="14"/>
      <c r="C36" s="15"/>
      <c r="D36" s="35"/>
      <c r="E36" s="35"/>
      <c r="F36" s="35"/>
      <c r="G36" s="35"/>
      <c r="H36" s="29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3"/>
      <c r="U36" s="23"/>
    </row>
    <row r="37" spans="1:21" x14ac:dyDescent="0.2">
      <c r="A37" s="17"/>
      <c r="B37" s="14" t="s">
        <v>35</v>
      </c>
      <c r="C37" s="15"/>
      <c r="D37" s="24">
        <f>+D11+D33+D35</f>
        <v>-19111797.809999999</v>
      </c>
      <c r="E37" s="24">
        <f>+E11+E33+E35</f>
        <v>-23071988.699999999</v>
      </c>
      <c r="F37" s="24">
        <v>-20459777.760000005</v>
      </c>
      <c r="G37" s="24">
        <v>-18601238.150000006</v>
      </c>
      <c r="H37" s="24">
        <f t="shared" ref="H37:U37" si="5">+H11+H33+H35</f>
        <v>-19695273.480000004</v>
      </c>
      <c r="I37" s="25">
        <f t="shared" si="5"/>
        <v>-20298279.660000008</v>
      </c>
      <c r="J37" s="25">
        <f t="shared" si="5"/>
        <v>-20173749.610000011</v>
      </c>
      <c r="K37" s="25">
        <f t="shared" si="5"/>
        <v>-20013466.210000012</v>
      </c>
      <c r="L37" s="25">
        <f t="shared" si="5"/>
        <v>-19890176.970000014</v>
      </c>
      <c r="M37" s="25">
        <f t="shared" si="5"/>
        <v>-19854459.350000016</v>
      </c>
      <c r="N37" s="25">
        <f t="shared" si="5"/>
        <v>-19122185.040000018</v>
      </c>
      <c r="O37" s="25">
        <f t="shared" si="5"/>
        <v>-18737053.060000021</v>
      </c>
      <c r="P37" s="25">
        <f t="shared" si="5"/>
        <v>-17083452.10000002</v>
      </c>
      <c r="Q37" s="25">
        <f t="shared" si="5"/>
        <v>-14989956.520000022</v>
      </c>
      <c r="R37" s="25">
        <f t="shared" si="5"/>
        <v>-14742077.880000023</v>
      </c>
      <c r="S37" s="25">
        <f t="shared" si="5"/>
        <v>-12170507.840000022</v>
      </c>
      <c r="T37" s="26">
        <f t="shared" si="5"/>
        <v>-11602365.660000004</v>
      </c>
      <c r="U37" s="26">
        <f t="shared" si="5"/>
        <v>-8109783.25</v>
      </c>
    </row>
    <row r="38" spans="1:21" x14ac:dyDescent="0.2">
      <c r="A38" s="17"/>
      <c r="B38" s="14"/>
      <c r="C38" s="15"/>
      <c r="D38" s="35"/>
      <c r="E38" s="35"/>
      <c r="F38" s="35"/>
      <c r="G38" s="35"/>
      <c r="H38" s="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23"/>
      <c r="U38" s="23"/>
    </row>
    <row r="39" spans="1:21" x14ac:dyDescent="0.2">
      <c r="A39" s="17" t="s">
        <v>36</v>
      </c>
      <c r="B39" s="14" t="s">
        <v>37</v>
      </c>
      <c r="C39" s="15"/>
      <c r="D39" s="35">
        <v>-749270.02</v>
      </c>
      <c r="E39" s="35">
        <v>-874260.76</v>
      </c>
      <c r="F39" s="35">
        <v>-1026376.6100000001</v>
      </c>
      <c r="G39" s="35">
        <v>-842674.78</v>
      </c>
      <c r="H39" s="6">
        <v>-70874.44</v>
      </c>
      <c r="I39" s="7">
        <v>-57859.689999999995</v>
      </c>
      <c r="J39" s="7">
        <v>-73028.479999999996</v>
      </c>
      <c r="K39" s="7">
        <v>-43751.55</v>
      </c>
      <c r="L39" s="7">
        <v>-50792.35</v>
      </c>
      <c r="M39" s="7">
        <v>-50398.909999999996</v>
      </c>
      <c r="N39" s="7">
        <v>-49434.25</v>
      </c>
      <c r="O39" s="7">
        <v>-48017.65</v>
      </c>
      <c r="P39" s="7">
        <v>-45433.46</v>
      </c>
      <c r="Q39" s="7">
        <v>-40716.959999999999</v>
      </c>
      <c r="R39" s="7">
        <v>-37834.44</v>
      </c>
      <c r="S39" s="7">
        <v>-34360.75</v>
      </c>
      <c r="T39" s="23">
        <f>SUM(H39:S39)</f>
        <v>-602502.92999999993</v>
      </c>
      <c r="U39" s="23">
        <f>D39+E39+T39+F39+G39</f>
        <v>-4095085.1000000006</v>
      </c>
    </row>
    <row r="40" spans="1:21" x14ac:dyDescent="0.2">
      <c r="A40" s="17"/>
      <c r="B40" s="14"/>
      <c r="C40" s="15"/>
      <c r="D40" s="35"/>
      <c r="E40" s="35"/>
      <c r="F40" s="35"/>
      <c r="G40" s="35"/>
      <c r="H40" s="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23"/>
      <c r="U40" s="23"/>
    </row>
    <row r="41" spans="1:21" ht="13.5" thickBot="1" x14ac:dyDescent="0.25">
      <c r="A41" s="13"/>
      <c r="B41" s="14" t="s">
        <v>38</v>
      </c>
      <c r="C41" s="15"/>
      <c r="D41" s="31">
        <f>+D37+D39</f>
        <v>-19861067.829999998</v>
      </c>
      <c r="E41" s="31">
        <f>+E37+E39</f>
        <v>-23946249.460000001</v>
      </c>
      <c r="F41" s="31">
        <v>-21486154.370000005</v>
      </c>
      <c r="G41" s="31">
        <v>-19443912.930000007</v>
      </c>
      <c r="H41" s="31">
        <f>+H37+H39</f>
        <v>-19766147.920000006</v>
      </c>
      <c r="I41" s="32">
        <f>+I37+I39</f>
        <v>-20356139.350000009</v>
      </c>
      <c r="J41" s="32">
        <f t="shared" ref="J41:S41" si="6">+J37+J39</f>
        <v>-20246778.090000011</v>
      </c>
      <c r="K41" s="32">
        <f t="shared" si="6"/>
        <v>-20057217.760000013</v>
      </c>
      <c r="L41" s="32">
        <f t="shared" si="6"/>
        <v>-19940969.320000015</v>
      </c>
      <c r="M41" s="32">
        <f t="shared" si="6"/>
        <v>-19904858.260000017</v>
      </c>
      <c r="N41" s="32">
        <f t="shared" si="6"/>
        <v>-19171619.290000018</v>
      </c>
      <c r="O41" s="32">
        <f t="shared" si="6"/>
        <v>-18785070.71000002</v>
      </c>
      <c r="P41" s="32">
        <f t="shared" si="6"/>
        <v>-17128885.560000021</v>
      </c>
      <c r="Q41" s="32">
        <f t="shared" si="6"/>
        <v>-15030673.480000023</v>
      </c>
      <c r="R41" s="32">
        <f t="shared" si="6"/>
        <v>-14779912.320000023</v>
      </c>
      <c r="S41" s="32">
        <f t="shared" si="6"/>
        <v>-12204868.590000022</v>
      </c>
      <c r="T41" s="33">
        <f>+T37+T39</f>
        <v>-12204868.590000004</v>
      </c>
      <c r="U41" s="33">
        <f>+U37+U39</f>
        <v>-12204868.350000001</v>
      </c>
    </row>
    <row r="42" spans="1:21" ht="13.5" thickTop="1" x14ac:dyDescent="0.2">
      <c r="A42" s="13"/>
      <c r="C42" s="15"/>
      <c r="D42" s="15"/>
      <c r="E42" s="15"/>
      <c r="F42" s="15"/>
      <c r="G42" s="15"/>
      <c r="H42" s="38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1"/>
      <c r="U42" s="21"/>
    </row>
    <row r="43" spans="1:21" x14ac:dyDescent="0.2">
      <c r="G43" s="65"/>
    </row>
    <row r="44" spans="1:21" x14ac:dyDescent="0.2">
      <c r="B44" s="2" t="s">
        <v>39</v>
      </c>
      <c r="G44" s="65"/>
      <c r="S44" s="5"/>
      <c r="T44" s="18"/>
      <c r="U44" s="18"/>
    </row>
    <row r="45" spans="1:21" x14ac:dyDescent="0.2">
      <c r="G45" s="65"/>
      <c r="S45" s="5"/>
      <c r="T45" s="18"/>
      <c r="U45" s="18"/>
    </row>
    <row r="46" spans="1:21" x14ac:dyDescent="0.2">
      <c r="G46" s="65"/>
      <c r="Q46" s="4"/>
      <c r="T46" s="18"/>
      <c r="U46" s="18"/>
    </row>
    <row r="47" spans="1:21" x14ac:dyDescent="0.2">
      <c r="G47" s="6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8"/>
      <c r="U47" s="18"/>
    </row>
    <row r="48" spans="1:21" x14ac:dyDescent="0.2">
      <c r="G48" s="65"/>
      <c r="H48" s="39"/>
      <c r="I48" s="39"/>
      <c r="J48" s="39"/>
      <c r="K48" s="39"/>
      <c r="L48" s="39"/>
      <c r="M48" s="39"/>
      <c r="N48" s="39"/>
      <c r="O48" s="39"/>
      <c r="P48" s="39"/>
      <c r="Q48" s="4"/>
      <c r="R48" s="39"/>
      <c r="S48" s="39"/>
      <c r="T48" s="18"/>
      <c r="U48" s="18"/>
    </row>
    <row r="49" spans="4:17" x14ac:dyDescent="0.2">
      <c r="D49" s="45"/>
      <c r="G49" s="65"/>
      <c r="Q49" s="4"/>
    </row>
    <row r="50" spans="4:17" x14ac:dyDescent="0.2">
      <c r="G50" s="65"/>
      <c r="Q50" s="4"/>
    </row>
    <row r="51" spans="4:17" x14ac:dyDescent="0.2">
      <c r="G51" s="65"/>
    </row>
    <row r="53" spans="4:17" x14ac:dyDescent="0.2">
      <c r="D53" s="45"/>
    </row>
    <row r="57" spans="4:17" x14ac:dyDescent="0.2">
      <c r="D57" s="45"/>
    </row>
  </sheetData>
  <mergeCells count="1">
    <mergeCell ref="H6:S6"/>
  </mergeCells>
  <pageMargins left="0.7" right="0.7" top="0.75" bottom="0.75" header="0.3" footer="0.3"/>
  <pageSetup scale="41" orientation="landscape" r:id="rId1"/>
  <headerFooter>
    <oddFooter>&amp;C&amp;"Arial,Regular"&amp;10Page 1.0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11"/>
  <sheetViews>
    <sheetView topLeftCell="A69" zoomScale="80" zoomScaleNormal="80" workbookViewId="0">
      <selection activeCell="L96" sqref="L96"/>
    </sheetView>
  </sheetViews>
  <sheetFormatPr defaultColWidth="15.85546875" defaultRowHeight="12.75" x14ac:dyDescent="0.2"/>
  <cols>
    <col min="1" max="1" width="15.5703125" style="2" bestFit="1" customWidth="1"/>
    <col min="2" max="2" width="17.5703125" style="2" bestFit="1" customWidth="1"/>
    <col min="3" max="3" width="17.5703125" style="2" customWidth="1"/>
    <col min="4" max="4" width="17.28515625" style="2" bestFit="1" customWidth="1"/>
    <col min="5" max="5" width="18.42578125" style="2" bestFit="1" customWidth="1"/>
    <col min="6" max="6" width="18" style="2" bestFit="1" customWidth="1"/>
    <col min="7" max="7" width="18.42578125" style="2" bestFit="1" customWidth="1"/>
    <col min="8" max="8" width="3" style="2" customWidth="1"/>
    <col min="9" max="16384" width="15.85546875" style="2"/>
  </cols>
  <sheetData>
    <row r="1" spans="1:18" x14ac:dyDescent="0.2">
      <c r="A1" s="1" t="s">
        <v>0</v>
      </c>
    </row>
    <row r="2" spans="1:18" x14ac:dyDescent="0.2">
      <c r="A2" s="1" t="s">
        <v>40</v>
      </c>
    </row>
    <row r="3" spans="1:18" x14ac:dyDescent="0.2">
      <c r="A3" s="2" t="s">
        <v>41</v>
      </c>
    </row>
    <row r="5" spans="1:18" x14ac:dyDescent="0.2">
      <c r="A5" s="1" t="s">
        <v>6</v>
      </c>
      <c r="F5" s="40">
        <v>0.1065</v>
      </c>
    </row>
    <row r="6" spans="1:18" s="41" customFormat="1" ht="38.25" x14ac:dyDescent="0.2">
      <c r="A6" s="59"/>
      <c r="B6" s="60" t="s">
        <v>42</v>
      </c>
      <c r="C6" s="60" t="s">
        <v>43</v>
      </c>
      <c r="D6" s="60" t="s">
        <v>44</v>
      </c>
      <c r="E6" s="60" t="s">
        <v>45</v>
      </c>
      <c r="F6" s="60" t="s">
        <v>37</v>
      </c>
      <c r="G6" s="61" t="s">
        <v>46</v>
      </c>
      <c r="H6" s="60"/>
      <c r="I6" s="60" t="s">
        <v>47</v>
      </c>
    </row>
    <row r="7" spans="1:18" x14ac:dyDescent="0.2">
      <c r="A7" s="42" t="s">
        <v>48</v>
      </c>
      <c r="B7" s="43">
        <v>0</v>
      </c>
      <c r="C7" s="43">
        <f>2693387.99</f>
        <v>2693387.99</v>
      </c>
      <c r="D7" s="43">
        <v>0</v>
      </c>
      <c r="E7" s="43">
        <f>-4404501.33-C7</f>
        <v>-7097889.3200000003</v>
      </c>
      <c r="F7" s="43"/>
      <c r="G7" s="44">
        <f>SUM(B7:F7)</f>
        <v>-4404501.33</v>
      </c>
      <c r="H7" s="43"/>
      <c r="I7" s="45">
        <f>+E7</f>
        <v>-7097889.3200000003</v>
      </c>
      <c r="K7" s="45"/>
      <c r="L7" s="45"/>
      <c r="M7" s="45"/>
      <c r="N7" s="45"/>
      <c r="O7" s="45"/>
      <c r="P7" s="45"/>
      <c r="Q7" s="45"/>
      <c r="R7" s="45"/>
    </row>
    <row r="8" spans="1:18" x14ac:dyDescent="0.2">
      <c r="A8" s="46">
        <v>1</v>
      </c>
      <c r="B8" s="47">
        <v>2648142.14</v>
      </c>
      <c r="C8" s="47">
        <v>262689.31999999983</v>
      </c>
      <c r="D8" s="47">
        <v>-11010.35</v>
      </c>
      <c r="E8" s="47">
        <f>-3478059.87+11010.68-2129420.83</f>
        <v>-5596470.0199999996</v>
      </c>
      <c r="F8" s="47">
        <f>ROUND((((B8+D8+E8)/2)+I7)*($F$5/12),0)</f>
        <v>-76126</v>
      </c>
      <c r="G8" s="48">
        <f>F8+G7+B8+D8+E8+C8</f>
        <v>-7177276.2400000002</v>
      </c>
      <c r="H8" s="47"/>
      <c r="I8" s="45">
        <f>+I7+B8+D8+E8+F8</f>
        <v>-10133353.549999999</v>
      </c>
      <c r="K8" s="45"/>
      <c r="L8" s="45"/>
      <c r="M8" s="45"/>
      <c r="N8" s="45"/>
      <c r="O8" s="45"/>
      <c r="P8" s="45"/>
      <c r="Q8" s="45"/>
      <c r="R8" s="45"/>
    </row>
    <row r="9" spans="1:18" x14ac:dyDescent="0.2">
      <c r="A9" s="46">
        <v>2</v>
      </c>
      <c r="B9" s="47">
        <v>3754612.25</v>
      </c>
      <c r="C9" s="47">
        <v>348092.94999999972</v>
      </c>
      <c r="D9" s="47">
        <v>-37610.5</v>
      </c>
      <c r="E9" s="47">
        <v>-5851627.3700000001</v>
      </c>
      <c r="F9" s="47">
        <f t="shared" ref="F9:F19" si="0">ROUND((((B9+D9+E9)/2)+I8)*($F$5/12),0)</f>
        <v>-99406</v>
      </c>
      <c r="G9" s="48">
        <f t="shared" ref="G9:G20" si="1">F9+G8+B9+D9+E9+C9</f>
        <v>-9063214.9100000001</v>
      </c>
      <c r="H9" s="47"/>
      <c r="I9" s="45">
        <f t="shared" ref="I9:I20" si="2">+I8+B9+D9+E9+F9</f>
        <v>-12367385.169999998</v>
      </c>
      <c r="K9" s="45"/>
      <c r="L9" s="45"/>
      <c r="M9" s="45"/>
      <c r="N9" s="45"/>
      <c r="O9" s="45"/>
      <c r="P9" s="45"/>
      <c r="Q9" s="45"/>
      <c r="R9" s="45"/>
    </row>
    <row r="10" spans="1:18" x14ac:dyDescent="0.2">
      <c r="A10" s="46">
        <v>3</v>
      </c>
      <c r="B10" s="47">
        <v>3478015.21</v>
      </c>
      <c r="C10" s="47">
        <v>-117206.12999999989</v>
      </c>
      <c r="D10" s="47">
        <v>-67973.189999999988</v>
      </c>
      <c r="E10" s="47">
        <v>-4670909.3399999961</v>
      </c>
      <c r="F10" s="47">
        <f t="shared" si="0"/>
        <v>-115356</v>
      </c>
      <c r="G10" s="48">
        <f t="shared" si="1"/>
        <v>-10556644.359999996</v>
      </c>
      <c r="H10" s="47"/>
      <c r="I10" s="45">
        <f t="shared" si="2"/>
        <v>-13743608.489999993</v>
      </c>
      <c r="K10" s="45"/>
      <c r="L10" s="45"/>
      <c r="M10" s="45"/>
      <c r="N10" s="45"/>
      <c r="O10" s="45"/>
      <c r="P10" s="45"/>
      <c r="Q10" s="45"/>
      <c r="R10" s="45"/>
    </row>
    <row r="11" spans="1:18" x14ac:dyDescent="0.2">
      <c r="A11" s="46">
        <v>4</v>
      </c>
      <c r="B11" s="47">
        <v>4355254.13</v>
      </c>
      <c r="C11" s="47">
        <v>586847.75</v>
      </c>
      <c r="D11" s="47">
        <v>-100399.12000000001</v>
      </c>
      <c r="E11" s="47">
        <v>-4668416.3500000071</v>
      </c>
      <c r="F11" s="47">
        <f t="shared" si="0"/>
        <v>-123810</v>
      </c>
      <c r="G11" s="48">
        <f t="shared" si="1"/>
        <v>-10507167.950000003</v>
      </c>
      <c r="H11" s="47"/>
      <c r="I11" s="45">
        <f t="shared" si="2"/>
        <v>-14280979.829999998</v>
      </c>
      <c r="K11" s="45"/>
      <c r="L11" s="45"/>
      <c r="M11" s="45"/>
      <c r="N11" s="45"/>
      <c r="O11" s="45"/>
      <c r="P11" s="45"/>
      <c r="Q11" s="45"/>
      <c r="R11" s="45"/>
    </row>
    <row r="12" spans="1:18" x14ac:dyDescent="0.2">
      <c r="A12" s="46">
        <v>5</v>
      </c>
      <c r="B12" s="47">
        <v>3686016.71</v>
      </c>
      <c r="C12" s="47">
        <v>-291172.45999999996</v>
      </c>
      <c r="D12" s="47">
        <v>-134079.43</v>
      </c>
      <c r="E12" s="47">
        <v>-4563594.8499999959</v>
      </c>
      <c r="F12" s="47">
        <f t="shared" si="0"/>
        <v>-131233</v>
      </c>
      <c r="G12" s="48">
        <f t="shared" si="1"/>
        <v>-11941230.98</v>
      </c>
      <c r="H12" s="47"/>
      <c r="I12" s="45">
        <f t="shared" si="2"/>
        <v>-15423870.399999993</v>
      </c>
      <c r="K12" s="45"/>
      <c r="L12" s="45"/>
      <c r="M12" s="45"/>
      <c r="N12" s="45"/>
      <c r="O12" s="45"/>
      <c r="P12" s="45"/>
      <c r="Q12" s="45"/>
      <c r="R12" s="45"/>
    </row>
    <row r="13" spans="1:18" x14ac:dyDescent="0.2">
      <c r="A13" s="46">
        <v>6</v>
      </c>
      <c r="B13" s="47">
        <v>3848077.12</v>
      </c>
      <c r="C13" s="47">
        <v>669594.25</v>
      </c>
      <c r="D13" s="47">
        <v>-164407.59</v>
      </c>
      <c r="E13" s="47">
        <v>-5989271.510000011</v>
      </c>
      <c r="F13" s="47">
        <f t="shared" si="0"/>
        <v>-147118</v>
      </c>
      <c r="G13" s="48">
        <f t="shared" si="1"/>
        <v>-13724356.710000012</v>
      </c>
      <c r="H13" s="47"/>
      <c r="I13" s="45">
        <f t="shared" si="2"/>
        <v>-17876590.380000003</v>
      </c>
      <c r="K13" s="45"/>
      <c r="L13" s="45"/>
      <c r="M13" s="45"/>
      <c r="N13" s="45"/>
      <c r="O13" s="45"/>
      <c r="P13" s="45"/>
      <c r="Q13" s="45"/>
      <c r="R13" s="45"/>
    </row>
    <row r="14" spans="1:18" x14ac:dyDescent="0.2">
      <c r="A14" s="46">
        <v>7</v>
      </c>
      <c r="B14" s="47">
        <v>3924228.51</v>
      </c>
      <c r="C14" s="47">
        <v>1047010.21</v>
      </c>
      <c r="D14" s="47">
        <v>-197648.13</v>
      </c>
      <c r="E14" s="47">
        <v>-7728712.1699999906</v>
      </c>
      <c r="F14" s="47">
        <f t="shared" si="0"/>
        <v>-176414</v>
      </c>
      <c r="G14" s="48">
        <f t="shared" si="1"/>
        <v>-16855892.290000003</v>
      </c>
      <c r="H14" s="47"/>
      <c r="I14" s="45">
        <f t="shared" si="2"/>
        <v>-22055136.169999994</v>
      </c>
      <c r="K14" s="45"/>
      <c r="L14" s="45"/>
      <c r="M14" s="45"/>
      <c r="N14" s="45"/>
      <c r="O14" s="45"/>
      <c r="P14" s="45"/>
      <c r="Q14" s="45"/>
      <c r="R14" s="45"/>
    </row>
    <row r="15" spans="1:18" x14ac:dyDescent="0.2">
      <c r="A15" s="46">
        <v>8</v>
      </c>
      <c r="B15" s="47">
        <v>4036552.51</v>
      </c>
      <c r="C15" s="47">
        <v>-195748.5700000003</v>
      </c>
      <c r="D15" s="47">
        <v>-231059</v>
      </c>
      <c r="E15" s="47">
        <v>-4577217.1800000016</v>
      </c>
      <c r="F15" s="47">
        <f t="shared" si="0"/>
        <v>-199164</v>
      </c>
      <c r="G15" s="48">
        <f t="shared" si="1"/>
        <v>-18022528.530000005</v>
      </c>
      <c r="H15" s="47"/>
      <c r="I15" s="45">
        <f t="shared" si="2"/>
        <v>-23026023.839999996</v>
      </c>
      <c r="K15" s="45"/>
      <c r="L15" s="45"/>
      <c r="M15" s="45"/>
      <c r="N15" s="45"/>
      <c r="O15" s="45"/>
      <c r="P15" s="45"/>
      <c r="Q15" s="45"/>
      <c r="R15" s="45"/>
    </row>
    <row r="16" spans="1:18" x14ac:dyDescent="0.2">
      <c r="A16" s="46">
        <v>9</v>
      </c>
      <c r="B16" s="47">
        <v>2972860.29</v>
      </c>
      <c r="C16" s="47">
        <v>924940.05000000075</v>
      </c>
      <c r="D16" s="47">
        <v>-260144.38</v>
      </c>
      <c r="E16" s="47">
        <v>269799.76999999955</v>
      </c>
      <c r="F16" s="47">
        <f t="shared" si="0"/>
        <v>-191121</v>
      </c>
      <c r="G16" s="48">
        <f t="shared" si="1"/>
        <v>-14306193.800000006</v>
      </c>
      <c r="H16" s="47"/>
      <c r="I16" s="45">
        <f t="shared" si="2"/>
        <v>-20234629.159999996</v>
      </c>
      <c r="K16" s="45"/>
      <c r="L16" s="45"/>
      <c r="M16" s="45"/>
      <c r="N16" s="45"/>
      <c r="O16" s="45"/>
      <c r="P16" s="45"/>
      <c r="Q16" s="45"/>
      <c r="R16" s="45"/>
    </row>
    <row r="17" spans="1:18" x14ac:dyDescent="0.2">
      <c r="A17" s="46">
        <v>10</v>
      </c>
      <c r="B17" s="47">
        <v>4678937.97</v>
      </c>
      <c r="C17" s="47">
        <v>39551.509999999776</v>
      </c>
      <c r="D17" s="47">
        <v>-292026.90999999997</v>
      </c>
      <c r="E17" s="47">
        <v>269149.61000000313</v>
      </c>
      <c r="F17" s="47">
        <f t="shared" si="0"/>
        <v>-158921</v>
      </c>
      <c r="G17" s="48">
        <f t="shared" si="1"/>
        <v>-9769502.6200000029</v>
      </c>
      <c r="H17" s="47"/>
      <c r="I17" s="45">
        <f t="shared" si="2"/>
        <v>-15737489.489999995</v>
      </c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46">
        <v>11</v>
      </c>
      <c r="B18" s="47">
        <v>6803166.4800000004</v>
      </c>
      <c r="C18" s="47">
        <v>-694191.40000000037</v>
      </c>
      <c r="D18" s="47">
        <v>-339869.01</v>
      </c>
      <c r="E18" s="47">
        <v>345358.70999999903</v>
      </c>
      <c r="F18" s="47">
        <f t="shared" si="0"/>
        <v>-109457</v>
      </c>
      <c r="G18" s="48">
        <f t="shared" si="1"/>
        <v>-3764494.8400000036</v>
      </c>
      <c r="H18" s="47"/>
      <c r="I18" s="45">
        <f t="shared" si="2"/>
        <v>-9038290.3099999949</v>
      </c>
      <c r="K18" s="45"/>
      <c r="L18" s="45"/>
      <c r="M18" s="45"/>
      <c r="N18" s="45"/>
      <c r="O18" s="45"/>
      <c r="P18" s="45"/>
      <c r="Q18" s="45"/>
      <c r="R18" s="45"/>
    </row>
    <row r="19" spans="1:18" x14ac:dyDescent="0.2">
      <c r="A19" s="46">
        <v>12</v>
      </c>
      <c r="B19" s="47">
        <v>9380581.2799999993</v>
      </c>
      <c r="C19" s="47">
        <v>-1204039.6399999997</v>
      </c>
      <c r="D19" s="47">
        <v>-407301.27</v>
      </c>
      <c r="E19" s="47">
        <v>407395.68999999762</v>
      </c>
      <c r="F19" s="47">
        <f t="shared" si="0"/>
        <v>-38588</v>
      </c>
      <c r="G19" s="48">
        <f t="shared" si="1"/>
        <v>4373553.2199999942</v>
      </c>
      <c r="H19" s="47"/>
      <c r="I19" s="45">
        <f t="shared" si="2"/>
        <v>303797.39000000199</v>
      </c>
      <c r="K19" s="45"/>
      <c r="L19" s="45"/>
      <c r="M19" s="45"/>
      <c r="N19" s="45"/>
      <c r="O19" s="45"/>
      <c r="P19" s="45"/>
      <c r="Q19" s="45"/>
      <c r="R19" s="45"/>
    </row>
    <row r="20" spans="1:18" x14ac:dyDescent="0.2">
      <c r="A20" s="42" t="s">
        <v>49</v>
      </c>
      <c r="B20" s="47">
        <v>0</v>
      </c>
      <c r="C20" s="47">
        <v>0</v>
      </c>
      <c r="D20" s="43">
        <v>0</v>
      </c>
      <c r="E20" s="43">
        <v>4322</v>
      </c>
      <c r="F20" s="43">
        <v>-8859</v>
      </c>
      <c r="G20" s="44">
        <f t="shared" si="1"/>
        <v>4369016.2199999942</v>
      </c>
      <c r="H20" s="47"/>
      <c r="I20" s="45">
        <f t="shared" si="2"/>
        <v>299260.39000000199</v>
      </c>
      <c r="K20" s="45"/>
      <c r="L20" s="45"/>
      <c r="M20" s="45"/>
      <c r="N20" s="45"/>
      <c r="O20" s="45"/>
      <c r="P20" s="45"/>
      <c r="Q20" s="45"/>
      <c r="R20" s="45"/>
    </row>
    <row r="21" spans="1:18" x14ac:dyDescent="0.2">
      <c r="A21" s="49" t="s">
        <v>10</v>
      </c>
      <c r="B21" s="50">
        <f>SUM(B8:B19)</f>
        <v>53566444.599999994</v>
      </c>
      <c r="C21" s="50">
        <f>SUM(C7:C20)</f>
        <v>4069755.83</v>
      </c>
      <c r="D21" s="50">
        <f>SUM(D7:D20)</f>
        <v>-2243528.88</v>
      </c>
      <c r="E21" s="50">
        <f>SUM(E7:E20)</f>
        <v>-49448082.330000006</v>
      </c>
      <c r="F21" s="50">
        <f>SUM(F7:F19)</f>
        <v>-1566714</v>
      </c>
      <c r="G21" s="54"/>
      <c r="H21" s="51"/>
      <c r="K21" s="45"/>
      <c r="L21" s="45"/>
      <c r="M21" s="45"/>
      <c r="N21" s="45"/>
      <c r="O21" s="45"/>
      <c r="P21" s="45"/>
      <c r="Q21" s="45"/>
      <c r="R21" s="45"/>
    </row>
    <row r="22" spans="1:18" x14ac:dyDescent="0.2">
      <c r="B22" s="45"/>
      <c r="C22" s="45"/>
      <c r="D22" s="45"/>
      <c r="E22" s="45"/>
      <c r="F22" s="45"/>
      <c r="G22" s="55"/>
      <c r="H22" s="45"/>
      <c r="K22" s="45"/>
      <c r="L22" s="45"/>
      <c r="M22" s="45"/>
      <c r="N22" s="45"/>
      <c r="O22" s="45"/>
      <c r="P22" s="45"/>
      <c r="Q22" s="45"/>
      <c r="R22" s="45"/>
    </row>
    <row r="23" spans="1:18" ht="13.5" thickBot="1" x14ac:dyDescent="0.25">
      <c r="B23" s="45"/>
      <c r="C23" s="45"/>
      <c r="D23" s="56">
        <f>+B21+C21+D21</f>
        <v>55392671.54999999</v>
      </c>
      <c r="E23" s="45"/>
      <c r="F23" s="56">
        <f>+F21+E21</f>
        <v>-51014796.330000006</v>
      </c>
      <c r="G23" s="57">
        <f t="shared" ref="G23" si="3">F23+G22+B23+D23+E23+C23</f>
        <v>4377875.2199999839</v>
      </c>
      <c r="H23" s="52"/>
      <c r="K23" s="45"/>
      <c r="L23" s="45"/>
      <c r="M23" s="45"/>
      <c r="N23" s="45"/>
      <c r="O23" s="45"/>
      <c r="P23" s="45"/>
      <c r="Q23" s="45"/>
      <c r="R23" s="45"/>
    </row>
    <row r="24" spans="1:18" s="13" customFormat="1" ht="13.5" thickTop="1" x14ac:dyDescent="0.2">
      <c r="D24" s="13" t="s">
        <v>50</v>
      </c>
      <c r="F24" s="13" t="s">
        <v>51</v>
      </c>
      <c r="G24" s="53"/>
    </row>
    <row r="26" spans="1:18" x14ac:dyDescent="0.2">
      <c r="A26" s="1" t="s">
        <v>7</v>
      </c>
      <c r="F26" s="62">
        <v>9.2100000000000001E-2</v>
      </c>
    </row>
    <row r="27" spans="1:18" ht="38.25" x14ac:dyDescent="0.2">
      <c r="A27" s="59"/>
      <c r="B27" s="60" t="s">
        <v>42</v>
      </c>
      <c r="C27" s="60" t="s">
        <v>43</v>
      </c>
      <c r="D27" s="60" t="s">
        <v>44</v>
      </c>
      <c r="E27" s="60" t="s">
        <v>45</v>
      </c>
      <c r="F27" s="60" t="s">
        <v>37</v>
      </c>
      <c r="G27" s="61" t="s">
        <v>46</v>
      </c>
      <c r="H27" s="60"/>
      <c r="I27" s="60" t="s">
        <v>47</v>
      </c>
    </row>
    <row r="28" spans="1:18" x14ac:dyDescent="0.2">
      <c r="A28" s="42" t="s">
        <v>52</v>
      </c>
      <c r="B28" s="43">
        <v>0</v>
      </c>
      <c r="C28" s="43">
        <f>C21</f>
        <v>4069755.83</v>
      </c>
      <c r="D28" s="43">
        <v>0</v>
      </c>
      <c r="E28" s="43">
        <f>G28-C28</f>
        <v>299260.38999999408</v>
      </c>
      <c r="F28" s="43"/>
      <c r="G28" s="44">
        <f>G20</f>
        <v>4369016.2199999942</v>
      </c>
      <c r="H28" s="43"/>
      <c r="I28" s="45">
        <f>I20</f>
        <v>299260.39000000199</v>
      </c>
    </row>
    <row r="29" spans="1:18" x14ac:dyDescent="0.2">
      <c r="A29" s="46">
        <v>1</v>
      </c>
      <c r="B29" s="43">
        <v>3568394.81</v>
      </c>
      <c r="C29" s="43">
        <v>522545.96999999974</v>
      </c>
      <c r="D29" s="43">
        <v>-461231.59</v>
      </c>
      <c r="E29" s="43">
        <v>-2054799.23</v>
      </c>
      <c r="F29" s="43">
        <f>ROUND((((B29+D29+E29)/2)+I28)*($F$26/12),0)</f>
        <v>6335</v>
      </c>
      <c r="G29" s="44">
        <f>F29+G28+B29+D29+E29+C29</f>
        <v>5950261.1799999932</v>
      </c>
      <c r="H29" s="43"/>
      <c r="I29" s="45">
        <f>+I28+B29+D29+E29+F29</f>
        <v>1357959.3800000022</v>
      </c>
    </row>
    <row r="30" spans="1:18" x14ac:dyDescent="0.2">
      <c r="A30" s="46">
        <v>2</v>
      </c>
      <c r="B30" s="43">
        <v>3374756.23</v>
      </c>
      <c r="C30" s="43">
        <v>-255982.6799999997</v>
      </c>
      <c r="D30" s="43">
        <v>-490143.01</v>
      </c>
      <c r="E30" s="43">
        <v>-4171128.58</v>
      </c>
      <c r="F30" s="43">
        <f t="shared" ref="F30:F40" si="4">ROUND((((B30+D30+E30)/2)+I29)*($F$26/12),0)</f>
        <v>5485</v>
      </c>
      <c r="G30" s="44">
        <f>F30+G29+B30+D30+E30+C30</f>
        <v>4413248.1399999931</v>
      </c>
      <c r="H30" s="43"/>
      <c r="I30" s="45">
        <f t="shared" ref="I30:I41" si="5">+I29+B30+D30+E30+F30</f>
        <v>76929.020000002347</v>
      </c>
    </row>
    <row r="31" spans="1:18" x14ac:dyDescent="0.2">
      <c r="A31" s="46">
        <v>3</v>
      </c>
      <c r="B31" s="43">
        <v>4020585.46</v>
      </c>
      <c r="C31" s="43">
        <v>-809314.18000000017</v>
      </c>
      <c r="D31" s="43">
        <v>-521052.11</v>
      </c>
      <c r="E31" s="43">
        <v>-4312160.18</v>
      </c>
      <c r="F31" s="43">
        <f t="shared" si="4"/>
        <v>-2528</v>
      </c>
      <c r="G31" s="44">
        <f t="shared" ref="G31:G41" si="6">F31+G30+B31+D31+E31+C31</f>
        <v>2788779.1299999938</v>
      </c>
      <c r="H31" s="43"/>
      <c r="I31" s="45">
        <f t="shared" si="5"/>
        <v>-738225.80999999726</v>
      </c>
    </row>
    <row r="32" spans="1:18" x14ac:dyDescent="0.2">
      <c r="A32" s="46">
        <v>4</v>
      </c>
      <c r="B32" s="43">
        <v>3506710.37</v>
      </c>
      <c r="C32" s="43">
        <v>-239127.85999999987</v>
      </c>
      <c r="D32" s="43">
        <v>-552361.84</v>
      </c>
      <c r="E32" s="43">
        <v>-4393041.7100000009</v>
      </c>
      <c r="F32" s="43">
        <f t="shared" si="4"/>
        <v>-11187</v>
      </c>
      <c r="G32" s="44">
        <f t="shared" si="6"/>
        <v>1099771.0899999938</v>
      </c>
      <c r="H32" s="43"/>
      <c r="I32" s="45">
        <f t="shared" si="5"/>
        <v>-2188105.9899999979</v>
      </c>
    </row>
    <row r="33" spans="1:9" x14ac:dyDescent="0.2">
      <c r="A33" s="46">
        <v>5</v>
      </c>
      <c r="B33" s="43">
        <v>3627311.16</v>
      </c>
      <c r="C33" s="43">
        <v>581877.64000000013</v>
      </c>
      <c r="D33" s="43">
        <v>-582101.68999999994</v>
      </c>
      <c r="E33" s="43">
        <v>-4227927.4399999995</v>
      </c>
      <c r="F33" s="43">
        <f t="shared" si="4"/>
        <v>-21332</v>
      </c>
      <c r="G33" s="44">
        <f t="shared" si="6"/>
        <v>477598.75999999512</v>
      </c>
      <c r="H33" s="43"/>
      <c r="I33" s="45">
        <f t="shared" si="5"/>
        <v>-3392155.9599999972</v>
      </c>
    </row>
    <row r="34" spans="1:9" x14ac:dyDescent="0.2">
      <c r="A34" s="46">
        <v>6</v>
      </c>
      <c r="B34" s="43">
        <v>4220628.59</v>
      </c>
      <c r="C34" s="43">
        <v>699578.24999999953</v>
      </c>
      <c r="D34" s="43">
        <v>-614787.65999999992</v>
      </c>
      <c r="E34" s="43">
        <v>-5526488.5</v>
      </c>
      <c r="F34" s="43">
        <f t="shared" si="4"/>
        <v>-33405</v>
      </c>
      <c r="G34" s="44">
        <f t="shared" si="6"/>
        <v>-776875.56000000564</v>
      </c>
      <c r="H34" s="43"/>
      <c r="I34" s="45">
        <f t="shared" si="5"/>
        <v>-5346208.5299999975</v>
      </c>
    </row>
    <row r="35" spans="1:9" x14ac:dyDescent="0.2">
      <c r="A35" s="46">
        <v>7</v>
      </c>
      <c r="B35" s="43">
        <v>5022884.8600000003</v>
      </c>
      <c r="C35" s="43">
        <v>384296.86000000034</v>
      </c>
      <c r="D35" s="43">
        <v>-653261.32000000007</v>
      </c>
      <c r="E35" s="43">
        <v>-7346125.5199999996</v>
      </c>
      <c r="F35" s="43">
        <f t="shared" si="4"/>
        <v>-52454</v>
      </c>
      <c r="G35" s="44">
        <f t="shared" si="6"/>
        <v>-3421534.6800000044</v>
      </c>
      <c r="H35" s="43"/>
      <c r="I35" s="45">
        <f t="shared" si="5"/>
        <v>-8375164.509999997</v>
      </c>
    </row>
    <row r="36" spans="1:9" x14ac:dyDescent="0.2">
      <c r="A36" s="46">
        <v>8</v>
      </c>
      <c r="B36" s="43">
        <v>4164509.71</v>
      </c>
      <c r="C36" s="43">
        <v>868008.08000000007</v>
      </c>
      <c r="D36" s="43">
        <v>-691624.05999999994</v>
      </c>
      <c r="E36" s="43">
        <v>-7635829.75</v>
      </c>
      <c r="F36" s="43">
        <f t="shared" si="4"/>
        <v>-80255</v>
      </c>
      <c r="G36" s="44">
        <f t="shared" si="6"/>
        <v>-6796725.7000000039</v>
      </c>
      <c r="H36" s="43"/>
      <c r="I36" s="45">
        <f t="shared" si="5"/>
        <v>-12618363.609999996</v>
      </c>
    </row>
    <row r="37" spans="1:9" x14ac:dyDescent="0.2">
      <c r="A37" s="46">
        <v>9</v>
      </c>
      <c r="B37" s="43">
        <v>2671925.1399999997</v>
      </c>
      <c r="C37" s="43">
        <v>454899.96999999974</v>
      </c>
      <c r="D37" s="43">
        <v>-720024.83000000007</v>
      </c>
      <c r="E37" s="43">
        <v>-6662805.71</v>
      </c>
      <c r="F37" s="43">
        <f t="shared" si="4"/>
        <v>-114924</v>
      </c>
      <c r="G37" s="44">
        <f t="shared" si="6"/>
        <v>-11167655.130000006</v>
      </c>
      <c r="H37" s="43"/>
      <c r="I37" s="45">
        <f t="shared" si="5"/>
        <v>-17444193.009999994</v>
      </c>
    </row>
    <row r="38" spans="1:9" x14ac:dyDescent="0.2">
      <c r="A38" s="46">
        <v>10</v>
      </c>
      <c r="B38" s="43">
        <v>4757937.92</v>
      </c>
      <c r="C38" s="43">
        <v>-305046.5700000003</v>
      </c>
      <c r="D38" s="43">
        <v>-751069.38</v>
      </c>
      <c r="E38" s="43">
        <v>-4673095.7300000004</v>
      </c>
      <c r="F38" s="43">
        <f t="shared" si="4"/>
        <v>-136441</v>
      </c>
      <c r="G38" s="44">
        <f t="shared" si="6"/>
        <v>-12275369.890000008</v>
      </c>
      <c r="H38" s="43"/>
      <c r="I38" s="45">
        <f t="shared" si="5"/>
        <v>-18246861.199999996</v>
      </c>
    </row>
    <row r="39" spans="1:9" x14ac:dyDescent="0.2">
      <c r="A39" s="46">
        <v>11</v>
      </c>
      <c r="B39" s="43">
        <v>6769886.1299999999</v>
      </c>
      <c r="C39" s="43">
        <v>-2282310.4199999995</v>
      </c>
      <c r="D39" s="43">
        <v>-799057.35</v>
      </c>
      <c r="E39" s="43">
        <v>-4176546.88</v>
      </c>
      <c r="F39" s="43">
        <f t="shared" si="4"/>
        <v>-133159</v>
      </c>
      <c r="G39" s="44">
        <f t="shared" si="6"/>
        <v>-12896557.410000008</v>
      </c>
      <c r="H39" s="43"/>
      <c r="I39" s="45">
        <f t="shared" si="5"/>
        <v>-16585738.299999997</v>
      </c>
    </row>
    <row r="40" spans="1:9" x14ac:dyDescent="0.2">
      <c r="A40" s="46">
        <v>12</v>
      </c>
      <c r="B40" s="43">
        <v>5518134.2599999998</v>
      </c>
      <c r="C40" s="43">
        <v>134804.7799999998</v>
      </c>
      <c r="D40" s="43">
        <v>-850259.93</v>
      </c>
      <c r="E40" s="43">
        <v>-4836366.4200000009</v>
      </c>
      <c r="F40" s="43">
        <f t="shared" si="4"/>
        <v>-127942</v>
      </c>
      <c r="G40" s="44">
        <f t="shared" si="6"/>
        <v>-13058186.720000008</v>
      </c>
      <c r="H40" s="43"/>
      <c r="I40" s="45">
        <f t="shared" si="5"/>
        <v>-16882172.389999997</v>
      </c>
    </row>
    <row r="41" spans="1:9" x14ac:dyDescent="0.2">
      <c r="A41" s="42" t="s">
        <v>49</v>
      </c>
      <c r="B41" s="43">
        <v>0</v>
      </c>
      <c r="C41" s="43">
        <v>0</v>
      </c>
      <c r="D41" s="43">
        <v>0</v>
      </c>
      <c r="E41" s="43"/>
      <c r="F41" s="43">
        <v>877</v>
      </c>
      <c r="G41" s="44">
        <f t="shared" si="6"/>
        <v>-13057309.720000008</v>
      </c>
      <c r="H41" s="43"/>
      <c r="I41" s="45">
        <f t="shared" si="5"/>
        <v>-16881295.389999997</v>
      </c>
    </row>
    <row r="42" spans="1:9" x14ac:dyDescent="0.2">
      <c r="A42" s="49" t="s">
        <v>10</v>
      </c>
      <c r="B42" s="50">
        <f>SUM(B29:B40)</f>
        <v>51223664.640000001</v>
      </c>
      <c r="C42" s="50">
        <f>SUM(C28:C41)</f>
        <v>3823985.67</v>
      </c>
      <c r="D42" s="50">
        <f>SUM(D28:D41)</f>
        <v>-7686974.7699999986</v>
      </c>
      <c r="E42" s="50">
        <f>SUM(E28:E41)</f>
        <v>-59717055.260000013</v>
      </c>
      <c r="F42" s="50">
        <f>SUM(F28:F41)</f>
        <v>-700930</v>
      </c>
      <c r="G42" s="54"/>
      <c r="H42" s="51"/>
    </row>
    <row r="43" spans="1:9" x14ac:dyDescent="0.2">
      <c r="B43" s="45"/>
      <c r="C43" s="45"/>
      <c r="D43" s="45"/>
      <c r="E43" s="45">
        <v>0</v>
      </c>
      <c r="F43" s="45"/>
      <c r="G43" s="55"/>
      <c r="H43" s="45"/>
    </row>
    <row r="44" spans="1:9" ht="13.5" thickBot="1" x14ac:dyDescent="0.25">
      <c r="B44" s="45"/>
      <c r="C44" s="45"/>
      <c r="D44" s="56">
        <f>+B42+C42+D42</f>
        <v>47360675.540000007</v>
      </c>
      <c r="E44" s="45"/>
      <c r="F44" s="56">
        <f>+F42+E42</f>
        <v>-60417985.260000013</v>
      </c>
      <c r="G44" s="57">
        <f>F44+B44+D44+E44+C44</f>
        <v>-13057309.720000006</v>
      </c>
      <c r="H44" s="58"/>
    </row>
    <row r="45" spans="1:9" ht="13.5" thickTop="1" x14ac:dyDescent="0.2">
      <c r="A45" s="13"/>
      <c r="B45" s="13"/>
      <c r="C45" s="13"/>
      <c r="D45" s="13" t="s">
        <v>50</v>
      </c>
      <c r="E45" s="13"/>
      <c r="F45" s="13" t="s">
        <v>51</v>
      </c>
      <c r="G45" s="53"/>
      <c r="H45" s="13"/>
      <c r="I45" s="13"/>
    </row>
    <row r="48" spans="1:9" x14ac:dyDescent="0.2">
      <c r="A48" s="1" t="s">
        <v>8</v>
      </c>
      <c r="F48" s="62">
        <v>9.2100000000000001E-2</v>
      </c>
    </row>
    <row r="49" spans="1:9" ht="38.25" x14ac:dyDescent="0.2">
      <c r="A49" s="59"/>
      <c r="B49" s="60" t="s">
        <v>42</v>
      </c>
      <c r="C49" s="60" t="s">
        <v>43</v>
      </c>
      <c r="D49" s="60" t="s">
        <v>44</v>
      </c>
      <c r="E49" s="60" t="s">
        <v>45</v>
      </c>
      <c r="F49" s="60" t="s">
        <v>37</v>
      </c>
      <c r="G49" s="61" t="s">
        <v>46</v>
      </c>
      <c r="H49" s="60"/>
      <c r="I49" s="60" t="s">
        <v>47</v>
      </c>
    </row>
    <row r="50" spans="1:9" x14ac:dyDescent="0.2">
      <c r="A50" s="42" t="s">
        <v>53</v>
      </c>
      <c r="B50" s="43">
        <v>0</v>
      </c>
      <c r="C50" s="43">
        <v>3823985.67</v>
      </c>
      <c r="D50" s="43">
        <v>0</v>
      </c>
      <c r="E50" s="43">
        <v>-16881295.390000008</v>
      </c>
      <c r="F50" s="43"/>
      <c r="G50" s="44">
        <f>G41</f>
        <v>-13057309.720000008</v>
      </c>
      <c r="H50" s="43"/>
      <c r="I50" s="45">
        <f>I41</f>
        <v>-16881295.389999997</v>
      </c>
    </row>
    <row r="51" spans="1:9" x14ac:dyDescent="0.2">
      <c r="A51" s="46">
        <v>1</v>
      </c>
      <c r="B51" s="43">
        <v>2226186.9300000006</v>
      </c>
      <c r="C51" s="43">
        <v>409558.16000000061</v>
      </c>
      <c r="D51" s="43">
        <v>-882850.71000000008</v>
      </c>
      <c r="E51" s="43">
        <v>-4647371.33</v>
      </c>
      <c r="F51" s="43">
        <f>ROUND((((B51+D51+E51)/2)+I50)*($F$48/12),0)</f>
        <v>-142243</v>
      </c>
      <c r="G51" s="44">
        <f>F51+G50+B51+D51+E51+C51</f>
        <v>-16094029.670000007</v>
      </c>
      <c r="H51" s="43"/>
      <c r="I51" s="45">
        <f>+I50+B51+D51+E51+F51</f>
        <v>-20327573.5</v>
      </c>
    </row>
    <row r="52" spans="1:9" x14ac:dyDescent="0.2">
      <c r="A52" s="46">
        <v>2</v>
      </c>
      <c r="B52" s="43">
        <v>3125236.0900000022</v>
      </c>
      <c r="C52" s="43">
        <v>-851190.91000000015</v>
      </c>
      <c r="D52" s="43">
        <v>-905430.89</v>
      </c>
      <c r="E52" s="43">
        <v>9742037.370000001</v>
      </c>
      <c r="F52" s="43">
        <f t="shared" ref="F52:F62" si="7">ROUND((((B52+D52+E52)/2)+I51)*($F$48/12),0)</f>
        <v>-110111</v>
      </c>
      <c r="G52" s="44">
        <f t="shared" ref="G52:G63" si="8">F52+G51+B52+D52+E52+C52</f>
        <v>-5093489.0100000054</v>
      </c>
      <c r="H52" s="43"/>
      <c r="I52" s="45">
        <f t="shared" ref="I52:I63" si="9">+I51+B52+D52+E52+F52</f>
        <v>-8475841.929999996</v>
      </c>
    </row>
    <row r="53" spans="1:9" x14ac:dyDescent="0.2">
      <c r="A53" s="46">
        <v>3</v>
      </c>
      <c r="B53" s="43">
        <v>3363643.7899999991</v>
      </c>
      <c r="C53" s="43">
        <v>929978.97999999952</v>
      </c>
      <c r="D53" s="43">
        <v>-932570.82000000007</v>
      </c>
      <c r="E53" s="43">
        <v>-3986013.84</v>
      </c>
      <c r="F53" s="43">
        <f t="shared" si="7"/>
        <v>-71019</v>
      </c>
      <c r="G53" s="44">
        <f t="shared" si="8"/>
        <v>-5789469.9000000069</v>
      </c>
      <c r="H53" s="43"/>
      <c r="I53" s="45">
        <f t="shared" si="9"/>
        <v>-10101801.799999997</v>
      </c>
    </row>
    <row r="54" spans="1:9" x14ac:dyDescent="0.2">
      <c r="A54" s="46">
        <v>4</v>
      </c>
      <c r="B54" s="43">
        <v>4141720.5700000003</v>
      </c>
      <c r="C54" s="43">
        <v>-298684.92999999924</v>
      </c>
      <c r="D54" s="43">
        <v>-963922.78</v>
      </c>
      <c r="E54" s="43">
        <v>-3566323.6099999994</v>
      </c>
      <c r="F54" s="43">
        <f t="shared" si="7"/>
        <v>-79022</v>
      </c>
      <c r="G54" s="44">
        <f t="shared" si="8"/>
        <v>-6555702.650000006</v>
      </c>
      <c r="H54" s="43"/>
      <c r="I54" s="45">
        <f t="shared" si="9"/>
        <v>-10569349.619999997</v>
      </c>
    </row>
    <row r="55" spans="1:9" x14ac:dyDescent="0.2">
      <c r="A55" s="46">
        <v>5</v>
      </c>
      <c r="B55" s="43">
        <v>3750564.0199999991</v>
      </c>
      <c r="C55" s="43">
        <v>-389336.92000000039</v>
      </c>
      <c r="D55" s="43">
        <v>-996701.86</v>
      </c>
      <c r="E55" s="43">
        <v>-3546408.98</v>
      </c>
      <c r="F55" s="43">
        <f t="shared" si="7"/>
        <v>-84161</v>
      </c>
      <c r="G55" s="44">
        <f t="shared" si="8"/>
        <v>-7821747.3900000062</v>
      </c>
      <c r="H55" s="43"/>
      <c r="I55" s="45">
        <f t="shared" si="9"/>
        <v>-11446057.439999998</v>
      </c>
    </row>
    <row r="56" spans="1:9" x14ac:dyDescent="0.2">
      <c r="A56" s="46">
        <v>6</v>
      </c>
      <c r="B56" s="43">
        <v>3030542.5899999975</v>
      </c>
      <c r="C56" s="43">
        <v>1099367.67</v>
      </c>
      <c r="D56" s="43">
        <v>-1025077.35</v>
      </c>
      <c r="E56" s="43">
        <v>-4533002.0200000005</v>
      </c>
      <c r="F56" s="43">
        <f t="shared" si="7"/>
        <v>-97548</v>
      </c>
      <c r="G56" s="44">
        <f t="shared" si="8"/>
        <v>-9347464.5000000093</v>
      </c>
      <c r="H56" s="43"/>
      <c r="I56" s="45">
        <f t="shared" si="9"/>
        <v>-14071142.219999999</v>
      </c>
    </row>
    <row r="57" spans="1:9" x14ac:dyDescent="0.2">
      <c r="A57" s="46">
        <v>7</v>
      </c>
      <c r="B57" s="43">
        <v>4107773.4199999971</v>
      </c>
      <c r="C57" s="43">
        <v>377099.94000000041</v>
      </c>
      <c r="D57" s="43">
        <v>-1055306.7999999998</v>
      </c>
      <c r="E57" s="43">
        <v>-5916481.8100000005</v>
      </c>
      <c r="F57" s="43">
        <f t="shared" si="7"/>
        <v>-118987</v>
      </c>
      <c r="G57" s="44">
        <f t="shared" si="8"/>
        <v>-11953366.750000011</v>
      </c>
      <c r="H57" s="43"/>
      <c r="I57" s="45">
        <f t="shared" si="9"/>
        <v>-17054144.410000004</v>
      </c>
    </row>
    <row r="58" spans="1:9" x14ac:dyDescent="0.2">
      <c r="A58" s="46">
        <v>8</v>
      </c>
      <c r="B58" s="43">
        <v>4296799.0199999996</v>
      </c>
      <c r="C58" s="43">
        <v>101143.58000000007</v>
      </c>
      <c r="D58" s="43">
        <v>-1090081.57</v>
      </c>
      <c r="E58" s="43">
        <v>-6793243.5899999989</v>
      </c>
      <c r="F58" s="43">
        <f t="shared" si="7"/>
        <v>-144654</v>
      </c>
      <c r="G58" s="44">
        <f t="shared" si="8"/>
        <v>-15583403.310000012</v>
      </c>
      <c r="H58" s="43"/>
      <c r="I58" s="45">
        <f t="shared" si="9"/>
        <v>-20785324.550000004</v>
      </c>
    </row>
    <row r="59" spans="1:9" x14ac:dyDescent="0.2">
      <c r="A59" s="46">
        <v>9</v>
      </c>
      <c r="B59" s="43">
        <v>5468057.5900000026</v>
      </c>
      <c r="C59" s="43">
        <v>-705971.50999999978</v>
      </c>
      <c r="D59" s="43">
        <v>-1130583.1499999999</v>
      </c>
      <c r="E59" s="43">
        <v>-6211505.1599999992</v>
      </c>
      <c r="F59" s="43">
        <f t="shared" si="7"/>
        <v>-166719</v>
      </c>
      <c r="G59" s="44">
        <f t="shared" si="8"/>
        <v>-18330124.540000007</v>
      </c>
      <c r="H59" s="43"/>
      <c r="I59" s="45">
        <f t="shared" si="9"/>
        <v>-22826074.27</v>
      </c>
    </row>
    <row r="60" spans="1:9" x14ac:dyDescent="0.2">
      <c r="A60" s="46">
        <v>10</v>
      </c>
      <c r="B60" s="43">
        <v>4265393.5600000005</v>
      </c>
      <c r="C60" s="43">
        <v>757368.8599999994</v>
      </c>
      <c r="D60" s="43">
        <v>-1171487.1199999999</v>
      </c>
      <c r="E60" s="43">
        <v>-3787194.88</v>
      </c>
      <c r="F60" s="43">
        <f t="shared" si="7"/>
        <v>-177851</v>
      </c>
      <c r="G60" s="44">
        <f t="shared" si="8"/>
        <v>-18443895.120000005</v>
      </c>
      <c r="H60" s="43"/>
      <c r="I60" s="45">
        <f t="shared" si="9"/>
        <v>-23697213.710000001</v>
      </c>
    </row>
    <row r="61" spans="1:9" x14ac:dyDescent="0.2">
      <c r="A61" s="46">
        <v>11</v>
      </c>
      <c r="B61" s="43">
        <v>5000366.950000002</v>
      </c>
      <c r="C61" s="43">
        <v>360814.52000000048</v>
      </c>
      <c r="D61" s="43">
        <v>-1209460.8899999999</v>
      </c>
      <c r="E61" s="43">
        <v>-3584183.96</v>
      </c>
      <c r="F61" s="43">
        <f t="shared" si="7"/>
        <v>-181083</v>
      </c>
      <c r="G61" s="44">
        <f t="shared" si="8"/>
        <v>-18057441.500000004</v>
      </c>
      <c r="H61" s="43"/>
      <c r="I61" s="45">
        <f t="shared" si="9"/>
        <v>-23671574.609999999</v>
      </c>
    </row>
    <row r="62" spans="1:9" x14ac:dyDescent="0.2">
      <c r="A62" s="46">
        <v>12</v>
      </c>
      <c r="B62" s="43">
        <v>8872511.8899999969</v>
      </c>
      <c r="C62" s="43">
        <v>276491.43999999948</v>
      </c>
      <c r="D62" s="43">
        <v>-1267098.76</v>
      </c>
      <c r="E62" s="43">
        <v>-4176106.84</v>
      </c>
      <c r="F62" s="43">
        <f t="shared" si="7"/>
        <v>-168519</v>
      </c>
      <c r="G62" s="44">
        <f t="shared" si="8"/>
        <v>-14520162.770000007</v>
      </c>
      <c r="H62" s="43"/>
      <c r="I62" s="45">
        <f t="shared" si="9"/>
        <v>-20410787.32</v>
      </c>
    </row>
    <row r="63" spans="1:9" x14ac:dyDescent="0.2">
      <c r="A63" s="42" t="s">
        <v>49</v>
      </c>
      <c r="B63" s="43">
        <v>0</v>
      </c>
      <c r="C63" s="43">
        <v>0</v>
      </c>
      <c r="D63" s="43">
        <v>0</v>
      </c>
      <c r="E63" s="43"/>
      <c r="F63" s="43">
        <v>9874</v>
      </c>
      <c r="G63" s="44">
        <f t="shared" si="8"/>
        <v>-14510288.770000007</v>
      </c>
      <c r="H63" s="43"/>
      <c r="I63" s="45">
        <f t="shared" si="9"/>
        <v>-20400913.32</v>
      </c>
    </row>
    <row r="64" spans="1:9" x14ac:dyDescent="0.2">
      <c r="A64" s="49" t="s">
        <v>10</v>
      </c>
      <c r="B64" s="50">
        <f>SUM(B51:B62)</f>
        <v>51648796.420000002</v>
      </c>
      <c r="C64" s="50">
        <f>SUM(C50:C63)</f>
        <v>5890624.5499999998</v>
      </c>
      <c r="D64" s="50">
        <f>SUM(D50:D63)</f>
        <v>-12630572.699999999</v>
      </c>
      <c r="E64" s="50">
        <f>SUM(E50:E63)</f>
        <v>-57887094.040000007</v>
      </c>
      <c r="F64" s="50">
        <f>SUM(F50:F63)</f>
        <v>-1532043</v>
      </c>
      <c r="G64" s="54"/>
      <c r="H64" s="51"/>
    </row>
    <row r="65" spans="1:9" x14ac:dyDescent="0.2">
      <c r="B65" s="45"/>
      <c r="C65" s="45"/>
      <c r="D65" s="45"/>
      <c r="E65" s="45">
        <v>0</v>
      </c>
      <c r="F65" s="45"/>
      <c r="G65" s="55"/>
      <c r="H65" s="45"/>
    </row>
    <row r="66" spans="1:9" ht="13.5" thickBot="1" x14ac:dyDescent="0.25">
      <c r="B66" s="45"/>
      <c r="C66" s="45"/>
      <c r="D66" s="56">
        <f>+B64+C64+D64</f>
        <v>44908848.269999996</v>
      </c>
      <c r="E66" s="45"/>
      <c r="F66" s="56">
        <f>+F64+E64</f>
        <v>-59419137.040000007</v>
      </c>
      <c r="G66" s="57">
        <f>F66+B66+D66+E66+C66</f>
        <v>-14510288.770000011</v>
      </c>
      <c r="H66" s="58"/>
    </row>
    <row r="67" spans="1:9" ht="13.5" thickTop="1" x14ac:dyDescent="0.2">
      <c r="A67" s="13"/>
      <c r="B67" s="13"/>
      <c r="C67" s="13"/>
      <c r="D67" s="13" t="s">
        <v>50</v>
      </c>
      <c r="E67" s="13"/>
      <c r="F67" s="13" t="s">
        <v>51</v>
      </c>
      <c r="G67" s="53"/>
      <c r="H67" s="13"/>
      <c r="I67" s="13"/>
    </row>
    <row r="68" spans="1:9" x14ac:dyDescent="0.2">
      <c r="A68" s="13"/>
      <c r="B68" s="13"/>
      <c r="C68" s="13"/>
      <c r="D68" s="13"/>
      <c r="E68" s="13"/>
      <c r="F68" s="13"/>
      <c r="G68" s="13"/>
      <c r="H68" s="13"/>
      <c r="I68" s="13"/>
    </row>
    <row r="70" spans="1:9" x14ac:dyDescent="0.2">
      <c r="A70" s="1" t="s">
        <v>9</v>
      </c>
      <c r="F70" s="62">
        <v>9.2100000000000001E-2</v>
      </c>
    </row>
    <row r="71" spans="1:9" ht="38.25" x14ac:dyDescent="0.2">
      <c r="A71" s="59"/>
      <c r="B71" s="60" t="s">
        <v>42</v>
      </c>
      <c r="C71" s="60" t="s">
        <v>43</v>
      </c>
      <c r="D71" s="60" t="s">
        <v>44</v>
      </c>
      <c r="E71" s="60" t="s">
        <v>45</v>
      </c>
      <c r="F71" s="60" t="s">
        <v>37</v>
      </c>
      <c r="G71" s="61" t="s">
        <v>46</v>
      </c>
      <c r="H71" s="60"/>
      <c r="I71" s="60" t="s">
        <v>47</v>
      </c>
    </row>
    <row r="72" spans="1:9" x14ac:dyDescent="0.2">
      <c r="A72" s="42" t="s">
        <v>54</v>
      </c>
      <c r="B72" s="43">
        <v>0</v>
      </c>
      <c r="C72" s="43">
        <v>5890624.5499999998</v>
      </c>
      <c r="D72" s="43">
        <v>0</v>
      </c>
      <c r="E72" s="43">
        <v>-20400913.320000008</v>
      </c>
      <c r="F72" s="43"/>
      <c r="G72" s="44">
        <f>G62</f>
        <v>-14520162.770000007</v>
      </c>
      <c r="H72" s="43"/>
      <c r="I72" s="45">
        <f>+I63</f>
        <v>-20400913.32</v>
      </c>
    </row>
    <row r="73" spans="1:9" x14ac:dyDescent="0.2">
      <c r="A73" s="46">
        <v>1</v>
      </c>
      <c r="B73" s="43">
        <v>5050647.860000005</v>
      </c>
      <c r="C73" s="43">
        <v>-416692.41000000015</v>
      </c>
      <c r="D73" s="43">
        <v>-1324631.3999999999</v>
      </c>
      <c r="E73" s="43">
        <v>-4163484.82</v>
      </c>
      <c r="F73" s="43">
        <f t="shared" ref="F73:F84" si="10">ROUND((((B73+D73+E73)/2)+I72)*($F$70/12),0)</f>
        <v>-158256</v>
      </c>
      <c r="G73" s="44">
        <f>F73+G72+B73+D73+E73+C73</f>
        <v>-15532579.540000003</v>
      </c>
      <c r="H73" s="43"/>
      <c r="I73" s="45">
        <f>+I72+B73+D73+E73+F73</f>
        <v>-20996637.679999996</v>
      </c>
    </row>
    <row r="74" spans="1:9" x14ac:dyDescent="0.2">
      <c r="A74" s="46">
        <v>2</v>
      </c>
      <c r="B74" s="43">
        <v>3830604.080000001</v>
      </c>
      <c r="C74" s="43">
        <v>-1569621.6099999999</v>
      </c>
      <c r="D74" s="43">
        <v>-1361505.44</v>
      </c>
      <c r="E74" s="43">
        <v>17305962.960000001</v>
      </c>
      <c r="F74" s="43">
        <f t="shared" si="10"/>
        <v>-85262</v>
      </c>
      <c r="G74" s="44">
        <f t="shared" ref="G74:G85" si="11">F74+G73+B74+D74+E74+C74</f>
        <v>2587598.4500000007</v>
      </c>
      <c r="H74" s="43"/>
      <c r="I74" s="45">
        <f t="shared" ref="I74:I85" si="12">+I73+B74+D74+E74+F74</f>
        <v>-1306838.0799999945</v>
      </c>
    </row>
    <row r="75" spans="1:9" x14ac:dyDescent="0.2">
      <c r="A75" s="46">
        <v>3</v>
      </c>
      <c r="B75" s="43">
        <v>3302573.97</v>
      </c>
      <c r="C75" s="43">
        <v>187719.52000000002</v>
      </c>
      <c r="D75" s="43">
        <v>-1391316.32</v>
      </c>
      <c r="E75" s="43">
        <v>-3417988.49</v>
      </c>
      <c r="F75" s="43">
        <f t="shared" si="10"/>
        <v>-15812</v>
      </c>
      <c r="G75" s="44">
        <f t="shared" si="11"/>
        <v>1252775.1300000004</v>
      </c>
      <c r="H75" s="43"/>
      <c r="I75" s="45">
        <f t="shared" si="12"/>
        <v>-2829380.9199999943</v>
      </c>
    </row>
    <row r="76" spans="1:9" x14ac:dyDescent="0.2">
      <c r="A76" s="46">
        <v>4</v>
      </c>
      <c r="B76" s="43">
        <v>5425668.5599999996</v>
      </c>
      <c r="C76" s="43">
        <v>-1610842.63</v>
      </c>
      <c r="D76" s="43">
        <v>-1427676.67</v>
      </c>
      <c r="E76" s="43">
        <v>-2883293.8800000008</v>
      </c>
      <c r="F76" s="43">
        <f t="shared" si="10"/>
        <v>-17438</v>
      </c>
      <c r="G76" s="44">
        <f t="shared" si="11"/>
        <v>739192.50999999885</v>
      </c>
      <c r="H76" s="43"/>
      <c r="I76" s="45">
        <f t="shared" si="12"/>
        <v>-1732120.9099999955</v>
      </c>
    </row>
    <row r="77" spans="1:9" x14ac:dyDescent="0.2">
      <c r="A77" s="46">
        <v>5</v>
      </c>
      <c r="B77" s="43">
        <v>3598513.9400000004</v>
      </c>
      <c r="C77" s="43">
        <v>-270597.81999999983</v>
      </c>
      <c r="D77" s="43">
        <v>-1465268.68</v>
      </c>
      <c r="E77" s="43">
        <v>-3237526.7900000005</v>
      </c>
      <c r="F77" s="43">
        <f t="shared" si="10"/>
        <v>-17532</v>
      </c>
      <c r="G77" s="44">
        <f t="shared" si="11"/>
        <v>-653218.84000000078</v>
      </c>
      <c r="H77" s="43"/>
      <c r="I77" s="45">
        <f t="shared" si="12"/>
        <v>-2853934.4399999958</v>
      </c>
    </row>
    <row r="78" spans="1:9" x14ac:dyDescent="0.2">
      <c r="A78" s="46">
        <v>6</v>
      </c>
      <c r="B78" s="43">
        <v>4440688.6800000025</v>
      </c>
      <c r="C78" s="43">
        <v>878388.85000000009</v>
      </c>
      <c r="D78" s="43">
        <v>-1498724.9100000001</v>
      </c>
      <c r="E78" s="43">
        <v>-4417827.41</v>
      </c>
      <c r="F78" s="43">
        <f t="shared" si="10"/>
        <v>-27568</v>
      </c>
      <c r="G78" s="44">
        <f t="shared" si="11"/>
        <v>-1278261.6299999985</v>
      </c>
      <c r="H78" s="43"/>
      <c r="I78" s="45">
        <f t="shared" si="12"/>
        <v>-4357366.0799999936</v>
      </c>
    </row>
    <row r="79" spans="1:9" x14ac:dyDescent="0.2">
      <c r="A79" s="46">
        <v>7</v>
      </c>
      <c r="B79" s="43">
        <v>3151497.7400000016</v>
      </c>
      <c r="C79" s="43">
        <v>363234.68999999994</v>
      </c>
      <c r="D79" s="43">
        <v>-1530324.4200000002</v>
      </c>
      <c r="E79" s="43">
        <v>-5562803.5899999999</v>
      </c>
      <c r="F79" s="43">
        <f t="shared" si="10"/>
        <v>-48569</v>
      </c>
      <c r="G79" s="44">
        <f t="shared" si="11"/>
        <v>-4905226.2099999972</v>
      </c>
      <c r="H79" s="43"/>
      <c r="I79" s="45">
        <f t="shared" si="12"/>
        <v>-8347565.3499999922</v>
      </c>
    </row>
    <row r="80" spans="1:9" x14ac:dyDescent="0.2">
      <c r="A80" s="46">
        <v>8</v>
      </c>
      <c r="B80" s="43">
        <v>4700876.9300000006</v>
      </c>
      <c r="C80" s="43">
        <v>1155025.5699999998</v>
      </c>
      <c r="D80" s="43">
        <v>-1562971.36</v>
      </c>
      <c r="E80" s="43">
        <v>-6857008.0900000008</v>
      </c>
      <c r="F80" s="43">
        <f t="shared" si="10"/>
        <v>-78340</v>
      </c>
      <c r="G80" s="44">
        <f t="shared" si="11"/>
        <v>-7547643.1599999964</v>
      </c>
      <c r="H80" s="43"/>
      <c r="I80" s="45">
        <f t="shared" si="12"/>
        <v>-12145007.869999994</v>
      </c>
    </row>
    <row r="81" spans="1:9" x14ac:dyDescent="0.2">
      <c r="A81" s="46">
        <v>9</v>
      </c>
      <c r="B81" s="43">
        <v>9597928.7700000051</v>
      </c>
      <c r="C81" s="43">
        <v>-1239795.7199999997</v>
      </c>
      <c r="D81" s="43">
        <v>-1622689.69</v>
      </c>
      <c r="E81" s="43">
        <v>-5928274.46</v>
      </c>
      <c r="F81" s="43">
        <f t="shared" si="10"/>
        <v>-85358</v>
      </c>
      <c r="G81" s="44">
        <f t="shared" si="11"/>
        <v>-6825832.2599999914</v>
      </c>
      <c r="H81" s="43"/>
      <c r="I81" s="45">
        <f t="shared" si="12"/>
        <v>-10183401.249999989</v>
      </c>
    </row>
    <row r="82" spans="1:9" x14ac:dyDescent="0.2">
      <c r="A82" s="46">
        <v>10</v>
      </c>
      <c r="B82" s="43">
        <v>5435204.0799999982</v>
      </c>
      <c r="C82" s="43">
        <v>749559.23999999976</v>
      </c>
      <c r="D82" s="43">
        <v>-1685325.49</v>
      </c>
      <c r="E82" s="43">
        <v>-3810913.1099999994</v>
      </c>
      <c r="F82" s="43">
        <f t="shared" si="10"/>
        <v>-78392</v>
      </c>
      <c r="G82" s="44">
        <f t="shared" si="11"/>
        <v>-6215699.5399999935</v>
      </c>
      <c r="H82" s="43"/>
      <c r="I82" s="45">
        <f t="shared" si="12"/>
        <v>-10322827.76999999</v>
      </c>
    </row>
    <row r="83" spans="1:9" x14ac:dyDescent="0.2">
      <c r="A83" s="46">
        <v>11</v>
      </c>
      <c r="B83" s="43">
        <v>5955573.2599999988</v>
      </c>
      <c r="C83" s="43">
        <v>361159.89999999991</v>
      </c>
      <c r="D83" s="43">
        <v>-1732629.01</v>
      </c>
      <c r="E83" s="43">
        <v>-3239330.7200000007</v>
      </c>
      <c r="F83" s="43">
        <f t="shared" si="10"/>
        <v>-75453</v>
      </c>
      <c r="G83" s="44">
        <f t="shared" si="11"/>
        <v>-4946379.1099999957</v>
      </c>
      <c r="H83" s="43"/>
      <c r="I83" s="45">
        <f t="shared" si="12"/>
        <v>-9414667.2399999909</v>
      </c>
    </row>
    <row r="84" spans="1:9" x14ac:dyDescent="0.2">
      <c r="A84" s="46">
        <v>12</v>
      </c>
      <c r="B84" s="43">
        <v>9600548.879999999</v>
      </c>
      <c r="C84" s="43">
        <v>573154.5</v>
      </c>
      <c r="D84" s="43">
        <v>-1797724.52</v>
      </c>
      <c r="E84" s="43">
        <v>-3787584.3300000005</v>
      </c>
      <c r="F84" s="43">
        <f t="shared" si="10"/>
        <v>-56849</v>
      </c>
      <c r="G84" s="44">
        <f t="shared" si="11"/>
        <v>-414833.57999999728</v>
      </c>
      <c r="H84" s="43"/>
      <c r="I84" s="45">
        <f t="shared" si="12"/>
        <v>-5456276.2099999925</v>
      </c>
    </row>
    <row r="85" spans="1:9" x14ac:dyDescent="0.2">
      <c r="A85" s="42" t="s">
        <v>49</v>
      </c>
      <c r="B85" s="43">
        <v>0</v>
      </c>
      <c r="C85" s="43">
        <v>0</v>
      </c>
      <c r="D85" s="43">
        <v>0</v>
      </c>
      <c r="E85" s="43"/>
      <c r="F85" s="43">
        <v>-1233</v>
      </c>
      <c r="G85" s="44">
        <f t="shared" si="11"/>
        <v>-416066.57999999728</v>
      </c>
      <c r="H85" s="43"/>
      <c r="I85" s="45">
        <f t="shared" si="12"/>
        <v>-5457509.2099999925</v>
      </c>
    </row>
    <row r="86" spans="1:9" x14ac:dyDescent="0.2">
      <c r="A86" s="49" t="s">
        <v>10</v>
      </c>
      <c r="B86" s="50">
        <f>SUM(B73:B84)</f>
        <v>64090326.750000015</v>
      </c>
      <c r="C86" s="50">
        <f>SUM(C72:C85)</f>
        <v>5051316.63</v>
      </c>
      <c r="D86" s="50">
        <f>SUM(D72:D85)</f>
        <v>-18400787.91</v>
      </c>
      <c r="E86" s="50">
        <f>SUM(E72:E85)</f>
        <v>-50400986.050000004</v>
      </c>
      <c r="F86" s="50">
        <f>SUM(F72:F85)</f>
        <v>-746062</v>
      </c>
      <c r="G86" s="54"/>
      <c r="H86" s="51"/>
    </row>
    <row r="87" spans="1:9" x14ac:dyDescent="0.2">
      <c r="B87" s="45"/>
      <c r="C87" s="45"/>
      <c r="D87" s="45"/>
      <c r="E87" s="45">
        <v>0</v>
      </c>
      <c r="F87" s="45"/>
      <c r="G87" s="55"/>
      <c r="H87" s="45"/>
    </row>
    <row r="88" spans="1:9" ht="13.5" thickBot="1" x14ac:dyDescent="0.25">
      <c r="B88" s="45"/>
      <c r="C88" s="45"/>
      <c r="D88" s="56">
        <f>+B86+C86+D86</f>
        <v>50740855.470000014</v>
      </c>
      <c r="E88" s="45"/>
      <c r="F88" s="56">
        <f>+F86+E86</f>
        <v>-51147048.050000004</v>
      </c>
      <c r="G88" s="57">
        <f>F88+B88+D88+E88+C88</f>
        <v>-406192.57999999076</v>
      </c>
      <c r="H88" s="58"/>
    </row>
    <row r="89" spans="1:9" ht="13.5" thickTop="1" x14ac:dyDescent="0.2">
      <c r="A89" s="13"/>
      <c r="B89" s="13"/>
      <c r="C89" s="13"/>
      <c r="D89" s="13" t="s">
        <v>50</v>
      </c>
      <c r="E89" s="13"/>
      <c r="F89" s="13" t="s">
        <v>51</v>
      </c>
      <c r="G89" s="53"/>
      <c r="H89" s="13"/>
      <c r="I89" s="13"/>
    </row>
    <row r="92" spans="1:9" x14ac:dyDescent="0.2">
      <c r="A92" s="1" t="s">
        <v>2</v>
      </c>
      <c r="F92" s="62">
        <v>8.9899999999999994E-2</v>
      </c>
    </row>
    <row r="93" spans="1:9" ht="38.25" x14ac:dyDescent="0.2">
      <c r="A93" s="59"/>
      <c r="B93" s="60" t="s">
        <v>42</v>
      </c>
      <c r="C93" s="60" t="s">
        <v>43</v>
      </c>
      <c r="D93" s="60" t="s">
        <v>44</v>
      </c>
      <c r="E93" s="60" t="s">
        <v>45</v>
      </c>
      <c r="F93" s="60" t="s">
        <v>37</v>
      </c>
      <c r="G93" s="61" t="s">
        <v>46</v>
      </c>
      <c r="H93" s="60"/>
      <c r="I93" s="60" t="s">
        <v>47</v>
      </c>
    </row>
    <row r="94" spans="1:9" x14ac:dyDescent="0.2">
      <c r="A94" s="42" t="s">
        <v>55</v>
      </c>
      <c r="B94" s="43">
        <v>0</v>
      </c>
      <c r="C94" s="43">
        <v>5051316.63</v>
      </c>
      <c r="D94" s="43">
        <v>0</v>
      </c>
      <c r="E94" s="43">
        <v>-20400913.320000008</v>
      </c>
      <c r="F94" s="43"/>
      <c r="G94" s="44">
        <f>G84</f>
        <v>-414833.57999999728</v>
      </c>
      <c r="H94" s="43"/>
      <c r="I94" s="45">
        <f>+I85</f>
        <v>-5457509.2099999925</v>
      </c>
    </row>
    <row r="95" spans="1:9" x14ac:dyDescent="0.2">
      <c r="A95" s="46">
        <v>1</v>
      </c>
      <c r="B95" s="43">
        <v>5050647.860000005</v>
      </c>
      <c r="C95" s="43">
        <v>-416692.41000000015</v>
      </c>
      <c r="D95" s="43">
        <v>-1324631.3999999999</v>
      </c>
      <c r="E95" s="43">
        <v>-4163484.82</v>
      </c>
      <c r="F95" s="43">
        <f t="shared" ref="F95:F106" si="13">ROUND((((B95+D95+E95)/2)+I94)*($F$92/12),0)</f>
        <v>-42525</v>
      </c>
      <c r="G95" s="44">
        <f>F95+G94+B95+D95+E95+C95</f>
        <v>-1311519.3499999922</v>
      </c>
      <c r="H95" s="43"/>
      <c r="I95" s="45">
        <f>+I94+B95+D95+E95+F95</f>
        <v>-5937502.5699999873</v>
      </c>
    </row>
    <row r="96" spans="1:9" x14ac:dyDescent="0.2">
      <c r="A96" s="46">
        <v>2</v>
      </c>
      <c r="B96" s="43">
        <v>3830604.080000001</v>
      </c>
      <c r="C96" s="43">
        <v>-1569621.6099999999</v>
      </c>
      <c r="D96" s="43">
        <v>-1361505.44</v>
      </c>
      <c r="E96" s="43">
        <v>17305962.960000001</v>
      </c>
      <c r="F96" s="43">
        <f t="shared" si="13"/>
        <v>29592</v>
      </c>
      <c r="G96" s="44">
        <f t="shared" ref="G96:G107" si="14">F96+G95+B96+D96+E96+C96</f>
        <v>16923512.640000012</v>
      </c>
      <c r="H96" s="43"/>
      <c r="I96" s="45">
        <f t="shared" ref="I96:I107" si="15">+I95+B96+D96+E96+F96</f>
        <v>13867151.030000014</v>
      </c>
    </row>
    <row r="97" spans="1:9" x14ac:dyDescent="0.2">
      <c r="A97" s="46">
        <v>3</v>
      </c>
      <c r="B97" s="43">
        <v>3302573.97</v>
      </c>
      <c r="C97" s="43">
        <v>187719.52000000002</v>
      </c>
      <c r="D97" s="43">
        <v>-1391316.32</v>
      </c>
      <c r="E97" s="43">
        <v>-3417988.49</v>
      </c>
      <c r="F97" s="43">
        <f t="shared" si="13"/>
        <v>98244</v>
      </c>
      <c r="G97" s="44">
        <f t="shared" si="14"/>
        <v>15702745.32000001</v>
      </c>
      <c r="H97" s="43"/>
      <c r="I97" s="45">
        <f t="shared" si="15"/>
        <v>12458664.190000014</v>
      </c>
    </row>
    <row r="98" spans="1:9" x14ac:dyDescent="0.2">
      <c r="A98" s="46">
        <v>4</v>
      </c>
      <c r="B98" s="43">
        <v>5425668.5599999996</v>
      </c>
      <c r="C98" s="43">
        <v>-1610842.63</v>
      </c>
      <c r="D98" s="43">
        <v>-1427676.67</v>
      </c>
      <c r="E98" s="43">
        <v>-2883293.8800000008</v>
      </c>
      <c r="F98" s="43">
        <f t="shared" si="13"/>
        <v>97512</v>
      </c>
      <c r="G98" s="44">
        <f t="shared" si="14"/>
        <v>15304112.700000007</v>
      </c>
      <c r="H98" s="43"/>
      <c r="I98" s="45">
        <f t="shared" si="15"/>
        <v>13670874.200000014</v>
      </c>
    </row>
    <row r="99" spans="1:9" x14ac:dyDescent="0.2">
      <c r="A99" s="46">
        <v>5</v>
      </c>
      <c r="B99" s="43">
        <v>3598513.9400000004</v>
      </c>
      <c r="C99" s="43">
        <v>-270597.81999999983</v>
      </c>
      <c r="D99" s="43">
        <v>-1465268.68</v>
      </c>
      <c r="E99" s="43">
        <v>-3237526.7900000005</v>
      </c>
      <c r="F99" s="43">
        <f t="shared" si="13"/>
        <v>98281</v>
      </c>
      <c r="G99" s="44">
        <f t="shared" si="14"/>
        <v>14027514.350000007</v>
      </c>
      <c r="H99" s="43"/>
      <c r="I99" s="45">
        <f t="shared" si="15"/>
        <v>12664873.670000015</v>
      </c>
    </row>
    <row r="100" spans="1:9" x14ac:dyDescent="0.2">
      <c r="A100" s="46">
        <v>6</v>
      </c>
      <c r="B100" s="43">
        <v>4440688.6800000025</v>
      </c>
      <c r="C100" s="43">
        <v>878388.85000000009</v>
      </c>
      <c r="D100" s="43">
        <v>-1498724.9100000001</v>
      </c>
      <c r="E100" s="43">
        <v>-4417827.41</v>
      </c>
      <c r="F100" s="43">
        <f t="shared" si="13"/>
        <v>89353</v>
      </c>
      <c r="G100" s="44">
        <f t="shared" si="14"/>
        <v>13519392.560000008</v>
      </c>
      <c r="H100" s="43"/>
      <c r="I100" s="45">
        <f t="shared" si="15"/>
        <v>11278363.030000016</v>
      </c>
    </row>
    <row r="101" spans="1:9" x14ac:dyDescent="0.2">
      <c r="A101" s="46">
        <v>7</v>
      </c>
      <c r="B101" s="43">
        <v>3151497.7400000016</v>
      </c>
      <c r="C101" s="43">
        <v>363234.68999999994</v>
      </c>
      <c r="D101" s="43">
        <v>-1530324.4200000002</v>
      </c>
      <c r="E101" s="43">
        <v>-5562803.5899999999</v>
      </c>
      <c r="F101" s="43">
        <f t="shared" si="13"/>
        <v>69729</v>
      </c>
      <c r="G101" s="44">
        <f t="shared" si="14"/>
        <v>10010725.98000001</v>
      </c>
      <c r="H101" s="43"/>
      <c r="I101" s="45">
        <f t="shared" si="15"/>
        <v>7406461.7600000184</v>
      </c>
    </row>
    <row r="102" spans="1:9" x14ac:dyDescent="0.2">
      <c r="A102" s="46">
        <v>8</v>
      </c>
      <c r="B102" s="43">
        <v>4700876.9300000006</v>
      </c>
      <c r="C102" s="43">
        <v>1155025.5699999998</v>
      </c>
      <c r="D102" s="43">
        <v>-1562971.36</v>
      </c>
      <c r="E102" s="43">
        <v>-6857008.0900000008</v>
      </c>
      <c r="F102" s="43">
        <f t="shared" si="13"/>
        <v>41556</v>
      </c>
      <c r="G102" s="44">
        <f t="shared" si="14"/>
        <v>7488205.0300000105</v>
      </c>
      <c r="H102" s="43"/>
      <c r="I102" s="45">
        <f t="shared" si="15"/>
        <v>3728915.2400000198</v>
      </c>
    </row>
    <row r="103" spans="1:9" x14ac:dyDescent="0.2">
      <c r="A103" s="46">
        <v>9</v>
      </c>
      <c r="B103" s="43">
        <v>9597928.7700000051</v>
      </c>
      <c r="C103" s="43">
        <v>-1239795.7199999997</v>
      </c>
      <c r="D103" s="43">
        <v>-1622689.69</v>
      </c>
      <c r="E103" s="43">
        <v>-5928274.46</v>
      </c>
      <c r="F103" s="43">
        <f t="shared" si="13"/>
        <v>35603</v>
      </c>
      <c r="G103" s="44">
        <f t="shared" si="14"/>
        <v>8330976.9300000174</v>
      </c>
      <c r="H103" s="43"/>
      <c r="I103" s="45">
        <f t="shared" si="15"/>
        <v>5811482.8600000245</v>
      </c>
    </row>
    <row r="104" spans="1:9" x14ac:dyDescent="0.2">
      <c r="A104" s="46">
        <v>10</v>
      </c>
      <c r="B104" s="43">
        <v>5435204.0799999982</v>
      </c>
      <c r="C104" s="43">
        <v>749559.23999999976</v>
      </c>
      <c r="D104" s="43">
        <v>-1685325.49</v>
      </c>
      <c r="E104" s="43">
        <v>-3810913.1099999994</v>
      </c>
      <c r="F104" s="43">
        <f t="shared" si="13"/>
        <v>43309</v>
      </c>
      <c r="G104" s="44">
        <f t="shared" si="14"/>
        <v>9062810.6500000171</v>
      </c>
      <c r="H104" s="43"/>
      <c r="I104" s="45">
        <f t="shared" si="15"/>
        <v>5793757.3400000241</v>
      </c>
    </row>
    <row r="105" spans="1:9" x14ac:dyDescent="0.2">
      <c r="A105" s="46">
        <v>11</v>
      </c>
      <c r="B105" s="43">
        <v>5955573.2599999988</v>
      </c>
      <c r="C105" s="43">
        <v>361159.89999999991</v>
      </c>
      <c r="D105" s="43">
        <v>-1732629.01</v>
      </c>
      <c r="E105" s="43">
        <v>-3239330.7200000007</v>
      </c>
      <c r="F105" s="43">
        <f t="shared" si="13"/>
        <v>47089</v>
      </c>
      <c r="G105" s="44">
        <f t="shared" si="14"/>
        <v>10454673.080000015</v>
      </c>
      <c r="H105" s="43"/>
      <c r="I105" s="45">
        <f t="shared" si="15"/>
        <v>6824459.8700000234</v>
      </c>
    </row>
    <row r="106" spans="1:9" x14ac:dyDescent="0.2">
      <c r="A106" s="46">
        <v>12</v>
      </c>
      <c r="B106" s="43">
        <v>9600548.879999999</v>
      </c>
      <c r="C106" s="43">
        <v>573154.5</v>
      </c>
      <c r="D106" s="43">
        <v>-1797724.52</v>
      </c>
      <c r="E106" s="43">
        <v>-3787584.3300000005</v>
      </c>
      <c r="F106" s="43">
        <f t="shared" si="13"/>
        <v>66167</v>
      </c>
      <c r="G106" s="44">
        <f t="shared" si="14"/>
        <v>15109234.610000016</v>
      </c>
      <c r="H106" s="43"/>
      <c r="I106" s="45">
        <f t="shared" si="15"/>
        <v>10905866.900000023</v>
      </c>
    </row>
    <row r="107" spans="1:9" x14ac:dyDescent="0.2">
      <c r="A107" s="42" t="s">
        <v>49</v>
      </c>
      <c r="B107" s="43">
        <v>0</v>
      </c>
      <c r="C107" s="43">
        <v>0</v>
      </c>
      <c r="D107" s="43">
        <v>0</v>
      </c>
      <c r="E107" s="43"/>
      <c r="F107" s="43">
        <v>-1233</v>
      </c>
      <c r="G107" s="44">
        <f t="shared" si="14"/>
        <v>15108001.610000016</v>
      </c>
      <c r="H107" s="43"/>
      <c r="I107" s="45">
        <f t="shared" si="15"/>
        <v>10904633.900000023</v>
      </c>
    </row>
    <row r="108" spans="1:9" x14ac:dyDescent="0.2">
      <c r="A108" s="49" t="s">
        <v>10</v>
      </c>
      <c r="B108" s="50">
        <f>SUM(B95:B106)</f>
        <v>64090326.750000015</v>
      </c>
      <c r="C108" s="50">
        <f>SUM(C94:C107)</f>
        <v>4212008.71</v>
      </c>
      <c r="D108" s="50">
        <f>SUM(D94:D107)</f>
        <v>-18400787.91</v>
      </c>
      <c r="E108" s="50">
        <f>SUM(E94:E107)</f>
        <v>-50400986.050000004</v>
      </c>
      <c r="F108" s="50">
        <f>SUM(F94:F107)</f>
        <v>672677</v>
      </c>
      <c r="G108" s="54"/>
      <c r="H108" s="51"/>
    </row>
    <row r="109" spans="1:9" x14ac:dyDescent="0.2">
      <c r="B109" s="45"/>
      <c r="C109" s="45"/>
      <c r="D109" s="45"/>
      <c r="E109" s="45">
        <v>0</v>
      </c>
      <c r="F109" s="45"/>
      <c r="G109" s="55"/>
      <c r="H109" s="45"/>
    </row>
    <row r="110" spans="1:9" ht="13.5" thickBot="1" x14ac:dyDescent="0.25">
      <c r="B110" s="45"/>
      <c r="C110" s="45"/>
      <c r="D110" s="56">
        <f>+B108+C108+D108</f>
        <v>49901547.550000012</v>
      </c>
      <c r="E110" s="45"/>
      <c r="F110" s="56">
        <f>+F108+E108</f>
        <v>-49728309.050000004</v>
      </c>
      <c r="G110" s="57">
        <f>F110+B110+D110+E110+C110</f>
        <v>173238.50000000745</v>
      </c>
      <c r="H110" s="58"/>
    </row>
    <row r="111" spans="1:9" ht="13.5" thickTop="1" x14ac:dyDescent="0.2">
      <c r="A111" s="13"/>
      <c r="B111" s="13"/>
      <c r="C111" s="13"/>
      <c r="D111" s="13" t="s">
        <v>50</v>
      </c>
      <c r="E111" s="13"/>
      <c r="F111" s="13" t="s">
        <v>51</v>
      </c>
      <c r="G111" s="53"/>
      <c r="H111" s="13"/>
      <c r="I111" s="13"/>
    </row>
  </sheetData>
  <pageMargins left="0.7" right="0.7" top="0.75" bottom="0.75" header="0.3" footer="0.3"/>
  <pageSetup scale="63" orientation="portrait" r:id="rId1"/>
  <headerFooter>
    <oddFooter>&amp;C&amp;"Arial,Regular"&amp;10Page 1.1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969B5484A9848911FC063283BF5F1" ma:contentTypeVersion="4" ma:contentTypeDescription="Create a new document." ma:contentTypeScope="" ma:versionID="a3ea0f5798b69ef9bcdd25263bc441ff">
  <xsd:schema xmlns:xsd="http://www.w3.org/2001/XMLSchema" xmlns:xs="http://www.w3.org/2001/XMLSchema" xmlns:p="http://schemas.microsoft.com/office/2006/metadata/properties" xmlns:ns2="ab25dd1d-90f4-4638-912f-fa5dd6a87e87" targetNamespace="http://schemas.microsoft.com/office/2006/metadata/properties" ma:root="true" ma:fieldsID="dcc1d58a9e9ecb3823665db0d6ca4cae" ns2:_="">
    <xsd:import namespace="ab25dd1d-90f4-4638-912f-fa5dd6a87e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dd1d-90f4-4638-912f-fa5dd6a87e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C67E8A-349E-4914-A8D8-9F16A67EA21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b25dd1d-90f4-4638-912f-fa5dd6a87e8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3E3539-12DD-40DD-9A79-BB24A5BABC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5dd1d-90f4-4638-912f-fa5dd6a87e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6E65F-D7F5-43B3-AE83-033102DF93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1.0 STEP Accounting 2021</vt:lpstr>
      <vt:lpstr>1.1 Asset &amp; Liabs</vt:lpstr>
      <vt:lpstr>'1.0 STEP Accounting 2021'!Print_Area</vt:lpstr>
    </vt:vector>
  </TitlesOfParts>
  <Manager/>
  <Company>Pacificorp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Adolphson, Nancy</dc:creator>
  <cp:keywords/>
  <dc:description/>
  <cp:lastModifiedBy>Fred Nass</cp:lastModifiedBy>
  <cp:revision/>
  <dcterms:created xsi:type="dcterms:W3CDTF">2018-04-08T17:14:43Z</dcterms:created>
  <dcterms:modified xsi:type="dcterms:W3CDTF">2022-04-30T19:43:39Z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0x0101003D0969B5484A9848911FC063283BF5F1</vt:lpwstr>
  </property>
</Properties>
</file>