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50\"/>
    </mc:Choice>
  </mc:AlternateContent>
  <bookViews>
    <workbookView xWindow="-120" yWindow="-120" windowWidth="20730" windowHeight="11160"/>
  </bookViews>
  <sheets>
    <sheet name="Table 1" sheetId="25" r:id="rId1"/>
    <sheet name="Table 2" sheetId="66" r:id="rId2"/>
    <sheet name="Table 4" sheetId="28" r:id="rId3"/>
    <sheet name="Table3ACsummary" sheetId="77" state="hidden" r:id="rId4"/>
    <sheet name="Table 5" sheetId="31" r:id="rId5"/>
    <sheet name="Table 3 TransCost" sheetId="47" state="hidden" r:id="rId6"/>
    <sheet name="Table 3 PV wS Borah_2026" sheetId="67" state="hidden" r:id="rId7"/>
    <sheet name="Table 3 StdBat  DJ_2029" sheetId="94" state="hidden" r:id="rId8"/>
    <sheet name="Table 3 PNC Wind_2026" sheetId="83" state="hidden" r:id="rId9"/>
    <sheet name="Table 3 PNC Wind_2038" sheetId="92" state="hidden" r:id="rId10"/>
    <sheet name="Table 3 WV Wind_2026" sheetId="84" state="hidden" r:id="rId11"/>
    <sheet name="Table 3 YK WindwS_2029" sheetId="95" state="hidden" r:id="rId12"/>
    <sheet name="Table 3 WYE Wind_2029" sheetId="43" state="hidden" r:id="rId13"/>
    <sheet name="Table 3 WYE_DJ Wind_2028" sheetId="82" state="hidden" r:id="rId14"/>
    <sheet name="Table 3 PV wS SOR_2028" sheetId="87" state="hidden" r:id="rId15"/>
    <sheet name="Table 3 PV wS SOR_2030" sheetId="88" state="hidden" r:id="rId16"/>
    <sheet name="Table 3 PV wS YK_2029" sheetId="89" state="hidden" r:id="rId17"/>
    <sheet name="Table 3 PV wS UTN_2031" sheetId="90" state="hidden" r:id="rId18"/>
    <sheet name="Table 3 PV wS UTS_2032" sheetId="91" state="hidden" r:id="rId19"/>
    <sheet name="Table 3 SmNuc 345MW (NTN) 2028" sheetId="86" state="hidden" r:id="rId20"/>
    <sheet name="Table 3 NonE 206MW (UTN) 2031" sheetId="68" state="hidden" r:id="rId21"/>
    <sheet name="Table 3 NonE 206MW (Hgtn)" sheetId="85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'[3]Table 1'!#REF!</definedName>
    <definedName name="dateTable">'[4]on off peak hours'!$C$15:$ED$15</definedName>
    <definedName name="Discount_Rate">'Table 1'!$I$43</definedName>
    <definedName name="Discount_Rate_2015_IRP">'[5]Table 7 to 8'!$AE$43</definedName>
    <definedName name="DispatchSum">"GRID Thermal Generation!R2C1:R4C2"</definedName>
    <definedName name="FixedSolar_Capacity_Contr">'[5]Exhibit 3- Std FixedSolar QF'!$G$53</definedName>
    <definedName name="HoursHoliday">'[4]on off peak hours'!$C$16:$ED$20</definedName>
    <definedName name="IRP21_Infl_Rate">'Table 1'!$K$47</definedName>
    <definedName name="Market">'[5]OFPC Source'!$J$8:$M$295</definedName>
    <definedName name="MidC_Flat">[6]Market_Price!#REF!</definedName>
    <definedName name="OR_AC_price">#REF!</definedName>
    <definedName name="_xlnm.Print_Area" localSheetId="0">'Table 1'!$A$1:$G$58</definedName>
    <definedName name="_xlnm.Print_Area" localSheetId="1">'Table 2'!$B$1:$P$36</definedName>
    <definedName name="_xlnm.Print_Area" localSheetId="21">'Table 3 NonE 206MW (Hgtn)'!$A$1:$M$74</definedName>
    <definedName name="_xlnm.Print_Area" localSheetId="20">'Table 3 NonE 206MW (UTN) 2031'!$A$1:$M$75</definedName>
    <definedName name="_xlnm.Print_Area" localSheetId="8">'Table 3 PNC Wind_2026'!$A$1:$Q$64</definedName>
    <definedName name="_xlnm.Print_Area" localSheetId="9">'Table 3 PNC Wind_2038'!$A$1:$Q$64</definedName>
    <definedName name="_xlnm.Print_Area" localSheetId="6">'Table 3 PV wS Borah_2026'!$A$1:$P$64</definedName>
    <definedName name="_xlnm.Print_Area" localSheetId="14">'Table 3 PV wS SOR_2028'!$A$1:$P$74</definedName>
    <definedName name="_xlnm.Print_Area" localSheetId="15">'Table 3 PV wS SOR_2030'!$A$1:$P$64</definedName>
    <definedName name="_xlnm.Print_Area" localSheetId="17">'Table 3 PV wS UTN_2031'!$A$1:$P$64</definedName>
    <definedName name="_xlnm.Print_Area" localSheetId="18">'Table 3 PV wS UTS_2032'!$A$1:$P$64</definedName>
    <definedName name="_xlnm.Print_Area" localSheetId="16">'Table 3 PV wS YK_2029'!$A$1:$P$64</definedName>
    <definedName name="_xlnm.Print_Area" localSheetId="19">'Table 3 SmNuc 345MW (NTN) 2028'!$A$1:$L$83</definedName>
    <definedName name="_xlnm.Print_Area" localSheetId="7">'Table 3 StdBat  DJ_2029'!$A$1:$P$64</definedName>
    <definedName name="_xlnm.Print_Area" localSheetId="5">'Table 3 TransCost'!$A$1:$BD$50</definedName>
    <definedName name="_xlnm.Print_Area" localSheetId="10">'Table 3 WV Wind_2026'!$A$1:$Q$64</definedName>
    <definedName name="_xlnm.Print_Area" localSheetId="12">'Table 3 WYE Wind_2029'!$A$1:$Q$64</definedName>
    <definedName name="_xlnm.Print_Area" localSheetId="13">'Table 3 WYE_DJ Wind_2028'!$A$1:$Q$64</definedName>
    <definedName name="_xlnm.Print_Area" localSheetId="11">'Table 3 YK WindwS_2029'!$A$1:$Q$64</definedName>
    <definedName name="_xlnm.Print_Area" localSheetId="2">'Table 4'!$A$1:$F$44</definedName>
    <definedName name="_xlnm.Print_Area" localSheetId="3">Table3ACsummary!$A$1:$M$50</definedName>
    <definedName name="_xlnm.Print_Titles" localSheetId="1">'Table 2'!$1:$9</definedName>
    <definedName name="_xlnm.Print_Titles" localSheetId="21">'Table 3 NonE 206MW (Hgtn)'!$1:$6</definedName>
    <definedName name="_xlnm.Print_Titles" localSheetId="20">'Table 3 NonE 206MW (UTN) 2031'!$1:$6</definedName>
    <definedName name="_xlnm.Print_Titles" localSheetId="19">'Table 3 SmNuc 345MW (NTN) 2028'!$1:$6</definedName>
    <definedName name="RenewableMarketShape">'[5]OFPC Source'!$P$5:$U$33</definedName>
    <definedName name="RevenueSum">"GRID Thermal Revenue!R2C1:R4C2"</definedName>
    <definedName name="Solar_Fixed_integr_cost">'[7]Table 10'!$B$46</definedName>
    <definedName name="Solar_HLH">'[5]OFPC Source'!$U$48</definedName>
    <definedName name="Solar_LLH">'[5]OFPC Source'!$V$48</definedName>
    <definedName name="Solar_Tracking_integr_cost">'[7]Table 10'!$B$45</definedName>
    <definedName name="Study_Cap_Adj" localSheetId="1">'Table 1'!$I$8</definedName>
    <definedName name="Study_Cap_Adj" localSheetId="21">'Table 1'!$I$8</definedName>
    <definedName name="Study_Cap_Adj" localSheetId="20">'Table 1'!$I$8</definedName>
    <definedName name="Study_Cap_Adj" localSheetId="19">'Table 1'!$I$8</definedName>
    <definedName name="Study_Cap_Adj" localSheetId="5">'Table 1'!$I$8</definedName>
    <definedName name="Study_Cap_Adj">'Table 1'!$I$8</definedName>
    <definedName name="Study_CF">'Table 5'!$M$7</definedName>
    <definedName name="Study_MW">'Table 5'!$M$6</definedName>
    <definedName name="ValuationDate">#REF!</definedName>
    <definedName name="Wind_Capacity_Contr">'[5]Exhibit 2- Std Wind QF '!$E$57</definedName>
    <definedName name="Wind_Integration_Charge">'[5]Exhibit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31" l="1"/>
  <c r="M14" i="31"/>
  <c r="L14" i="31" s="1"/>
  <c r="B13" i="31"/>
  <c r="O30" i="66"/>
  <c r="N30" i="66"/>
  <c r="M30" i="66"/>
  <c r="L30" i="66"/>
  <c r="K30" i="66"/>
  <c r="J30" i="66"/>
  <c r="I30" i="66"/>
  <c r="H30" i="66"/>
  <c r="G30" i="66"/>
  <c r="F30" i="66"/>
  <c r="E30" i="66"/>
  <c r="D30" i="66"/>
  <c r="C30" i="66"/>
  <c r="B30" i="66"/>
  <c r="O29" i="66"/>
  <c r="N29" i="66"/>
  <c r="M29" i="66"/>
  <c r="L29" i="66"/>
  <c r="K29" i="66"/>
  <c r="J29" i="66"/>
  <c r="I29" i="66"/>
  <c r="H29" i="66"/>
  <c r="G29" i="66"/>
  <c r="F29" i="66"/>
  <c r="E29" i="66"/>
  <c r="D29" i="66"/>
  <c r="C29" i="66"/>
  <c r="B29" i="66"/>
  <c r="O28" i="66"/>
  <c r="N28" i="66"/>
  <c r="M28" i="66"/>
  <c r="L28" i="66"/>
  <c r="K28" i="66"/>
  <c r="J28" i="66"/>
  <c r="I28" i="66"/>
  <c r="H28" i="66"/>
  <c r="G28" i="66"/>
  <c r="F28" i="66"/>
  <c r="E28" i="66"/>
  <c r="D28" i="66"/>
  <c r="C28" i="66"/>
  <c r="B28" i="66"/>
  <c r="O27" i="66"/>
  <c r="N27" i="66"/>
  <c r="M27" i="66"/>
  <c r="L27" i="66"/>
  <c r="K27" i="66"/>
  <c r="J27" i="66"/>
  <c r="I27" i="66"/>
  <c r="H27" i="66"/>
  <c r="G27" i="66"/>
  <c r="F27" i="66"/>
  <c r="E27" i="66"/>
  <c r="D27" i="66"/>
  <c r="C27" i="66"/>
  <c r="B27" i="66"/>
  <c r="O26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N25" i="66"/>
  <c r="M25" i="66"/>
  <c r="L25" i="66"/>
  <c r="K25" i="66"/>
  <c r="J25" i="66"/>
  <c r="I25" i="66"/>
  <c r="H25" i="66"/>
  <c r="G25" i="66"/>
  <c r="F25" i="66"/>
  <c r="E25" i="66"/>
  <c r="D25" i="66"/>
  <c r="C25" i="66"/>
  <c r="B25" i="66"/>
  <c r="O24" i="66"/>
  <c r="N24" i="66"/>
  <c r="M24" i="66"/>
  <c r="L24" i="66"/>
  <c r="K24" i="66"/>
  <c r="J24" i="66"/>
  <c r="I24" i="66"/>
  <c r="H24" i="66"/>
  <c r="G24" i="66"/>
  <c r="F24" i="66"/>
  <c r="E24" i="66"/>
  <c r="D24" i="66"/>
  <c r="C24" i="66"/>
  <c r="B24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O22" i="66"/>
  <c r="N22" i="66"/>
  <c r="M22" i="66"/>
  <c r="L22" i="66"/>
  <c r="K22" i="66"/>
  <c r="J22" i="66"/>
  <c r="I22" i="66"/>
  <c r="H22" i="66"/>
  <c r="G22" i="66"/>
  <c r="F22" i="66"/>
  <c r="E22" i="66"/>
  <c r="D22" i="66"/>
  <c r="C22" i="66"/>
  <c r="B22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O20" i="66"/>
  <c r="N20" i="66"/>
  <c r="M20" i="66"/>
  <c r="L20" i="66"/>
  <c r="K20" i="66"/>
  <c r="J20" i="66"/>
  <c r="I20" i="66"/>
  <c r="H20" i="66"/>
  <c r="G20" i="66"/>
  <c r="F20" i="66"/>
  <c r="E20" i="66"/>
  <c r="D20" i="66"/>
  <c r="C20" i="66"/>
  <c r="B20" i="66"/>
  <c r="O19" i="66"/>
  <c r="N19" i="66"/>
  <c r="M19" i="66"/>
  <c r="L19" i="66"/>
  <c r="K19" i="66"/>
  <c r="J19" i="66"/>
  <c r="I19" i="66"/>
  <c r="H19" i="66"/>
  <c r="G19" i="66"/>
  <c r="F19" i="66"/>
  <c r="E19" i="66"/>
  <c r="D19" i="66"/>
  <c r="C19" i="66"/>
  <c r="B19" i="66"/>
  <c r="O18" i="66"/>
  <c r="N18" i="66"/>
  <c r="M18" i="66"/>
  <c r="L18" i="66"/>
  <c r="K18" i="66"/>
  <c r="J18" i="66"/>
  <c r="I18" i="66"/>
  <c r="H18" i="66"/>
  <c r="G18" i="66"/>
  <c r="F18" i="66"/>
  <c r="E18" i="66"/>
  <c r="D18" i="66"/>
  <c r="C18" i="66"/>
  <c r="B18" i="66"/>
  <c r="O17" i="66"/>
  <c r="N17" i="66"/>
  <c r="M17" i="66"/>
  <c r="L17" i="66"/>
  <c r="K17" i="66"/>
  <c r="J17" i="66"/>
  <c r="I17" i="66"/>
  <c r="H17" i="66"/>
  <c r="G17" i="66"/>
  <c r="F17" i="66"/>
  <c r="E17" i="66"/>
  <c r="D17" i="66"/>
  <c r="C17" i="66"/>
  <c r="B17" i="66"/>
  <c r="O16" i="66"/>
  <c r="N16" i="66"/>
  <c r="M16" i="66"/>
  <c r="L16" i="66"/>
  <c r="K16" i="66"/>
  <c r="J16" i="66"/>
  <c r="I16" i="66"/>
  <c r="H16" i="66"/>
  <c r="G16" i="66"/>
  <c r="F16" i="66"/>
  <c r="E16" i="66"/>
  <c r="D16" i="66"/>
  <c r="C16" i="66"/>
  <c r="B16" i="66"/>
  <c r="O15" i="66"/>
  <c r="N15" i="66"/>
  <c r="M15" i="66"/>
  <c r="L15" i="66"/>
  <c r="K15" i="66"/>
  <c r="J15" i="66"/>
  <c r="I15" i="66"/>
  <c r="H15" i="66"/>
  <c r="G15" i="66"/>
  <c r="F15" i="66"/>
  <c r="E15" i="66"/>
  <c r="D15" i="66"/>
  <c r="C15" i="66"/>
  <c r="B15" i="66"/>
  <c r="O14" i="66"/>
  <c r="N14" i="66"/>
  <c r="M14" i="66"/>
  <c r="L14" i="66"/>
  <c r="K14" i="66"/>
  <c r="J14" i="66"/>
  <c r="I14" i="66"/>
  <c r="H14" i="66"/>
  <c r="G14" i="66"/>
  <c r="F14" i="66"/>
  <c r="E14" i="66"/>
  <c r="D14" i="66"/>
  <c r="C14" i="66"/>
  <c r="B14" i="66"/>
  <c r="O13" i="66"/>
  <c r="N13" i="66"/>
  <c r="M13" i="66"/>
  <c r="L13" i="66"/>
  <c r="K13" i="66"/>
  <c r="J13" i="66"/>
  <c r="I13" i="66"/>
  <c r="H13" i="66"/>
  <c r="G13" i="66"/>
  <c r="F13" i="66"/>
  <c r="E13" i="66"/>
  <c r="D13" i="66"/>
  <c r="C13" i="66"/>
  <c r="B13" i="66"/>
  <c r="O9" i="66"/>
  <c r="N9" i="66"/>
  <c r="M9" i="66"/>
  <c r="L9" i="66"/>
  <c r="K9" i="66"/>
  <c r="J9" i="66"/>
  <c r="I9" i="66"/>
  <c r="H9" i="66"/>
  <c r="G9" i="66"/>
  <c r="F9" i="66"/>
  <c r="E9" i="66"/>
  <c r="D9" i="66"/>
  <c r="C9" i="66"/>
  <c r="B9" i="66"/>
  <c r="S6" i="31"/>
  <c r="F131" i="31" l="1"/>
  <c r="C131" i="31" s="1"/>
  <c r="F129" i="31"/>
  <c r="C129" i="31" s="1"/>
  <c r="F127" i="31"/>
  <c r="C127" i="31" s="1"/>
  <c r="F125" i="31"/>
  <c r="C125" i="31" s="1"/>
  <c r="F123" i="31"/>
  <c r="C123" i="31" s="1"/>
  <c r="F121" i="31"/>
  <c r="C121" i="31" s="1"/>
  <c r="F119" i="31"/>
  <c r="C119" i="31" s="1"/>
  <c r="F117" i="31"/>
  <c r="C117" i="31" s="1"/>
  <c r="F115" i="31"/>
  <c r="C115" i="31" s="1"/>
  <c r="F113" i="31"/>
  <c r="C113" i="31" s="1"/>
  <c r="F111" i="31"/>
  <c r="C111" i="31" s="1"/>
  <c r="F109" i="31"/>
  <c r="C109" i="31" s="1"/>
  <c r="F107" i="31"/>
  <c r="C107" i="31" s="1"/>
  <c r="F105" i="31"/>
  <c r="C105" i="31" s="1"/>
  <c r="F103" i="31"/>
  <c r="C103" i="31" s="1"/>
  <c r="F101" i="31"/>
  <c r="C101" i="31" s="1"/>
  <c r="F99" i="31"/>
  <c r="C99" i="31" s="1"/>
  <c r="F97" i="31"/>
  <c r="C97" i="31" s="1"/>
  <c r="F95" i="31"/>
  <c r="C95" i="31" s="1"/>
  <c r="F93" i="31"/>
  <c r="C93" i="31" s="1"/>
  <c r="F91" i="31"/>
  <c r="C91" i="31" s="1"/>
  <c r="F89" i="31"/>
  <c r="C89" i="31" s="1"/>
  <c r="F87" i="31"/>
  <c r="C87" i="31" s="1"/>
  <c r="F85" i="31"/>
  <c r="C85" i="31" s="1"/>
  <c r="F83" i="31"/>
  <c r="C83" i="31" s="1"/>
  <c r="F81" i="31"/>
  <c r="C81" i="31" s="1"/>
  <c r="F79" i="31"/>
  <c r="C79" i="31" s="1"/>
  <c r="F77" i="31"/>
  <c r="C77" i="31" s="1"/>
  <c r="F75" i="31"/>
  <c r="C75" i="31" s="1"/>
  <c r="F73" i="31"/>
  <c r="C73" i="31" s="1"/>
  <c r="F71" i="31"/>
  <c r="C71" i="31" s="1"/>
  <c r="F69" i="31"/>
  <c r="C69" i="31" s="1"/>
  <c r="F67" i="31"/>
  <c r="C67" i="31" s="1"/>
  <c r="F65" i="31"/>
  <c r="C65" i="31" s="1"/>
  <c r="F63" i="31"/>
  <c r="C63" i="31" s="1"/>
  <c r="F61" i="31"/>
  <c r="C61" i="31" s="1"/>
  <c r="F59" i="31"/>
  <c r="C59" i="31" s="1"/>
  <c r="F57" i="31"/>
  <c r="C57" i="31" s="1"/>
  <c r="F55" i="31"/>
  <c r="C55" i="31" s="1"/>
  <c r="F53" i="31"/>
  <c r="C53" i="31" s="1"/>
  <c r="F51" i="31"/>
  <c r="C51" i="31" s="1"/>
  <c r="F49" i="31"/>
  <c r="C49" i="31" s="1"/>
  <c r="F47" i="31"/>
  <c r="C47" i="31" s="1"/>
  <c r="F45" i="31"/>
  <c r="C45" i="31" s="1"/>
  <c r="F43" i="31"/>
  <c r="C43" i="31" s="1"/>
  <c r="F41" i="31"/>
  <c r="C41" i="31" s="1"/>
  <c r="F39" i="31"/>
  <c r="C39" i="31" s="1"/>
  <c r="F37" i="31"/>
  <c r="C37" i="31" s="1"/>
  <c r="F35" i="31"/>
  <c r="C35" i="31" s="1"/>
  <c r="F33" i="31"/>
  <c r="C33" i="31" s="1"/>
  <c r="F31" i="31"/>
  <c r="C31" i="31" s="1"/>
  <c r="F29" i="31"/>
  <c r="C29" i="31" s="1"/>
  <c r="F27" i="31"/>
  <c r="C27" i="31" s="1"/>
  <c r="F25" i="31"/>
  <c r="C25" i="31" s="1"/>
  <c r="F23" i="31"/>
  <c r="C23" i="31" s="1"/>
  <c r="F21" i="31"/>
  <c r="C21" i="31" s="1"/>
  <c r="F19" i="31"/>
  <c r="C19" i="31" s="1"/>
  <c r="F17" i="31"/>
  <c r="C17" i="31" s="1"/>
  <c r="F15" i="31"/>
  <c r="C15" i="31" s="1"/>
  <c r="F13" i="31"/>
  <c r="C13" i="31" s="1"/>
  <c r="F130" i="31"/>
  <c r="C130" i="31" s="1"/>
  <c r="F126" i="31"/>
  <c r="C126" i="31" s="1"/>
  <c r="F122" i="31"/>
  <c r="C122" i="31" s="1"/>
  <c r="F118" i="31"/>
  <c r="C118" i="31" s="1"/>
  <c r="F114" i="31"/>
  <c r="C114" i="31" s="1"/>
  <c r="F110" i="31"/>
  <c r="C110" i="31" s="1"/>
  <c r="F106" i="31"/>
  <c r="C106" i="31" s="1"/>
  <c r="F102" i="31"/>
  <c r="C102" i="31" s="1"/>
  <c r="F98" i="31"/>
  <c r="C98" i="31" s="1"/>
  <c r="F94" i="31"/>
  <c r="C94" i="31" s="1"/>
  <c r="F90" i="31"/>
  <c r="C90" i="31" s="1"/>
  <c r="F86" i="31"/>
  <c r="C86" i="31" s="1"/>
  <c r="F80" i="31"/>
  <c r="C80" i="31" s="1"/>
  <c r="F72" i="31"/>
  <c r="C72" i="31" s="1"/>
  <c r="F64" i="31"/>
  <c r="C64" i="31" s="1"/>
  <c r="F56" i="31"/>
  <c r="C56" i="31" s="1"/>
  <c r="F48" i="31"/>
  <c r="C48" i="31" s="1"/>
  <c r="F40" i="31"/>
  <c r="C40" i="31" s="1"/>
  <c r="F32" i="31"/>
  <c r="C32" i="31" s="1"/>
  <c r="F24" i="31"/>
  <c r="C24" i="31" s="1"/>
  <c r="F16" i="31"/>
  <c r="C16" i="31" s="1"/>
  <c r="F82" i="31"/>
  <c r="C82" i="31" s="1"/>
  <c r="F74" i="31"/>
  <c r="C74" i="31" s="1"/>
  <c r="F66" i="31"/>
  <c r="C66" i="31" s="1"/>
  <c r="F58" i="31"/>
  <c r="C58" i="31" s="1"/>
  <c r="F50" i="31"/>
  <c r="C50" i="31" s="1"/>
  <c r="F42" i="31"/>
  <c r="C42" i="31" s="1"/>
  <c r="F34" i="31"/>
  <c r="C34" i="31" s="1"/>
  <c r="F26" i="31"/>
  <c r="C26" i="31" s="1"/>
  <c r="F18" i="31"/>
  <c r="C18" i="31" s="1"/>
  <c r="F132" i="31"/>
  <c r="C132" i="31" s="1"/>
  <c r="F128" i="31"/>
  <c r="C128" i="31" s="1"/>
  <c r="F124" i="31"/>
  <c r="C124" i="31" s="1"/>
  <c r="F120" i="31"/>
  <c r="C120" i="31" s="1"/>
  <c r="F116" i="31"/>
  <c r="C116" i="31" s="1"/>
  <c r="F112" i="31"/>
  <c r="C112" i="31" s="1"/>
  <c r="F108" i="31"/>
  <c r="C108" i="31" s="1"/>
  <c r="F28" i="31"/>
  <c r="C28" i="31" s="1"/>
  <c r="F44" i="31"/>
  <c r="C44" i="31" s="1"/>
  <c r="F60" i="31"/>
  <c r="C60" i="31" s="1"/>
  <c r="F76" i="31"/>
  <c r="C76" i="31" s="1"/>
  <c r="F88" i="31"/>
  <c r="C88" i="31" s="1"/>
  <c r="F96" i="31"/>
  <c r="C96" i="31" s="1"/>
  <c r="F104" i="31"/>
  <c r="C104" i="31" s="1"/>
  <c r="F14" i="31"/>
  <c r="C14" i="31" s="1"/>
  <c r="F30" i="31"/>
  <c r="C30" i="31" s="1"/>
  <c r="F46" i="31"/>
  <c r="C46" i="31" s="1"/>
  <c r="F62" i="31"/>
  <c r="C62" i="31" s="1"/>
  <c r="F78" i="31"/>
  <c r="C78" i="31" s="1"/>
  <c r="F20" i="31"/>
  <c r="C20" i="31" s="1"/>
  <c r="F36" i="31"/>
  <c r="C36" i="31" s="1"/>
  <c r="F52" i="31"/>
  <c r="C52" i="31" s="1"/>
  <c r="F68" i="31"/>
  <c r="C68" i="31" s="1"/>
  <c r="F84" i="31"/>
  <c r="C84" i="31" s="1"/>
  <c r="F92" i="31"/>
  <c r="C92" i="31" s="1"/>
  <c r="F100" i="31"/>
  <c r="C100" i="31" s="1"/>
  <c r="F22" i="31"/>
  <c r="C22" i="31" s="1"/>
  <c r="F38" i="31"/>
  <c r="C38" i="31" s="1"/>
  <c r="F54" i="31"/>
  <c r="C54" i="31" s="1"/>
  <c r="F70" i="31"/>
  <c r="C70" i="31" s="1"/>
  <c r="AA9" i="47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Q31" i="25" l="1"/>
  <c r="AM31" i="25"/>
  <c r="AL31" i="25"/>
  <c r="AN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196" i="31" l="1"/>
  <c r="D196" i="31"/>
  <c r="D141" i="31"/>
  <c r="K141" i="31"/>
  <c r="D236" i="31"/>
  <c r="K236" i="31"/>
  <c r="K151" i="31"/>
  <c r="D151" i="31"/>
  <c r="D138" i="31"/>
  <c r="K138" i="31"/>
  <c r="D227" i="31"/>
  <c r="K227" i="31"/>
  <c r="D144" i="31"/>
  <c r="K144" i="31"/>
  <c r="K139" i="31"/>
  <c r="D139" i="31"/>
  <c r="K134" i="31"/>
  <c r="D134" i="31"/>
  <c r="D147" i="31"/>
  <c r="K147" i="31"/>
  <c r="D167" i="31"/>
  <c r="K167" i="31"/>
  <c r="K238" i="31"/>
  <c r="D238" i="31"/>
  <c r="D178" i="31"/>
  <c r="K178" i="31"/>
  <c r="K170" i="31"/>
  <c r="D170" i="31"/>
  <c r="D209" i="31"/>
  <c r="K209" i="31"/>
  <c r="D199" i="31"/>
  <c r="K199" i="31"/>
  <c r="K195" i="31"/>
  <c r="D195" i="31"/>
  <c r="O32" i="31"/>
  <c r="K205" i="31"/>
  <c r="D205" i="31"/>
  <c r="K162" i="31"/>
  <c r="D162" i="31"/>
  <c r="K219" i="31"/>
  <c r="D219" i="31"/>
  <c r="K135" i="31"/>
  <c r="D135" i="31"/>
  <c r="K188" i="31"/>
  <c r="D188" i="31"/>
  <c r="D212" i="31"/>
  <c r="K212" i="31"/>
  <c r="D137" i="31"/>
  <c r="K137" i="31"/>
  <c r="D204" i="31"/>
  <c r="K204" i="31"/>
  <c r="D175" i="31"/>
  <c r="K175" i="31"/>
  <c r="K159" i="31"/>
  <c r="D159" i="31"/>
  <c r="D152" i="31"/>
  <c r="K152" i="31"/>
  <c r="D142" i="31"/>
  <c r="K142" i="31"/>
  <c r="D200" i="31"/>
  <c r="K200" i="31"/>
  <c r="K210" i="31"/>
  <c r="D210" i="31"/>
  <c r="K153" i="31"/>
  <c r="D153" i="31"/>
  <c r="K213" i="31"/>
  <c r="D213" i="31"/>
  <c r="K224" i="31"/>
  <c r="D224" i="31"/>
  <c r="D232" i="31"/>
  <c r="K232" i="31"/>
  <c r="D140" i="31"/>
  <c r="K140" i="31"/>
  <c r="D173" i="31"/>
  <c r="K173" i="31"/>
  <c r="O29" i="31"/>
  <c r="D169" i="31"/>
  <c r="K169" i="31"/>
  <c r="D229" i="31"/>
  <c r="K229" i="31"/>
  <c r="O34" i="31"/>
  <c r="D225" i="31"/>
  <c r="K225" i="31"/>
  <c r="D218" i="31"/>
  <c r="K218" i="31"/>
  <c r="D206" i="31"/>
  <c r="K206" i="31"/>
  <c r="K146" i="31"/>
  <c r="D146" i="31"/>
  <c r="D211" i="31"/>
  <c r="K211" i="31"/>
  <c r="D154" i="31"/>
  <c r="K154" i="31"/>
  <c r="D183" i="31"/>
  <c r="K183" i="31"/>
  <c r="D193" i="31"/>
  <c r="O31" i="31"/>
  <c r="K193" i="31"/>
  <c r="K187" i="31"/>
  <c r="D187" i="31"/>
  <c r="D228" i="31"/>
  <c r="K228" i="31"/>
  <c r="K201" i="31"/>
  <c r="D201" i="31"/>
  <c r="K235" i="31"/>
  <c r="D235" i="31"/>
  <c r="D203" i="31"/>
  <c r="K203" i="31"/>
  <c r="D233" i="31"/>
  <c r="K233" i="31"/>
  <c r="D221" i="31"/>
  <c r="K221" i="31"/>
  <c r="K237" i="31"/>
  <c r="D237" i="31"/>
  <c r="D184" i="31"/>
  <c r="K184" i="31"/>
  <c r="K234" i="31"/>
  <c r="D234" i="31"/>
  <c r="D163" i="31"/>
  <c r="K163" i="31"/>
  <c r="K143" i="31"/>
  <c r="D143" i="31"/>
  <c r="K182" i="31"/>
  <c r="D182" i="31"/>
  <c r="K166" i="31"/>
  <c r="D166" i="31"/>
  <c r="K149" i="31"/>
  <c r="D149" i="31"/>
  <c r="K172" i="31"/>
  <c r="D172" i="31"/>
  <c r="K214" i="31"/>
  <c r="D214" i="31"/>
  <c r="D202" i="31"/>
  <c r="K202" i="31"/>
  <c r="K215" i="31"/>
  <c r="D215" i="31"/>
  <c r="K177" i="31"/>
  <c r="D177" i="31"/>
  <c r="D192" i="31"/>
  <c r="K192" i="31"/>
  <c r="D145" i="31"/>
  <c r="K145" i="31"/>
  <c r="O27" i="31"/>
  <c r="K148" i="31"/>
  <c r="D148" i="31"/>
  <c r="K207" i="31"/>
  <c r="D207" i="31"/>
  <c r="K150" i="31"/>
  <c r="D150" i="31"/>
  <c r="D185" i="31"/>
  <c r="K185" i="31"/>
  <c r="K239" i="31"/>
  <c r="D239" i="31"/>
  <c r="D179" i="31"/>
  <c r="K179" i="31"/>
  <c r="D220" i="31"/>
  <c r="K220" i="31"/>
  <c r="K217" i="31"/>
  <c r="D217" i="31"/>
  <c r="O33" i="31"/>
  <c r="K197" i="31"/>
  <c r="D197" i="31"/>
  <c r="K222" i="31"/>
  <c r="D222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D190" i="31"/>
  <c r="K190" i="31"/>
  <c r="D161" i="31"/>
  <c r="K161" i="31"/>
  <c r="K223" i="31"/>
  <c r="D223" i="31"/>
  <c r="K191" i="31"/>
  <c r="D191" i="31"/>
  <c r="K231" i="31"/>
  <c r="D231" i="31"/>
  <c r="K174" i="31"/>
  <c r="D174" i="31"/>
  <c r="K158" i="31"/>
  <c r="D158" i="31"/>
  <c r="D168" i="31"/>
  <c r="K168" i="31"/>
  <c r="K165" i="31"/>
  <c r="D165" i="31"/>
  <c r="O26" i="31"/>
  <c r="D133" i="31"/>
  <c r="K133" i="31"/>
  <c r="D155" i="31"/>
  <c r="K155" i="31"/>
  <c r="K230" i="31"/>
  <c r="D230" i="31"/>
  <c r="O30" i="31"/>
  <c r="D181" i="31"/>
  <c r="K181" i="31"/>
  <c r="D194" i="31"/>
  <c r="K194" i="31"/>
  <c r="K157" i="31"/>
  <c r="O28" i="31"/>
  <c r="D157" i="31"/>
  <c r="K156" i="31"/>
  <c r="D156" i="31"/>
  <c r="D198" i="31"/>
  <c r="K198" i="31"/>
  <c r="D160" i="31"/>
  <c r="K160" i="31"/>
  <c r="K189" i="31"/>
  <c r="D189" i="31"/>
  <c r="K180" i="31"/>
  <c r="D180" i="31"/>
  <c r="D171" i="31"/>
  <c r="K171" i="31"/>
  <c r="K186" i="31"/>
  <c r="D186" i="31"/>
  <c r="E239" i="31" l="1"/>
  <c r="G239" i="31" s="1"/>
  <c r="E207" i="31"/>
  <c r="G207" i="31" s="1"/>
  <c r="E215" i="31"/>
  <c r="G215" i="31" s="1"/>
  <c r="N28" i="31"/>
  <c r="E226" i="31"/>
  <c r="G226" i="31" s="1"/>
  <c r="E202" i="31"/>
  <c r="E204" i="31"/>
  <c r="G204" i="31" s="1"/>
  <c r="E219" i="31"/>
  <c r="G219" i="31" s="1"/>
  <c r="E235" i="31"/>
  <c r="G235" i="31" s="1"/>
  <c r="E213" i="31"/>
  <c r="G213" i="31" s="1"/>
  <c r="E238" i="31"/>
  <c r="G238" i="31" s="1"/>
  <c r="E218" i="31"/>
  <c r="G218" i="31" s="1"/>
  <c r="N30" i="31"/>
  <c r="N27" i="31"/>
  <c r="N31" i="31"/>
  <c r="N26" i="31"/>
  <c r="N29" i="31"/>
  <c r="E209" i="31"/>
  <c r="G209" i="31" s="1"/>
  <c r="E230" i="31"/>
  <c r="G230" i="31" s="1"/>
  <c r="E208" i="31"/>
  <c r="G208" i="31" s="1"/>
  <c r="N33" i="31"/>
  <c r="E210" i="31"/>
  <c r="G210" i="31" s="1"/>
  <c r="E214" i="31"/>
  <c r="G214" i="31" s="1"/>
  <c r="E234" i="31"/>
  <c r="G234" i="31" s="1"/>
  <c r="K249" i="31"/>
  <c r="C249" i="31" s="1"/>
  <c r="M34" i="31"/>
  <c r="E229" i="31"/>
  <c r="G229" i="31" s="1"/>
  <c r="D243" i="31"/>
  <c r="K242" i="31"/>
  <c r="C242" i="31" s="1"/>
  <c r="E206" i="31"/>
  <c r="G206" i="31" s="1"/>
  <c r="D242" i="31"/>
  <c r="O35" i="31"/>
  <c r="K241" i="31"/>
  <c r="C241" i="31" s="1"/>
  <c r="D241" i="31"/>
  <c r="E232" i="31"/>
  <c r="G232" i="31" s="1"/>
  <c r="E224" i="31"/>
  <c r="G224" i="31" s="1"/>
  <c r="E212" i="31"/>
  <c r="G212" i="31" s="1"/>
  <c r="M32" i="31"/>
  <c r="E205" i="31"/>
  <c r="G205" i="31" s="1"/>
  <c r="E231" i="31"/>
  <c r="G231" i="31" s="1"/>
  <c r="E223" i="31"/>
  <c r="G223" i="31" s="1"/>
  <c r="E240" i="31"/>
  <c r="G240" i="31" s="1"/>
  <c r="E222" i="31"/>
  <c r="G222" i="31" s="1"/>
  <c r="E220" i="31"/>
  <c r="G220" i="31" s="1"/>
  <c r="K251" i="31"/>
  <c r="C251" i="31" s="1"/>
  <c r="K245" i="31"/>
  <c r="C245" i="31" s="1"/>
  <c r="E228" i="31"/>
  <c r="G228" i="31" s="1"/>
  <c r="R31" i="31"/>
  <c r="E211" i="31"/>
  <c r="G211" i="31" s="1"/>
  <c r="K244" i="31"/>
  <c r="C244" i="31" s="1"/>
  <c r="N32" i="31"/>
  <c r="E236" i="31"/>
  <c r="G236" i="31" s="1"/>
  <c r="D244" i="31"/>
  <c r="K243" i="31"/>
  <c r="C243" i="31" s="1"/>
  <c r="E216" i="31"/>
  <c r="G216" i="31" s="1"/>
  <c r="K252" i="31"/>
  <c r="C252" i="31" s="1"/>
  <c r="E217" i="31"/>
  <c r="G217" i="31" s="1"/>
  <c r="M33" i="31"/>
  <c r="K246" i="31"/>
  <c r="C246" i="31" s="1"/>
  <c r="E237" i="31"/>
  <c r="G237" i="31" s="1"/>
  <c r="E221" i="31"/>
  <c r="G221" i="31" s="1"/>
  <c r="E233" i="31"/>
  <c r="G233" i="31" s="1"/>
  <c r="E203" i="31"/>
  <c r="K247" i="31"/>
  <c r="C247" i="31" s="1"/>
  <c r="E201" i="31"/>
  <c r="E225" i="31"/>
  <c r="G225" i="31" s="1"/>
  <c r="N34" i="31"/>
  <c r="E200" i="31"/>
  <c r="K250" i="31"/>
  <c r="C250" i="31" s="1"/>
  <c r="E227" i="31"/>
  <c r="G227" i="31" s="1"/>
  <c r="K248" i="31"/>
  <c r="C248" i="31" s="1"/>
  <c r="R26" i="31" l="1"/>
  <c r="R28" i="31"/>
  <c r="G201" i="31"/>
  <c r="R33" i="31"/>
  <c r="R27" i="31"/>
  <c r="G200" i="31"/>
  <c r="R29" i="31"/>
  <c r="R30" i="31"/>
  <c r="G202" i="31"/>
  <c r="R34" i="31"/>
  <c r="R32" i="31"/>
  <c r="G203" i="31"/>
  <c r="E244" i="31"/>
  <c r="G244" i="31" s="1"/>
  <c r="D250" i="31"/>
  <c r="E250" i="31" s="1"/>
  <c r="G250" i="31" s="1"/>
  <c r="D246" i="31"/>
  <c r="E246" i="31" s="1"/>
  <c r="G246" i="31" s="1"/>
  <c r="D247" i="31"/>
  <c r="E247" i="31" s="1"/>
  <c r="G247" i="31" s="1"/>
  <c r="D252" i="31"/>
  <c r="E252" i="31" s="1"/>
  <c r="G252" i="31" s="1"/>
  <c r="E243" i="31"/>
  <c r="G243" i="31" s="1"/>
  <c r="D249" i="31"/>
  <c r="E249" i="31" s="1"/>
  <c r="G249" i="31" s="1"/>
  <c r="D248" i="31"/>
  <c r="E248" i="31" s="1"/>
  <c r="G248" i="31" s="1"/>
  <c r="K260" i="31"/>
  <c r="C260" i="31" s="1"/>
  <c r="K262" i="31"/>
  <c r="C262" i="31" s="1"/>
  <c r="K256" i="31"/>
  <c r="C256" i="31" s="1"/>
  <c r="D245" i="31"/>
  <c r="E245" i="31" s="1"/>
  <c r="G245" i="31" s="1"/>
  <c r="Q32" i="31"/>
  <c r="P32" i="31"/>
  <c r="K261" i="31"/>
  <c r="C261" i="31" s="1"/>
  <c r="K263" i="31"/>
  <c r="C263" i="31" s="1"/>
  <c r="E241" i="31"/>
  <c r="G241" i="31" s="1"/>
  <c r="M35" i="31"/>
  <c r="Q34" i="31"/>
  <c r="P34" i="31"/>
  <c r="K258" i="31"/>
  <c r="C258" i="31" s="1"/>
  <c r="K257" i="31"/>
  <c r="C257" i="31" s="1"/>
  <c r="E242" i="31"/>
  <c r="G242" i="31" s="1"/>
  <c r="K259" i="31"/>
  <c r="C259" i="31" s="1"/>
  <c r="Q33" i="31"/>
  <c r="P33" i="31"/>
  <c r="K264" i="31"/>
  <c r="C264" i="31" s="1"/>
  <c r="K255" i="31"/>
  <c r="C255" i="31" s="1"/>
  <c r="D251" i="31"/>
  <c r="E251" i="31" s="1"/>
  <c r="G251" i="31" s="1"/>
  <c r="D254" i="31"/>
  <c r="K253" i="31"/>
  <c r="C253" i="31" s="1"/>
  <c r="O36" i="31"/>
  <c r="D253" i="31"/>
  <c r="K254" i="31"/>
  <c r="C254" i="31" s="1"/>
  <c r="E254" i="31" l="1"/>
  <c r="G254" i="31" s="1"/>
  <c r="N35" i="31"/>
  <c r="D262" i="31"/>
  <c r="E262" i="31" s="1"/>
  <c r="G262" i="31" s="1"/>
  <c r="D259" i="31"/>
  <c r="E259" i="31" s="1"/>
  <c r="G259" i="31" s="1"/>
  <c r="D257" i="31"/>
  <c r="E257" i="31" s="1"/>
  <c r="G257" i="31" s="1"/>
  <c r="D255" i="31"/>
  <c r="E255" i="31" s="1"/>
  <c r="G255" i="31" s="1"/>
  <c r="D264" i="31"/>
  <c r="E264" i="31" s="1"/>
  <c r="G264" i="31" s="1"/>
  <c r="D258" i="31"/>
  <c r="E258" i="31" s="1"/>
  <c r="G258" i="31" s="1"/>
  <c r="K273" i="31"/>
  <c r="C273" i="31" s="1"/>
  <c r="D273" i="31"/>
  <c r="K268" i="31"/>
  <c r="C268" i="31" s="1"/>
  <c r="D268" i="31"/>
  <c r="D274" i="31"/>
  <c r="K274" i="31"/>
  <c r="C274" i="31" s="1"/>
  <c r="Q35" i="31"/>
  <c r="D275" i="31"/>
  <c r="K275" i="31"/>
  <c r="C275" i="31" s="1"/>
  <c r="D260" i="31"/>
  <c r="E260" i="31" s="1"/>
  <c r="G260" i="31" s="1"/>
  <c r="M36" i="31"/>
  <c r="E253" i="31"/>
  <c r="G253" i="31" s="1"/>
  <c r="K276" i="31"/>
  <c r="C276" i="31" s="1"/>
  <c r="D276" i="31"/>
  <c r="D270" i="31"/>
  <c r="K270" i="31"/>
  <c r="C270" i="31" s="1"/>
  <c r="D261" i="31"/>
  <c r="E261" i="31" s="1"/>
  <c r="G261" i="31" s="1"/>
  <c r="D256" i="31"/>
  <c r="E256" i="31" s="1"/>
  <c r="G256" i="31" s="1"/>
  <c r="K266" i="31"/>
  <c r="C266" i="31" s="1"/>
  <c r="D266" i="31"/>
  <c r="D265" i="31"/>
  <c r="K265" i="31"/>
  <c r="C265" i="31" s="1"/>
  <c r="O37" i="31"/>
  <c r="K267" i="31"/>
  <c r="C267" i="31" s="1"/>
  <c r="D267" i="31"/>
  <c r="K271" i="31"/>
  <c r="C271" i="31" s="1"/>
  <c r="D271" i="31"/>
  <c r="D269" i="31"/>
  <c r="K269" i="31"/>
  <c r="C269" i="31" s="1"/>
  <c r="D263" i="31"/>
  <c r="E263" i="31" s="1"/>
  <c r="G263" i="31" s="1"/>
  <c r="K272" i="31"/>
  <c r="C272" i="31" s="1"/>
  <c r="D272" i="31"/>
  <c r="E266" i="31" l="1"/>
  <c r="G266" i="31" s="1"/>
  <c r="E275" i="31"/>
  <c r="G275" i="31" s="1"/>
  <c r="R35" i="31"/>
  <c r="E274" i="31"/>
  <c r="G274" i="31" s="1"/>
  <c r="E269" i="31"/>
  <c r="G269" i="31" s="1"/>
  <c r="N36" i="31"/>
  <c r="E276" i="31"/>
  <c r="G276" i="31" s="1"/>
  <c r="P35" i="31"/>
  <c r="E268" i="31"/>
  <c r="G268" i="31" s="1"/>
  <c r="E272" i="31"/>
  <c r="G272" i="31" s="1"/>
  <c r="E267" i="31"/>
  <c r="G267" i="31" s="1"/>
  <c r="E270" i="31"/>
  <c r="G270" i="31" s="1"/>
  <c r="E273" i="31"/>
  <c r="G273" i="31" s="1"/>
  <c r="Q36" i="31"/>
  <c r="E271" i="31"/>
  <c r="G271" i="31" s="1"/>
  <c r="M37" i="31"/>
  <c r="E265" i="31"/>
  <c r="G265" i="31" s="1"/>
  <c r="N37" i="31"/>
  <c r="R37" i="31" l="1"/>
  <c r="R36" i="31"/>
  <c r="P36" i="31"/>
  <c r="Q37" i="31"/>
  <c r="P37" i="31"/>
  <c r="E161" i="31" l="1"/>
  <c r="E152" i="31"/>
  <c r="E171" i="31"/>
  <c r="E147" i="31"/>
  <c r="E197" i="31"/>
  <c r="E183" i="31"/>
  <c r="E194" i="31"/>
  <c r="E170" i="31"/>
  <c r="E187" i="31"/>
  <c r="E188" i="31"/>
  <c r="E195" i="31"/>
  <c r="E150" i="31"/>
  <c r="E178" i="31"/>
  <c r="E172" i="31"/>
  <c r="E191" i="31"/>
  <c r="E158" i="31"/>
  <c r="E144" i="31"/>
  <c r="E186" i="31"/>
  <c r="E162" i="31"/>
  <c r="E198" i="31"/>
  <c r="E184" i="31"/>
  <c r="E156" i="31"/>
  <c r="E199" i="31"/>
  <c r="E177" i="31"/>
  <c r="E149" i="31"/>
  <c r="E173" i="31"/>
  <c r="E135" i="31"/>
  <c r="E163" i="31"/>
  <c r="E164" i="31"/>
  <c r="E166" i="31"/>
  <c r="E146" i="31"/>
  <c r="E139" i="31"/>
  <c r="E137" i="31"/>
  <c r="E140" i="31"/>
  <c r="E167" i="31"/>
  <c r="E159" i="31"/>
  <c r="E151" i="31"/>
  <c r="E165" i="31"/>
  <c r="E176" i="31"/>
  <c r="E160" i="31"/>
  <c r="E189" i="31"/>
  <c r="E182" i="31"/>
  <c r="E196" i="31"/>
  <c r="E148" i="31"/>
  <c r="E190" i="31"/>
  <c r="E179" i="31"/>
  <c r="E175" i="31"/>
  <c r="E153" i="31"/>
  <c r="E136" i="31"/>
  <c r="E174" i="31"/>
  <c r="E154" i="31"/>
  <c r="E134" i="31"/>
  <c r="E155" i="31"/>
  <c r="E185" i="31"/>
  <c r="G189" i="31" l="1"/>
  <c r="G165" i="31"/>
  <c r="G159" i="31"/>
  <c r="G140" i="31"/>
  <c r="G146" i="31"/>
  <c r="G164" i="31"/>
  <c r="G149" i="31"/>
  <c r="G156" i="31"/>
  <c r="G198" i="31"/>
  <c r="G186" i="31"/>
  <c r="G194" i="31"/>
  <c r="G183" i="31"/>
  <c r="G197" i="31"/>
  <c r="G185" i="31"/>
  <c r="G174" i="31"/>
  <c r="G190" i="31"/>
  <c r="G173" i="31"/>
  <c r="G177" i="31"/>
  <c r="G158" i="31"/>
  <c r="G195" i="31"/>
  <c r="G187" i="31"/>
  <c r="G171" i="31"/>
  <c r="G161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188" i="31"/>
  <c r="G152" i="31"/>
  <c r="E180" i="31"/>
  <c r="E168" i="3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M26" i="31" l="1"/>
  <c r="E133" i="31"/>
  <c r="M30" i="31"/>
  <c r="E181" i="31"/>
  <c r="G181" i="31" l="1"/>
  <c r="G133" i="31"/>
  <c r="E157" i="31"/>
  <c r="M28" i="31"/>
  <c r="E145" i="31"/>
  <c r="M27" i="31"/>
  <c r="E169" i="31"/>
  <c r="M29" i="31"/>
  <c r="P30" i="31"/>
  <c r="Q30" i="31"/>
  <c r="M31" i="31"/>
  <c r="E193" i="31"/>
  <c r="P26" i="31"/>
  <c r="Q26" i="31"/>
  <c r="G169" i="31" l="1"/>
  <c r="G157" i="31"/>
  <c r="G145" i="31"/>
  <c r="G193" i="31"/>
  <c r="P27" i="31"/>
  <c r="Q27" i="31"/>
  <c r="Q29" i="31"/>
  <c r="P29" i="31"/>
  <c r="P28" i="31"/>
  <c r="Q28" i="31"/>
  <c r="Q31" i="31"/>
  <c r="P31" i="31"/>
  <c r="F9" i="31"/>
  <c r="K62" i="31" l="1"/>
  <c r="D62" i="31"/>
  <c r="D84" i="31"/>
  <c r="K84" i="31"/>
  <c r="D18" i="31"/>
  <c r="K18" i="31"/>
  <c r="D24" i="31"/>
  <c r="K24" i="31"/>
  <c r="D19" i="31"/>
  <c r="K19" i="31"/>
  <c r="K14" i="31"/>
  <c r="D14" i="31"/>
  <c r="K27" i="31"/>
  <c r="D27" i="31"/>
  <c r="D47" i="31"/>
  <c r="K47" i="31"/>
  <c r="K126" i="31"/>
  <c r="D126" i="31"/>
  <c r="K118" i="31"/>
  <c r="D118" i="31"/>
  <c r="K121" i="31"/>
  <c r="O25" i="31"/>
  <c r="D121" i="31"/>
  <c r="K130" i="31"/>
  <c r="D130" i="31"/>
  <c r="K58" i="31"/>
  <c r="D58" i="31"/>
  <c r="D50" i="31"/>
  <c r="K50" i="31"/>
  <c r="D89" i="31"/>
  <c r="K89" i="31"/>
  <c r="K79" i="31"/>
  <c r="D79" i="31"/>
  <c r="K75" i="31"/>
  <c r="D75" i="31"/>
  <c r="D85" i="31"/>
  <c r="K85" i="31"/>
  <c r="O22" i="31"/>
  <c r="D42" i="31"/>
  <c r="E42" i="31" s="1"/>
  <c r="G42" i="31" s="1"/>
  <c r="K42" i="31"/>
  <c r="E99" i="31"/>
  <c r="G99" i="31" s="1"/>
  <c r="K99" i="31"/>
  <c r="D99" i="31"/>
  <c r="D15" i="31"/>
  <c r="K15" i="31"/>
  <c r="D68" i="31"/>
  <c r="K68" i="31"/>
  <c r="D92" i="31"/>
  <c r="K92" i="31"/>
  <c r="K21" i="31"/>
  <c r="D21" i="31"/>
  <c r="D31" i="31"/>
  <c r="E31" i="31" s="1"/>
  <c r="G31" i="31" s="1"/>
  <c r="K31" i="31"/>
  <c r="K107" i="31"/>
  <c r="D107" i="31"/>
  <c r="D55" i="31"/>
  <c r="K55" i="31"/>
  <c r="K127" i="31"/>
  <c r="D127" i="31"/>
  <c r="K39" i="31"/>
  <c r="D39" i="31"/>
  <c r="E32" i="31"/>
  <c r="G32" i="31" s="1"/>
  <c r="D32" i="31"/>
  <c r="K32" i="31"/>
  <c r="K22" i="31"/>
  <c r="D22" i="31"/>
  <c r="D80" i="31"/>
  <c r="K80" i="31"/>
  <c r="D90" i="31"/>
  <c r="K90" i="31"/>
  <c r="D33" i="31"/>
  <c r="K33" i="31"/>
  <c r="K93" i="31"/>
  <c r="D93" i="31"/>
  <c r="K104" i="31"/>
  <c r="D104" i="31"/>
  <c r="K112" i="31"/>
  <c r="D112" i="31"/>
  <c r="K20" i="31"/>
  <c r="D20" i="31"/>
  <c r="D53" i="31"/>
  <c r="E53" i="31" s="1"/>
  <c r="G53" i="31" s="1"/>
  <c r="K53" i="31"/>
  <c r="K49" i="31"/>
  <c r="O19" i="31"/>
  <c r="D49" i="31"/>
  <c r="K109" i="31"/>
  <c r="O24" i="31"/>
  <c r="D109" i="31"/>
  <c r="E105" i="31"/>
  <c r="G105" i="31" s="1"/>
  <c r="D105" i="31"/>
  <c r="K105" i="31"/>
  <c r="K98" i="31"/>
  <c r="D98" i="31"/>
  <c r="K86" i="31"/>
  <c r="D86" i="31"/>
  <c r="E86" i="31" s="1"/>
  <c r="G86" i="31" s="1"/>
  <c r="K26" i="31"/>
  <c r="D26" i="31"/>
  <c r="E26" i="31" s="1"/>
  <c r="G26" i="31" s="1"/>
  <c r="K91" i="31"/>
  <c r="D91" i="31"/>
  <c r="D34" i="31"/>
  <c r="K34" i="31"/>
  <c r="E63" i="31"/>
  <c r="G63" i="31" s="1"/>
  <c r="K63" i="31"/>
  <c r="D63" i="31"/>
  <c r="D73" i="31"/>
  <c r="O21" i="31"/>
  <c r="K73" i="31"/>
  <c r="K67" i="31"/>
  <c r="D67" i="31"/>
  <c r="E67" i="31" s="1"/>
  <c r="G67" i="31" s="1"/>
  <c r="D108" i="31"/>
  <c r="K108" i="31"/>
  <c r="D81" i="31"/>
  <c r="K81" i="31"/>
  <c r="K115" i="31"/>
  <c r="D115" i="31"/>
  <c r="D83" i="31"/>
  <c r="K83" i="31"/>
  <c r="D113" i="31"/>
  <c r="K113" i="31"/>
  <c r="D101" i="31"/>
  <c r="K101" i="31"/>
  <c r="K117" i="31"/>
  <c r="D117" i="31"/>
  <c r="K64" i="31"/>
  <c r="D64" i="31"/>
  <c r="D114" i="31"/>
  <c r="K114" i="31"/>
  <c r="K43" i="31"/>
  <c r="D43" i="31"/>
  <c r="D23" i="31"/>
  <c r="K23" i="31"/>
  <c r="D125" i="31"/>
  <c r="K125" i="31"/>
  <c r="D116" i="31"/>
  <c r="E116" i="31" s="1"/>
  <c r="G116" i="31" s="1"/>
  <c r="K116" i="31"/>
  <c r="K46" i="31"/>
  <c r="D46" i="31"/>
  <c r="D97" i="31"/>
  <c r="O23" i="31"/>
  <c r="K97" i="31"/>
  <c r="K77" i="31"/>
  <c r="D77" i="31"/>
  <c r="D102" i="31"/>
  <c r="K102" i="31"/>
  <c r="K52" i="31"/>
  <c r="D52" i="31"/>
  <c r="K128" i="31"/>
  <c r="D128" i="31"/>
  <c r="D129" i="31"/>
  <c r="K129" i="31"/>
  <c r="D94" i="31"/>
  <c r="K94" i="31"/>
  <c r="D82" i="31"/>
  <c r="K82" i="31"/>
  <c r="D95" i="31"/>
  <c r="K95" i="31"/>
  <c r="K57" i="31"/>
  <c r="D57" i="31"/>
  <c r="D72" i="31"/>
  <c r="K72" i="31"/>
  <c r="O17" i="31"/>
  <c r="D25" i="31"/>
  <c r="K25" i="31"/>
  <c r="D12" i="31"/>
  <c r="G12" i="31" s="1"/>
  <c r="D28" i="31"/>
  <c r="K28" i="31"/>
  <c r="D87" i="31"/>
  <c r="K87" i="31"/>
  <c r="D132" i="31"/>
  <c r="K132" i="31"/>
  <c r="D30" i="31"/>
  <c r="K30" i="31"/>
  <c r="K65" i="31"/>
  <c r="D65" i="31"/>
  <c r="E65" i="31" s="1"/>
  <c r="G65" i="31" s="1"/>
  <c r="K119" i="31"/>
  <c r="D119" i="31"/>
  <c r="E119" i="31" s="1"/>
  <c r="G119" i="31" s="1"/>
  <c r="D59" i="31"/>
  <c r="K59" i="31"/>
  <c r="E76" i="31"/>
  <c r="G76" i="31" s="1"/>
  <c r="K76" i="31"/>
  <c r="D76" i="31"/>
  <c r="D17" i="31"/>
  <c r="K17" i="31"/>
  <c r="K100" i="31"/>
  <c r="D100" i="31"/>
  <c r="D29" i="31"/>
  <c r="E29" i="31" s="1"/>
  <c r="G29" i="31" s="1"/>
  <c r="K29" i="31"/>
  <c r="D120" i="31"/>
  <c r="E120" i="31" s="1"/>
  <c r="G120" i="31" s="1"/>
  <c r="K120" i="31"/>
  <c r="D16" i="31"/>
  <c r="K16" i="31"/>
  <c r="D96" i="31"/>
  <c r="K96" i="31"/>
  <c r="K88" i="31"/>
  <c r="D88" i="31"/>
  <c r="D56" i="31"/>
  <c r="K56" i="31"/>
  <c r="K44" i="31"/>
  <c r="D44" i="31"/>
  <c r="D106" i="31"/>
  <c r="K106" i="31"/>
  <c r="K70" i="31"/>
  <c r="D70" i="31"/>
  <c r="K41" i="31"/>
  <c r="D41" i="31"/>
  <c r="D103" i="31"/>
  <c r="K103" i="31"/>
  <c r="D122" i="31"/>
  <c r="K122" i="31"/>
  <c r="K71" i="31"/>
  <c r="D71" i="31"/>
  <c r="D111" i="31"/>
  <c r="K111" i="31"/>
  <c r="K54" i="31"/>
  <c r="D54" i="31"/>
  <c r="D38" i="31"/>
  <c r="K38" i="31"/>
  <c r="D48" i="31"/>
  <c r="K48" i="31"/>
  <c r="D124" i="31"/>
  <c r="K124" i="31"/>
  <c r="K45" i="31"/>
  <c r="D45" i="31"/>
  <c r="O16" i="31"/>
  <c r="K13" i="31"/>
  <c r="D13" i="31"/>
  <c r="K35" i="31"/>
  <c r="D35" i="31"/>
  <c r="E35" i="31" s="1"/>
  <c r="G35" i="31" s="1"/>
  <c r="D110" i="31"/>
  <c r="K110" i="31"/>
  <c r="D131" i="31"/>
  <c r="K131" i="31"/>
  <c r="K61" i="31"/>
  <c r="D61" i="31"/>
  <c r="O20" i="31"/>
  <c r="E74" i="31"/>
  <c r="G74" i="31" s="1"/>
  <c r="D74" i="31"/>
  <c r="K74" i="31"/>
  <c r="O18" i="31"/>
  <c r="D37" i="31"/>
  <c r="K37" i="31"/>
  <c r="D36" i="31"/>
  <c r="K36" i="31"/>
  <c r="D78" i="31"/>
  <c r="K78" i="31"/>
  <c r="K40" i="31"/>
  <c r="D40" i="31"/>
  <c r="D69" i="31"/>
  <c r="K69" i="31"/>
  <c r="D60" i="31"/>
  <c r="K60" i="31"/>
  <c r="D51" i="31"/>
  <c r="K51" i="31"/>
  <c r="K66" i="31"/>
  <c r="D66" i="31"/>
  <c r="E123" i="31"/>
  <c r="G123" i="31" s="1"/>
  <c r="K123" i="31"/>
  <c r="D123" i="31"/>
  <c r="D9" i="31"/>
  <c r="E64" i="31" l="1"/>
  <c r="G64" i="31" s="1"/>
  <c r="E117" i="31"/>
  <c r="G117" i="31" s="1"/>
  <c r="E91" i="31"/>
  <c r="G91" i="31" s="1"/>
  <c r="E66" i="31"/>
  <c r="G66" i="31" s="1"/>
  <c r="E40" i="31"/>
  <c r="G40" i="31" s="1"/>
  <c r="N18" i="31"/>
  <c r="E46" i="31"/>
  <c r="G46" i="31" s="1"/>
  <c r="E43" i="31"/>
  <c r="G43" i="31" s="1"/>
  <c r="E115" i="31"/>
  <c r="G115" i="31" s="1"/>
  <c r="E34" i="31"/>
  <c r="G34" i="31" s="1"/>
  <c r="E98" i="31"/>
  <c r="G98" i="31" s="1"/>
  <c r="E55" i="31"/>
  <c r="G55" i="31" s="1"/>
  <c r="E125" i="31"/>
  <c r="G125" i="31" s="1"/>
  <c r="E37" i="31"/>
  <c r="G37" i="31" s="1"/>
  <c r="M18" i="31"/>
  <c r="K5" i="31"/>
  <c r="K4" i="31"/>
  <c r="E100" i="31"/>
  <c r="G100" i="31" s="1"/>
  <c r="M23" i="31"/>
  <c r="E97" i="31"/>
  <c r="G97" i="31" s="1"/>
  <c r="N24" i="31"/>
  <c r="E49" i="31"/>
  <c r="G49" i="31" s="1"/>
  <c r="M19" i="31"/>
  <c r="N22" i="31"/>
  <c r="M20" i="31"/>
  <c r="E61" i="31"/>
  <c r="G61" i="31" s="1"/>
  <c r="E131" i="31"/>
  <c r="G131" i="31" s="1"/>
  <c r="E110" i="31"/>
  <c r="G110" i="31" s="1"/>
  <c r="E59" i="31"/>
  <c r="G59" i="31" s="1"/>
  <c r="E30" i="31"/>
  <c r="G30" i="31" s="1"/>
  <c r="E132" i="31"/>
  <c r="G132" i="31" s="1"/>
  <c r="E87" i="31"/>
  <c r="G87" i="31" s="1"/>
  <c r="E28" i="31"/>
  <c r="G28" i="31" s="1"/>
  <c r="N17" i="31"/>
  <c r="E114" i="31"/>
  <c r="G114" i="31" s="1"/>
  <c r="E101" i="31"/>
  <c r="G101" i="31" s="1"/>
  <c r="E113" i="31"/>
  <c r="G113" i="31" s="1"/>
  <c r="E83" i="31"/>
  <c r="G83" i="31" s="1"/>
  <c r="E81" i="31"/>
  <c r="G81" i="31" s="1"/>
  <c r="E108" i="31"/>
  <c r="G108" i="31" s="1"/>
  <c r="N21" i="31"/>
  <c r="N19" i="31"/>
  <c r="E112" i="31"/>
  <c r="G112" i="31" s="1"/>
  <c r="E104" i="31"/>
  <c r="G104" i="31" s="1"/>
  <c r="E93" i="31"/>
  <c r="G93" i="31" s="1"/>
  <c r="E33" i="31"/>
  <c r="G33" i="31" s="1"/>
  <c r="E90" i="31"/>
  <c r="G90" i="31" s="1"/>
  <c r="E80" i="31"/>
  <c r="G80" i="31" s="1"/>
  <c r="M22" i="31"/>
  <c r="E85" i="31"/>
  <c r="G85" i="31" s="1"/>
  <c r="E75" i="31"/>
  <c r="G75" i="31" s="1"/>
  <c r="E79" i="31"/>
  <c r="G79" i="31" s="1"/>
  <c r="E89" i="31"/>
  <c r="G89" i="31" s="1"/>
  <c r="E50" i="31"/>
  <c r="G50" i="31" s="1"/>
  <c r="E58" i="31"/>
  <c r="G58" i="31" s="1"/>
  <c r="E130" i="31"/>
  <c r="G130" i="31" s="1"/>
  <c r="R18" i="31"/>
  <c r="M21" i="31"/>
  <c r="E73" i="31"/>
  <c r="G73" i="31" s="1"/>
  <c r="E39" i="31"/>
  <c r="G39" i="31" s="1"/>
  <c r="E127" i="31"/>
  <c r="G127" i="31" s="1"/>
  <c r="E107" i="31"/>
  <c r="G107" i="31" s="1"/>
  <c r="E121" i="31"/>
  <c r="G121" i="31" s="1"/>
  <c r="M25" i="31"/>
  <c r="E118" i="31"/>
  <c r="G118" i="31" s="1"/>
  <c r="E126" i="31"/>
  <c r="G126" i="31" s="1"/>
  <c r="E47" i="31"/>
  <c r="G47" i="31" s="1"/>
  <c r="E27" i="31"/>
  <c r="G27" i="31" s="1"/>
  <c r="E84" i="31"/>
  <c r="G84" i="31" s="1"/>
  <c r="E62" i="31"/>
  <c r="G62" i="31" s="1"/>
  <c r="E51" i="31"/>
  <c r="G51" i="31" s="1"/>
  <c r="E60" i="31"/>
  <c r="G60" i="31" s="1"/>
  <c r="E69" i="31"/>
  <c r="G69" i="31" s="1"/>
  <c r="E78" i="31"/>
  <c r="G78" i="31" s="1"/>
  <c r="E36" i="31"/>
  <c r="G36" i="31" s="1"/>
  <c r="N20" i="31"/>
  <c r="N16" i="31"/>
  <c r="E45" i="31"/>
  <c r="G45" i="31" s="1"/>
  <c r="E124" i="31"/>
  <c r="G124" i="31" s="1"/>
  <c r="E48" i="31"/>
  <c r="G48" i="31" s="1"/>
  <c r="E38" i="31"/>
  <c r="G38" i="31" s="1"/>
  <c r="E54" i="31"/>
  <c r="G54" i="31" s="1"/>
  <c r="E111" i="31"/>
  <c r="G111" i="31" s="1"/>
  <c r="E71" i="31"/>
  <c r="G71" i="31" s="1"/>
  <c r="E122" i="31"/>
  <c r="G122" i="31" s="1"/>
  <c r="E103" i="31"/>
  <c r="G103" i="31" s="1"/>
  <c r="E41" i="31"/>
  <c r="G41" i="31" s="1"/>
  <c r="E70" i="31"/>
  <c r="G70" i="31" s="1"/>
  <c r="E106" i="31"/>
  <c r="G106" i="31" s="1"/>
  <c r="E44" i="31"/>
  <c r="G44" i="31" s="1"/>
  <c r="E56" i="31"/>
  <c r="G56" i="31" s="1"/>
  <c r="E88" i="31"/>
  <c r="G88" i="31" s="1"/>
  <c r="E96" i="31"/>
  <c r="G96" i="31" s="1"/>
  <c r="E25" i="31"/>
  <c r="G25" i="31" s="1"/>
  <c r="M17" i="31"/>
  <c r="E72" i="31"/>
  <c r="G72" i="31" s="1"/>
  <c r="E57" i="31"/>
  <c r="G57" i="31" s="1"/>
  <c r="E95" i="31"/>
  <c r="G95" i="31" s="1"/>
  <c r="E82" i="31"/>
  <c r="G82" i="31" s="1"/>
  <c r="E94" i="31"/>
  <c r="G94" i="31" s="1"/>
  <c r="E129" i="31"/>
  <c r="G129" i="31" s="1"/>
  <c r="E128" i="31"/>
  <c r="G128" i="31" s="1"/>
  <c r="E52" i="31"/>
  <c r="G52" i="31" s="1"/>
  <c r="E102" i="31"/>
  <c r="G102" i="31" s="1"/>
  <c r="E77" i="31"/>
  <c r="G77" i="31" s="1"/>
  <c r="N23" i="31"/>
  <c r="M24" i="31"/>
  <c r="E109" i="31"/>
  <c r="G109" i="31" s="1"/>
  <c r="E92" i="31"/>
  <c r="G92" i="31" s="1"/>
  <c r="E68" i="31"/>
  <c r="G68" i="31" s="1"/>
  <c r="N25" i="31"/>
  <c r="R25" i="31" l="1"/>
  <c r="Q24" i="31"/>
  <c r="P24" i="31"/>
  <c r="Q17" i="31"/>
  <c r="P17" i="31"/>
  <c r="R22" i="31"/>
  <c r="K6" i="31"/>
  <c r="B5" i="31" s="1"/>
  <c r="M7" i="31"/>
  <c r="K3" i="25"/>
  <c r="R23" i="31"/>
  <c r="P21" i="31"/>
  <c r="Q21" i="31"/>
  <c r="P19" i="31"/>
  <c r="Q19" i="31"/>
  <c r="P23" i="31"/>
  <c r="Q23" i="31"/>
  <c r="Q18" i="31"/>
  <c r="P18" i="31"/>
  <c r="R16" i="31"/>
  <c r="R19" i="31"/>
  <c r="R17" i="31"/>
  <c r="R20" i="31"/>
  <c r="P25" i="31"/>
  <c r="Q25" i="31"/>
  <c r="Q22" i="31"/>
  <c r="P22" i="31"/>
  <c r="R21" i="31"/>
  <c r="Q20" i="31"/>
  <c r="P20" i="31"/>
  <c r="R24" i="31"/>
  <c r="E15" i="25"/>
  <c r="G18" i="25"/>
  <c r="G24" i="25"/>
  <c r="E24" i="25"/>
  <c r="G17" i="25"/>
  <c r="G21" i="25"/>
  <c r="G23" i="25"/>
  <c r="G15" i="25"/>
  <c r="E23" i="25"/>
  <c r="G28" i="25"/>
  <c r="G33" i="25"/>
  <c r="E20" i="25"/>
  <c r="E32" i="25"/>
  <c r="E29" i="25"/>
  <c r="G14" i="25"/>
  <c r="E26" i="25"/>
  <c r="E14" i="25"/>
  <c r="G27" i="25"/>
  <c r="E33" i="25"/>
  <c r="G32" i="25"/>
  <c r="G29" i="25"/>
  <c r="G26" i="25"/>
  <c r="G30" i="25"/>
  <c r="E21" i="25"/>
  <c r="E34" i="25"/>
  <c r="G34" i="25"/>
  <c r="E27" i="25"/>
  <c r="E22" i="25"/>
  <c r="G31" i="25"/>
  <c r="E19" i="25"/>
  <c r="E17" i="25"/>
  <c r="G20" i="25"/>
  <c r="G16" i="25"/>
  <c r="G25" i="25"/>
  <c r="E31" i="25"/>
  <c r="E30" i="25"/>
  <c r="E16" i="25"/>
  <c r="E28" i="25"/>
  <c r="G22" i="25"/>
  <c r="E18" i="25"/>
  <c r="G19" i="25"/>
  <c r="E25" i="25"/>
  <c r="C57" i="25" l="1"/>
  <c r="C53" i="25"/>
  <c r="B5" i="25"/>
  <c r="G9" i="25"/>
  <c r="C49" i="25"/>
  <c r="B4" i="31" l="1"/>
  <c r="B5" i="66"/>
  <c r="B5" i="28"/>
  <c r="E24" i="31" l="1"/>
  <c r="E15" i="31"/>
  <c r="E19" i="31"/>
  <c r="E17" i="31"/>
  <c r="E20" i="31"/>
  <c r="E16" i="31"/>
  <c r="E14" i="31"/>
  <c r="G20" i="31" l="1"/>
  <c r="G14" i="31"/>
  <c r="G15" i="31"/>
  <c r="G24" i="31"/>
  <c r="G16" i="31"/>
  <c r="G17" i="31"/>
  <c r="G19" i="31"/>
  <c r="E21" i="31"/>
  <c r="E23" i="31"/>
  <c r="E22" i="31"/>
  <c r="E18" i="31"/>
  <c r="G22" i="31" l="1"/>
  <c r="G23" i="31"/>
  <c r="G18" i="31"/>
  <c r="G21" i="31"/>
  <c r="C9" i="31"/>
  <c r="E13" i="25"/>
  <c r="E50" i="25" l="1"/>
  <c r="G9" i="31"/>
  <c r="G50" i="25" s="1"/>
  <c r="E13" i="31"/>
  <c r="M16" i="31"/>
  <c r="E9" i="31"/>
  <c r="G13" i="25"/>
  <c r="I75" i="25" l="1"/>
  <c r="P16" i="31"/>
  <c r="Q16" i="31"/>
  <c r="G13" i="3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<sst xmlns="http://schemas.openxmlformats.org/spreadsheetml/2006/main" count="1338" uniqueCount="231">
  <si>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</si>
  <si>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</si>
  <si>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</si>
  <si>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</si>
  <si>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</si>
  <si>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</si>
  <si>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</si>
  <si>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</si>
  <si>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</si>
  <si>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</si>
  <si>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</si>
  <si>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</si>
  <si>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</si>
  <si>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</si>
  <si>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</si>
  <si>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</si>
  <si>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</si>
  <si>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</si>
  <si>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</si>
  <si>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</si>
  <si>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</si>
  <si>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</si>
  <si>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</si>
  <si>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</si>
  <si>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</si>
  <si>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</si>
  <si>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</si>
  <si>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</si>
  <si>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</si>
  <si>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</si>
  <si>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</si>
  <si>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</si>
  <si>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</si>
  <si>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</si>
  <si>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</si>
  <si>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</si>
  <si>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</si>
  <si>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</si>
  <si>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</si>
  <si>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</si>
  <si>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</si>
  <si>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</si>
  <si>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</si>
  <si>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</si>
  <si>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</si>
  <si>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</si>
  <si>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</si>
  <si>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</si>
  <si>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</si>
  <si>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</si>
  <si>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</si>
  <si>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</si>
  <si>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</si>
  <si>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</si>
  <si>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</si>
  <si>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</si>
  <si>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</si>
  <si>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</si>
  <si>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</si>
  <si>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</si>
  <si>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</si>
  <si>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</si>
  <si>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</si>
  <si>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</si>
  <si>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</si>
  <si>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</si>
  <si>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</si>
  <si>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</si>
  <si>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</si>
  <si>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</si>
  <si>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</si>
  <si>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</si>
  <si>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</si>
  <si>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</si>
  <si>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</si>
  <si>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</si>
  <si>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</si>
  <si>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</si>
  <si>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</si>
  <si>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</si>
  <si>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</si>
  <si>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</si>
  <si>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</si>
  <si>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</si>
  <si>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</si>
  <si>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</si>
  <si>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</si>
  <si>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</si>
  <si>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</si>
  <si>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</si>
  <si>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</si>
  <si>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</si>
  <si>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</si>
  <si>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</si>
  <si>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</si>
  <si>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</si>
  <si>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</si>
  <si>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</si>
  <si>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</si>
  <si>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</si>
  <si>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</si>
  <si>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</si>
  <si>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</si>
  <si>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</si>
  <si>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</si>
  <si>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</si>
  <si>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</si>
  <si>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</si>
  <si>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</si>
  <si>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</si>
  <si>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</si>
  <si>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</si>
  <si>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</si>
  <si>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</si>
  <si>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</si>
  <si>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</si>
  <si>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</si>
  <si>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</si>
  <si>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</si>
  <si>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</si>
  <si>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</si>
  <si>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</si>
  <si>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</si>
  <si>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</si>
  <si>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</si>
  <si>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</si>
  <si>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</si>
  <si>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</si>
  <si>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</si>
  <si>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</si>
  <si>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</si>
  <si>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</si>
  <si>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</si>
  <si>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</si>
  <si>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</si>
  <si>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</si>
  <si>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</si>
  <si>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</si>
  <si>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</si>
  <si>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</si>
  <si>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</si>
  <si>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</si>
  <si>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</si>
  <si>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</si>
  <si>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</si>
  <si>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</si>
  <si>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</si>
  <si>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</si>
  <si>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</si>
  <si>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</si>
  <si>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</si>
  <si>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</si>
  <si>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</si>
  <si>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</si>
  <si>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</si>
  <si>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</si>
  <si>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</si>
  <si>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</si>
  <si>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</si>
  <si>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</si>
  <si>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</si>
  <si>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</si>
  <si>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</si>
  <si>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</si>
  <si>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</si>
  <si>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</si>
  <si>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</si>
  <si>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</si>
  <si>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</si>
  <si>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</si>
  <si>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</si>
  <si>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</si>
  <si>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</si>
  <si>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</si>
  <si>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</si>
  <si>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</si>
  <si>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</si>
  <si>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</si>
  <si>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</si>
  <si>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</si>
  <si>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</si>
  <si>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</si>
  <si>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</si>
  <si>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</si>
  <si>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</si>
  <si>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</si>
  <si>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</si>
  <si>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</si>
  <si>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</si>
  <si>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</si>
  <si>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</si>
  <si>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</si>
  <si>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</si>
  <si>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</si>
  <si>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</si>
  <si>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</si>
  <si>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</si>
  <si>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</si>
  <si>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</si>
  <si>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</si>
  <si>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</si>
  <si>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</si>
  <si>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</si>
  <si>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</si>
  <si>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</si>
  <si>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</si>
  <si>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</si>
  <si>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</si>
  <si>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</si>
  <si>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</si>
  <si>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</si>
  <si>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</si>
  <si>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</si>
  <si>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</si>
  <si>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</si>
  <si>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</si>
  <si>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</si>
  <si>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</si>
  <si>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</si>
  <si>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</si>
  <si>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</si>
  <si>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</si>
  <si>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</si>
  <si>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</si>
  <si>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</si>
  <si>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</si>
  <si>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</si>
  <si>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</si>
  <si>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</si>
  <si>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</si>
  <si>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Kennecott Refinery Non Firm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</si>
</sst>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0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</cellStyleXfs>
  <cellXfs count="421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1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1">
    <dxf>
      <font>
        <b/>
        <i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02_103%20-%20Kennecott%20-%20UT%20-%202022%20Sep\workpaper%20for%20filing\DR%20103%20-%20Kennecott%20Refinery%20-%201a%20-%20GRID%20AC%20Study%20CONF%20_2022%2008%20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voided Costs"/>
      <sheetName val="Delta"/>
      <sheetName val="NPC"/>
      <sheetName val="BASE"/>
    </sheetNames>
    <sheetDataSet>
      <sheetData sheetId="0"/>
      <sheetData sheetId="1">
        <row r="4">
          <cell r="B4" t="str">
            <v>Year</v>
          </cell>
          <cell r="C4" t="str">
            <v>Annual</v>
          </cell>
          <cell r="D4" t="str">
            <v>Jan</v>
          </cell>
          <cell r="E4" t="str">
            <v>Feb</v>
          </cell>
          <cell r="F4" t="str">
            <v>Mar</v>
          </cell>
          <cell r="G4" t="str">
            <v>Apr</v>
          </cell>
          <cell r="H4" t="str">
            <v>May</v>
          </cell>
          <cell r="I4" t="str">
            <v>Jun</v>
          </cell>
          <cell r="J4" t="str">
            <v>Jul</v>
          </cell>
          <cell r="K4" t="str">
            <v>Aug</v>
          </cell>
          <cell r="L4" t="str">
            <v>Sep</v>
          </cell>
          <cell r="M4" t="str">
            <v>Oct</v>
          </cell>
          <cell r="N4" t="str">
            <v>Nov</v>
          </cell>
          <cell r="O4" t="str">
            <v>Dec</v>
          </cell>
        </row>
        <row r="7">
          <cell r="B7">
            <v>2023</v>
          </cell>
          <cell r="C7">
            <v>36.306140384139198</v>
          </cell>
          <cell r="D7">
            <v>22.222576147289185</v>
          </cell>
          <cell r="E7">
            <v>33.813663453522274</v>
          </cell>
          <cell r="F7">
            <v>29.216941066517418</v>
          </cell>
          <cell r="G7">
            <v>25.272487541792227</v>
          </cell>
          <cell r="H7">
            <v>22.075005848939632</v>
          </cell>
          <cell r="I7">
            <v>29.151369612605077</v>
          </cell>
          <cell r="J7">
            <v>59.089026225062312</v>
          </cell>
          <cell r="K7">
            <v>63.615326741059093</v>
          </cell>
          <cell r="L7">
            <v>49.111847383436107</v>
          </cell>
          <cell r="M7">
            <v>29.449965158212038</v>
          </cell>
          <cell r="N7">
            <v>30.394252848532815</v>
          </cell>
          <cell r="O7">
            <v>41.655673068492206</v>
          </cell>
        </row>
        <row r="8">
          <cell r="B8">
            <v>2024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2025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>
            <v>2026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>
            <v>2027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>
            <v>2028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2029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>
            <v>2030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2031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2032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</sheetData>
      <sheetData sheetId="2">
        <row r="1">
          <cell r="A1" t="str">
            <v>PacifiCorp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0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  <cell r="BH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O1">
            <v>0</v>
          </cell>
          <cell r="BP1">
            <v>0</v>
          </cell>
          <cell r="BQ1">
            <v>0</v>
          </cell>
          <cell r="BR1">
            <v>0</v>
          </cell>
          <cell r="BS1">
            <v>0</v>
          </cell>
          <cell r="BT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C1">
            <v>0</v>
          </cell>
          <cell r="CD1">
            <v>0</v>
          </cell>
          <cell r="CE1">
            <v>0</v>
          </cell>
          <cell r="CF1">
            <v>0</v>
          </cell>
          <cell r="CG1">
            <v>0</v>
          </cell>
          <cell r="CH1">
            <v>0</v>
          </cell>
          <cell r="CI1">
            <v>0</v>
          </cell>
          <cell r="CJ1">
            <v>0</v>
          </cell>
          <cell r="CK1">
            <v>0</v>
          </cell>
          <cell r="CL1">
            <v>0</v>
          </cell>
          <cell r="CM1">
            <v>0</v>
          </cell>
          <cell r="CN1">
            <v>0</v>
          </cell>
          <cell r="CO1">
            <v>0</v>
          </cell>
          <cell r="CP1">
            <v>0</v>
          </cell>
          <cell r="CQ1">
            <v>0</v>
          </cell>
          <cell r="CR1">
            <v>0</v>
          </cell>
          <cell r="CS1">
            <v>0</v>
          </cell>
          <cell r="CT1">
            <v>0</v>
          </cell>
          <cell r="CU1">
            <v>0</v>
          </cell>
          <cell r="CV1">
            <v>0</v>
          </cell>
          <cell r="CW1">
            <v>0</v>
          </cell>
          <cell r="CX1">
            <v>0</v>
          </cell>
          <cell r="CY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0</v>
          </cell>
          <cell r="DG1">
            <v>0</v>
          </cell>
          <cell r="DH1">
            <v>0</v>
          </cell>
          <cell r="DI1">
            <v>0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R1">
            <v>0</v>
          </cell>
          <cell r="DS1">
            <v>0</v>
          </cell>
          <cell r="DT1">
            <v>0</v>
          </cell>
          <cell r="DU1">
            <v>0</v>
          </cell>
          <cell r="DV1">
            <v>0</v>
          </cell>
          <cell r="DW1">
            <v>0</v>
          </cell>
          <cell r="DX1">
            <v>0</v>
          </cell>
          <cell r="DY1">
            <v>0</v>
          </cell>
          <cell r="DZ1">
            <v>0</v>
          </cell>
          <cell r="EA1">
            <v>0</v>
          </cell>
          <cell r="EB1">
            <v>0</v>
          </cell>
          <cell r="EC1">
            <v>0</v>
          </cell>
          <cell r="ED1">
            <v>0</v>
          </cell>
        </row>
        <row r="2">
          <cell r="A2" t="str">
            <v>Avoided Cost Study</v>
          </cell>
          <cell r="J2">
            <v>0</v>
          </cell>
          <cell r="W2">
            <v>0</v>
          </cell>
          <cell r="AJ2">
            <v>0</v>
          </cell>
          <cell r="AW2">
            <v>0</v>
          </cell>
          <cell r="BJ2">
            <v>0</v>
          </cell>
          <cell r="BW2">
            <v>0</v>
          </cell>
          <cell r="CJ2">
            <v>0</v>
          </cell>
          <cell r="CW2">
            <v>0</v>
          </cell>
          <cell r="DJ2">
            <v>0</v>
          </cell>
          <cell r="DW2">
            <v>0</v>
          </cell>
        </row>
        <row r="3">
          <cell r="A3" t="str">
            <v>Period = 2023-2032</v>
          </cell>
          <cell r="F3">
            <v>44927</v>
          </cell>
          <cell r="G3">
            <v>44958</v>
          </cell>
          <cell r="H3">
            <v>44986</v>
          </cell>
          <cell r="I3">
            <v>45017</v>
          </cell>
          <cell r="J3">
            <v>45047</v>
          </cell>
          <cell r="K3">
            <v>45078</v>
          </cell>
          <cell r="L3">
            <v>45108</v>
          </cell>
          <cell r="M3">
            <v>45139</v>
          </cell>
          <cell r="N3">
            <v>45170</v>
          </cell>
          <cell r="O3">
            <v>45200</v>
          </cell>
          <cell r="P3">
            <v>45231</v>
          </cell>
          <cell r="Q3">
            <v>45261</v>
          </cell>
          <cell r="R3">
            <v>2024</v>
          </cell>
          <cell r="S3">
            <v>45292</v>
          </cell>
          <cell r="T3">
            <v>45323</v>
          </cell>
          <cell r="U3">
            <v>45352</v>
          </cell>
          <cell r="V3">
            <v>45383</v>
          </cell>
          <cell r="W3">
            <v>45413</v>
          </cell>
          <cell r="X3">
            <v>45444</v>
          </cell>
          <cell r="Y3">
            <v>45474</v>
          </cell>
          <cell r="Z3">
            <v>45505</v>
          </cell>
          <cell r="AA3">
            <v>45536</v>
          </cell>
          <cell r="AB3">
            <v>45566</v>
          </cell>
          <cell r="AC3">
            <v>45597</v>
          </cell>
          <cell r="AD3">
            <v>45627</v>
          </cell>
          <cell r="AE3">
            <v>2025</v>
          </cell>
          <cell r="AF3">
            <v>45658</v>
          </cell>
          <cell r="AG3">
            <v>45689</v>
          </cell>
          <cell r="AH3">
            <v>45717</v>
          </cell>
          <cell r="AI3">
            <v>45748</v>
          </cell>
          <cell r="AJ3">
            <v>45778</v>
          </cell>
          <cell r="AK3">
            <v>45809</v>
          </cell>
          <cell r="AL3">
            <v>45839</v>
          </cell>
          <cell r="AM3">
            <v>45870</v>
          </cell>
          <cell r="AN3">
            <v>45901</v>
          </cell>
          <cell r="AO3">
            <v>45931</v>
          </cell>
          <cell r="AP3">
            <v>45962</v>
          </cell>
          <cell r="AQ3">
            <v>45992</v>
          </cell>
          <cell r="AR3">
            <v>2026</v>
          </cell>
          <cell r="AS3">
            <v>46023</v>
          </cell>
          <cell r="AT3">
            <v>46054</v>
          </cell>
          <cell r="AU3">
            <v>46082</v>
          </cell>
          <cell r="AV3">
            <v>46113</v>
          </cell>
          <cell r="AW3">
            <v>46143</v>
          </cell>
          <cell r="AX3">
            <v>46174</v>
          </cell>
          <cell r="AY3">
            <v>46204</v>
          </cell>
          <cell r="AZ3">
            <v>46235</v>
          </cell>
          <cell r="BA3">
            <v>46266</v>
          </cell>
          <cell r="BB3">
            <v>46296</v>
          </cell>
          <cell r="BC3">
            <v>46327</v>
          </cell>
          <cell r="BD3">
            <v>46357</v>
          </cell>
          <cell r="BE3">
            <v>2027</v>
          </cell>
          <cell r="BF3">
            <v>46388</v>
          </cell>
          <cell r="BG3">
            <v>46419</v>
          </cell>
          <cell r="BH3">
            <v>46447</v>
          </cell>
          <cell r="BI3">
            <v>46478</v>
          </cell>
          <cell r="BJ3">
            <v>46508</v>
          </cell>
          <cell r="BK3">
            <v>46539</v>
          </cell>
          <cell r="BL3">
            <v>46569</v>
          </cell>
          <cell r="BM3">
            <v>46600</v>
          </cell>
          <cell r="BN3">
            <v>46631</v>
          </cell>
          <cell r="BO3">
            <v>46661</v>
          </cell>
          <cell r="BP3">
            <v>46692</v>
          </cell>
          <cell r="BQ3">
            <v>46722</v>
          </cell>
          <cell r="BR3">
            <v>2028</v>
          </cell>
          <cell r="BS3">
            <v>46753</v>
          </cell>
          <cell r="BT3">
            <v>46784</v>
          </cell>
          <cell r="BU3">
            <v>46813</v>
          </cell>
          <cell r="BV3">
            <v>46844</v>
          </cell>
          <cell r="BW3">
            <v>46874</v>
          </cell>
          <cell r="BX3">
            <v>46905</v>
          </cell>
          <cell r="BY3">
            <v>46935</v>
          </cell>
          <cell r="BZ3">
            <v>46966</v>
          </cell>
          <cell r="CA3">
            <v>46997</v>
          </cell>
          <cell r="CB3">
            <v>47027</v>
          </cell>
          <cell r="CC3">
            <v>47058</v>
          </cell>
          <cell r="CD3">
            <v>47088</v>
          </cell>
          <cell r="CE3">
            <v>2029</v>
          </cell>
          <cell r="CF3">
            <v>47119</v>
          </cell>
          <cell r="CG3">
            <v>47150</v>
          </cell>
          <cell r="CH3">
            <v>47178</v>
          </cell>
          <cell r="CI3">
            <v>47209</v>
          </cell>
          <cell r="CJ3">
            <v>47239</v>
          </cell>
          <cell r="CK3">
            <v>47270</v>
          </cell>
          <cell r="CL3">
            <v>47300</v>
          </cell>
          <cell r="CM3">
            <v>47331</v>
          </cell>
          <cell r="CN3">
            <v>47362</v>
          </cell>
          <cell r="CO3">
            <v>47392</v>
          </cell>
          <cell r="CP3">
            <v>47423</v>
          </cell>
          <cell r="CQ3">
            <v>47453</v>
          </cell>
          <cell r="CR3">
            <v>2030</v>
          </cell>
          <cell r="CS3">
            <v>47484</v>
          </cell>
          <cell r="CT3">
            <v>47515</v>
          </cell>
          <cell r="CU3">
            <v>47543</v>
          </cell>
          <cell r="CV3">
            <v>47574</v>
          </cell>
          <cell r="CW3">
            <v>47604</v>
          </cell>
          <cell r="CX3">
            <v>47635</v>
          </cell>
          <cell r="CY3">
            <v>47665</v>
          </cell>
          <cell r="CZ3">
            <v>47696</v>
          </cell>
          <cell r="DA3">
            <v>47727</v>
          </cell>
          <cell r="DB3">
            <v>47757</v>
          </cell>
          <cell r="DC3">
            <v>47788</v>
          </cell>
          <cell r="DD3">
            <v>47818</v>
          </cell>
          <cell r="DE3">
            <v>2031</v>
          </cell>
          <cell r="DF3">
            <v>47849</v>
          </cell>
          <cell r="DG3">
            <v>47880</v>
          </cell>
          <cell r="DH3">
            <v>47908</v>
          </cell>
          <cell r="DI3">
            <v>47939</v>
          </cell>
          <cell r="DJ3">
            <v>47969</v>
          </cell>
          <cell r="DK3">
            <v>48000</v>
          </cell>
          <cell r="DL3">
            <v>48030</v>
          </cell>
          <cell r="DM3">
            <v>48061</v>
          </cell>
          <cell r="DN3">
            <v>48092</v>
          </cell>
          <cell r="DO3">
            <v>48122</v>
          </cell>
          <cell r="DP3">
            <v>48153</v>
          </cell>
          <cell r="DQ3">
            <v>48183</v>
          </cell>
          <cell r="DR3">
            <v>2032</v>
          </cell>
          <cell r="DS3">
            <v>48214</v>
          </cell>
          <cell r="DT3">
            <v>48245</v>
          </cell>
          <cell r="DU3">
            <v>48274</v>
          </cell>
          <cell r="DV3">
            <v>48305</v>
          </cell>
          <cell r="DW3">
            <v>48335</v>
          </cell>
          <cell r="DX3">
            <v>48366</v>
          </cell>
          <cell r="DY3">
            <v>48396</v>
          </cell>
          <cell r="DZ3">
            <v>48427</v>
          </cell>
          <cell r="EA3">
            <v>48458</v>
          </cell>
          <cell r="EB3">
            <v>48488</v>
          </cell>
          <cell r="EC3">
            <v>48519</v>
          </cell>
          <cell r="ED3">
            <v>48549</v>
          </cell>
        </row>
        <row r="4">
          <cell r="A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</row>
        <row r="5">
          <cell r="R5" t="str">
            <v>$</v>
          </cell>
          <cell r="AE5" t="str">
            <v>$</v>
          </cell>
          <cell r="AR5" t="str">
            <v>$</v>
          </cell>
          <cell r="BE5" t="str">
            <v>$</v>
          </cell>
          <cell r="BR5" t="str">
            <v>$</v>
          </cell>
          <cell r="CE5" t="str">
            <v>$</v>
          </cell>
          <cell r="CR5" t="str">
            <v>$</v>
          </cell>
          <cell r="DE5" t="str">
            <v>$</v>
          </cell>
          <cell r="DR5" t="str">
            <v>$</v>
          </cell>
        </row>
        <row r="7">
          <cell r="A7" t="str">
            <v>Special Sales For Resale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</row>
        <row r="17">
          <cell r="A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</row>
        <row r="27">
          <cell r="A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</row>
        <row r="28">
          <cell r="A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</row>
        <row r="32">
          <cell r="F32">
            <v>0</v>
          </cell>
          <cell r="G32">
            <v>0</v>
          </cell>
          <cell r="H32">
            <v>128.40000000037253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</row>
        <row r="33">
          <cell r="F33">
            <v>4780</v>
          </cell>
          <cell r="G33">
            <v>12060.5</v>
          </cell>
          <cell r="H33">
            <v>7850.2999999998137</v>
          </cell>
          <cell r="I33">
            <v>2758</v>
          </cell>
          <cell r="J33">
            <v>1262</v>
          </cell>
          <cell r="K33">
            <v>0</v>
          </cell>
          <cell r="L33">
            <v>1762</v>
          </cell>
          <cell r="M33">
            <v>492</v>
          </cell>
          <cell r="N33">
            <v>81</v>
          </cell>
          <cell r="O33">
            <v>932</v>
          </cell>
          <cell r="P33">
            <v>25893</v>
          </cell>
          <cell r="Q33">
            <v>28141.5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</row>
        <row r="34">
          <cell r="A34">
            <v>0</v>
          </cell>
          <cell r="F34">
            <v>0</v>
          </cell>
          <cell r="G34">
            <v>1962</v>
          </cell>
          <cell r="H34">
            <v>9573</v>
          </cell>
          <cell r="I34">
            <v>16928</v>
          </cell>
          <cell r="J34">
            <v>13729.5</v>
          </cell>
          <cell r="K34">
            <v>16772.5</v>
          </cell>
          <cell r="L34">
            <v>128044</v>
          </cell>
          <cell r="M34">
            <v>36428</v>
          </cell>
          <cell r="N34">
            <v>35808</v>
          </cell>
          <cell r="O34">
            <v>11383</v>
          </cell>
          <cell r="P34">
            <v>529</v>
          </cell>
          <cell r="Q34">
            <v>460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</row>
        <row r="35">
          <cell r="A35">
            <v>0</v>
          </cell>
          <cell r="F35">
            <v>4990.5</v>
          </cell>
          <cell r="G35">
            <v>12770.800000000745</v>
          </cell>
          <cell r="H35">
            <v>3478</v>
          </cell>
          <cell r="I35">
            <v>729.79999999981374</v>
          </cell>
          <cell r="J35">
            <v>746.20000000018626</v>
          </cell>
          <cell r="K35">
            <v>0</v>
          </cell>
          <cell r="L35">
            <v>0</v>
          </cell>
          <cell r="M35">
            <v>0</v>
          </cell>
          <cell r="N35">
            <v>2024</v>
          </cell>
          <cell r="O35">
            <v>1718.5</v>
          </cell>
          <cell r="P35">
            <v>6897.5</v>
          </cell>
          <cell r="Q35">
            <v>18168.599999999627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</row>
        <row r="36">
          <cell r="A36">
            <v>0</v>
          </cell>
          <cell r="F36">
            <v>505</v>
          </cell>
          <cell r="G36">
            <v>1927</v>
          </cell>
          <cell r="H36">
            <v>3587.2999999998137</v>
          </cell>
          <cell r="I36">
            <v>1221</v>
          </cell>
          <cell r="J36">
            <v>2156</v>
          </cell>
          <cell r="K36">
            <v>0</v>
          </cell>
          <cell r="L36">
            <v>2794</v>
          </cell>
          <cell r="M36">
            <v>714</v>
          </cell>
          <cell r="N36">
            <v>0</v>
          </cell>
          <cell r="O36">
            <v>0</v>
          </cell>
          <cell r="P36">
            <v>1709.5</v>
          </cell>
          <cell r="Q36">
            <v>5703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</row>
        <row r="38">
          <cell r="F38">
            <v>0</v>
          </cell>
          <cell r="G38">
            <v>0</v>
          </cell>
          <cell r="H38">
            <v>-14.634619999967981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</row>
        <row r="39">
          <cell r="A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</row>
        <row r="40">
          <cell r="A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</row>
        <row r="41">
          <cell r="F41">
            <v>10275.5</v>
          </cell>
          <cell r="G41">
            <v>28720.29999999702</v>
          </cell>
          <cell r="H41">
            <v>24602.365380000323</v>
          </cell>
          <cell r="I41">
            <v>21636.800000000745</v>
          </cell>
          <cell r="J41">
            <v>17893.699999999255</v>
          </cell>
          <cell r="K41">
            <v>16772.5</v>
          </cell>
          <cell r="L41">
            <v>132600</v>
          </cell>
          <cell r="M41">
            <v>37634</v>
          </cell>
          <cell r="N41">
            <v>37913</v>
          </cell>
          <cell r="O41">
            <v>14033.5</v>
          </cell>
          <cell r="P41">
            <v>35029</v>
          </cell>
          <cell r="Q41">
            <v>52473.09999999404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</row>
        <row r="43">
          <cell r="A43" t="str">
            <v>Total Special Sales For Resale</v>
          </cell>
          <cell r="F43">
            <v>10275.5</v>
          </cell>
          <cell r="G43">
            <v>28720.29999999702</v>
          </cell>
          <cell r="H43">
            <v>24602.365380000323</v>
          </cell>
          <cell r="I43">
            <v>21636.800000000745</v>
          </cell>
          <cell r="J43">
            <v>17893.699999999255</v>
          </cell>
          <cell r="K43">
            <v>16772.5</v>
          </cell>
          <cell r="L43">
            <v>132600</v>
          </cell>
          <cell r="M43">
            <v>37634</v>
          </cell>
          <cell r="N43">
            <v>37913</v>
          </cell>
          <cell r="O43">
            <v>14033.5</v>
          </cell>
          <cell r="P43">
            <v>35029</v>
          </cell>
          <cell r="Q43">
            <v>52473.09999999404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</row>
        <row r="44">
          <cell r="A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</row>
        <row r="46">
          <cell r="A46" t="str">
            <v>Purchased Power &amp; Net Interchange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124.47690796107054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124.47690796852112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</row>
        <row r="207">
          <cell r="A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</row>
        <row r="208">
          <cell r="A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</row>
        <row r="212">
          <cell r="F212">
            <v>0</v>
          </cell>
          <cell r="G212">
            <v>0</v>
          </cell>
          <cell r="H212">
            <v>-1176.2999999999884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-7499.5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</row>
        <row r="213">
          <cell r="F213">
            <v>-2948.5299999999988</v>
          </cell>
          <cell r="G213">
            <v>-7620.5999999999767</v>
          </cell>
          <cell r="H213">
            <v>-11680.90000000014</v>
          </cell>
          <cell r="I213">
            <v>-2177.1899999999441</v>
          </cell>
          <cell r="J213">
            <v>-1705.4700000000012</v>
          </cell>
          <cell r="K213">
            <v>0</v>
          </cell>
          <cell r="L213">
            <v>-2069.5800000000163</v>
          </cell>
          <cell r="M213">
            <v>-1453.3987000000006</v>
          </cell>
          <cell r="N213">
            <v>-2039.1050000000032</v>
          </cell>
          <cell r="O213">
            <v>-1012.1759999999922</v>
          </cell>
          <cell r="P213">
            <v>-11537.599999999977</v>
          </cell>
          <cell r="Q213">
            <v>-12814.600000000093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</row>
        <row r="214">
          <cell r="A214">
            <v>0</v>
          </cell>
          <cell r="F214">
            <v>0</v>
          </cell>
          <cell r="G214">
            <v>-3152.0999999998603</v>
          </cell>
          <cell r="H214">
            <v>-24236</v>
          </cell>
          <cell r="I214">
            <v>-26128.299999999814</v>
          </cell>
          <cell r="J214">
            <v>-14322.100000000093</v>
          </cell>
          <cell r="K214">
            <v>-34406</v>
          </cell>
          <cell r="L214">
            <v>-31268.200000000186</v>
          </cell>
          <cell r="M214">
            <v>-132497</v>
          </cell>
          <cell r="N214">
            <v>-82288</v>
          </cell>
          <cell r="O214">
            <v>-37303.200000000186</v>
          </cell>
          <cell r="P214">
            <v>0</v>
          </cell>
          <cell r="Q214">
            <v>-19322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</row>
        <row r="215">
          <cell r="A215">
            <v>0</v>
          </cell>
          <cell r="F215">
            <v>-2599.7070000000022</v>
          </cell>
          <cell r="G215">
            <v>-21596.399999999907</v>
          </cell>
          <cell r="H215">
            <v>-382.98000000001048</v>
          </cell>
          <cell r="I215">
            <v>-97.014000000010128</v>
          </cell>
          <cell r="J215">
            <v>-382.60899999999674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-4540.8199999999488</v>
          </cell>
          <cell r="P215">
            <v>-6631</v>
          </cell>
          <cell r="Q215">
            <v>-25997.700000000186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</row>
        <row r="216">
          <cell r="A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</row>
        <row r="219">
          <cell r="A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</row>
        <row r="220">
          <cell r="A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</row>
        <row r="221">
          <cell r="F221">
            <v>-5548.2370000001974</v>
          </cell>
          <cell r="G221">
            <v>-32369.099999999627</v>
          </cell>
          <cell r="H221">
            <v>-37476.180000000633</v>
          </cell>
          <cell r="I221">
            <v>-28402.503999999259</v>
          </cell>
          <cell r="J221">
            <v>-16410.179000000004</v>
          </cell>
          <cell r="K221">
            <v>-34406</v>
          </cell>
          <cell r="L221">
            <v>-33337.779999999795</v>
          </cell>
          <cell r="M221">
            <v>-141449.89870000258</v>
          </cell>
          <cell r="N221">
            <v>-84327.105000000447</v>
          </cell>
          <cell r="O221">
            <v>-42856.195999999531</v>
          </cell>
          <cell r="P221">
            <v>-18168.600000000093</v>
          </cell>
          <cell r="Q221">
            <v>-58134.299999998882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</row>
        <row r="223">
          <cell r="A223" t="str">
            <v>Total Purchased Power &amp; Net Interchange</v>
          </cell>
          <cell r="F223">
            <v>-5548.2370000034571</v>
          </cell>
          <cell r="G223">
            <v>-32369.10000000149</v>
          </cell>
          <cell r="H223">
            <v>-37476.180000007153</v>
          </cell>
          <cell r="I223">
            <v>-28278.027092024684</v>
          </cell>
          <cell r="J223">
            <v>-16410.179000005126</v>
          </cell>
          <cell r="K223">
            <v>-34406</v>
          </cell>
          <cell r="L223">
            <v>-33337.780000001192</v>
          </cell>
          <cell r="M223">
            <v>-141449.89869999886</v>
          </cell>
          <cell r="N223">
            <v>-84327.104999996722</v>
          </cell>
          <cell r="O223">
            <v>-42856.195999994874</v>
          </cell>
          <cell r="P223">
            <v>-18168.60000000149</v>
          </cell>
          <cell r="Q223">
            <v>-58134.29999999702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 t="e">
            <v>#DIV/0!</v>
          </cell>
          <cell r="CF224" t="e">
            <v>#DIV/0!</v>
          </cell>
          <cell r="CG224" t="e">
            <v>#DIV/0!</v>
          </cell>
          <cell r="CH224" t="e">
            <v>#DIV/0!</v>
          </cell>
          <cell r="CI224" t="e">
            <v>#DIV/0!</v>
          </cell>
          <cell r="CJ224" t="e">
            <v>#DIV/0!</v>
          </cell>
          <cell r="CK224" t="e">
            <v>#DIV/0!</v>
          </cell>
          <cell r="CL224" t="e">
            <v>#DIV/0!</v>
          </cell>
          <cell r="CM224" t="e">
            <v>#DIV/0!</v>
          </cell>
          <cell r="CN224" t="e">
            <v>#DIV/0!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</row>
        <row r="225">
          <cell r="A225" t="str">
            <v>Wheeling &amp; U. of F. Expense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  <cell r="W227" t="e">
            <v>#N/A</v>
          </cell>
          <cell r="X227" t="e">
            <v>#N/A</v>
          </cell>
          <cell r="Y227" t="e">
            <v>#N/A</v>
          </cell>
          <cell r="Z227" t="e">
            <v>#N/A</v>
          </cell>
          <cell r="AA227" t="e">
            <v>#N/A</v>
          </cell>
          <cell r="AB227" t="e">
            <v>#N/A</v>
          </cell>
          <cell r="AC227" t="e">
            <v>#N/A</v>
          </cell>
          <cell r="AD227" t="e">
            <v>#N/A</v>
          </cell>
          <cell r="AE227" t="e">
            <v>#N/A</v>
          </cell>
          <cell r="AF227" t="e">
            <v>#N/A</v>
          </cell>
          <cell r="AG227" t="e">
            <v>#N/A</v>
          </cell>
          <cell r="AH227" t="e">
            <v>#N/A</v>
          </cell>
          <cell r="AI227" t="e">
            <v>#N/A</v>
          </cell>
          <cell r="AJ227" t="e">
            <v>#N/A</v>
          </cell>
          <cell r="AK227" t="e">
            <v>#N/A</v>
          </cell>
          <cell r="AL227" t="e">
            <v>#N/A</v>
          </cell>
          <cell r="AM227" t="e">
            <v>#N/A</v>
          </cell>
          <cell r="AN227" t="e">
            <v>#N/A</v>
          </cell>
          <cell r="AO227" t="e">
            <v>#N/A</v>
          </cell>
          <cell r="AP227" t="e">
            <v>#N/A</v>
          </cell>
          <cell r="AQ227" t="e">
            <v>#N/A</v>
          </cell>
          <cell r="AR227" t="e">
            <v>#N/A</v>
          </cell>
          <cell r="AS227" t="e">
            <v>#N/A</v>
          </cell>
          <cell r="AT227" t="e">
            <v>#N/A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F227" t="e">
            <v>#N/A</v>
          </cell>
          <cell r="CG227" t="e">
            <v>#N/A</v>
          </cell>
          <cell r="CH227" t="e">
            <v>#N/A</v>
          </cell>
          <cell r="CI227" t="e">
            <v>#N/A</v>
          </cell>
          <cell r="CJ227" t="e">
            <v>#N/A</v>
          </cell>
          <cell r="CK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CV227" t="e">
            <v>#N/A</v>
          </cell>
          <cell r="CW227" t="e">
            <v>#N/A</v>
          </cell>
          <cell r="CX227" t="e">
            <v>#N/A</v>
          </cell>
          <cell r="CY227" t="e">
            <v>#N/A</v>
          </cell>
          <cell r="CZ227" t="e">
            <v>#N/A</v>
          </cell>
          <cell r="DA227" t="e">
            <v>#N/A</v>
          </cell>
          <cell r="DB227" t="e">
            <v>#N/A</v>
          </cell>
          <cell r="DC227" t="e">
            <v>#N/A</v>
          </cell>
          <cell r="DD227" t="e">
            <v>#N/A</v>
          </cell>
          <cell r="DE227" t="e">
            <v>#N/A</v>
          </cell>
          <cell r="DF227" t="e">
            <v>#N/A</v>
          </cell>
          <cell r="DG227" t="e">
            <v>#N/A</v>
          </cell>
          <cell r="DH227" t="e">
            <v>#N/A</v>
          </cell>
          <cell r="DI227" t="e">
            <v>#N/A</v>
          </cell>
          <cell r="DJ227" t="e">
            <v>#N/A</v>
          </cell>
          <cell r="DK227" t="e">
            <v>#N/A</v>
          </cell>
          <cell r="DL227" t="e">
            <v>#N/A</v>
          </cell>
          <cell r="DM227" t="e">
            <v>#N/A</v>
          </cell>
          <cell r="DN227" t="e">
            <v>#N/A</v>
          </cell>
          <cell r="DO227" t="e">
            <v>#N/A</v>
          </cell>
          <cell r="DP227" t="e">
            <v>#N/A</v>
          </cell>
          <cell r="DQ227" t="e">
            <v>#N/A</v>
          </cell>
          <cell r="DR227" t="e">
            <v>#N/A</v>
          </cell>
          <cell r="DS227" t="e">
            <v>#N/A</v>
          </cell>
          <cell r="DT227" t="e">
            <v>#N/A</v>
          </cell>
          <cell r="DU227" t="e">
            <v>#N/A</v>
          </cell>
          <cell r="DV227" t="e">
            <v>#N/A</v>
          </cell>
          <cell r="DW227" t="e">
            <v>#N/A</v>
          </cell>
          <cell r="DX227" t="e">
            <v>#N/A</v>
          </cell>
          <cell r="DY227" t="e">
            <v>#N/A</v>
          </cell>
          <cell r="DZ227" t="e">
            <v>#N/A</v>
          </cell>
          <cell r="EA227" t="e">
            <v>#N/A</v>
          </cell>
          <cell r="EB227" t="e">
            <v>#N/A</v>
          </cell>
          <cell r="EC227" t="e">
            <v>#N/A</v>
          </cell>
          <cell r="ED227" t="e">
            <v>#N/A</v>
          </cell>
          <cell r="EE227">
            <v>0</v>
          </cell>
        </row>
        <row r="228">
          <cell r="A228">
            <v>0</v>
          </cell>
          <cell r="F228">
            <v>-18.049999999988358</v>
          </cell>
          <cell r="G228">
            <v>26.308000000019092</v>
          </cell>
          <cell r="H228">
            <v>155.76639999999315</v>
          </cell>
          <cell r="I228">
            <v>57.919999999983702</v>
          </cell>
          <cell r="J228">
            <v>90.698899999988498</v>
          </cell>
          <cell r="K228">
            <v>93.242800000007264</v>
          </cell>
          <cell r="L228">
            <v>-129.22010000003502</v>
          </cell>
          <cell r="M228">
            <v>25.639499999932013</v>
          </cell>
          <cell r="N228">
            <v>0</v>
          </cell>
          <cell r="O228">
            <v>-45.044200000003912</v>
          </cell>
          <cell r="P228">
            <v>151.85799999994924</v>
          </cell>
          <cell r="Q228">
            <v>26.619999999995343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</row>
        <row r="229">
          <cell r="A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A230" t="str">
            <v>Total Wheeling &amp; U. of F. Expense</v>
          </cell>
          <cell r="F230">
            <v>-18.050000000745058</v>
          </cell>
          <cell r="G230">
            <v>26.308000000193715</v>
          </cell>
          <cell r="H230">
            <v>155.76640000008047</v>
          </cell>
          <cell r="I230">
            <v>57.919999999925494</v>
          </cell>
          <cell r="J230">
            <v>90.698899999260902</v>
          </cell>
          <cell r="K230">
            <v>93.242799999192357</v>
          </cell>
          <cell r="L230">
            <v>-129.22010000050068</v>
          </cell>
          <cell r="M230">
            <v>25.639500001445413</v>
          </cell>
          <cell r="N230">
            <v>0</v>
          </cell>
          <cell r="O230">
            <v>-45.04420000128448</v>
          </cell>
          <cell r="P230">
            <v>151.85799999907613</v>
          </cell>
          <cell r="Q230">
            <v>26.620000001043081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F230" t="e">
            <v>#N/A</v>
          </cell>
          <cell r="CG230" t="e">
            <v>#N/A</v>
          </cell>
          <cell r="CH230" t="e">
            <v>#N/A</v>
          </cell>
          <cell r="CI230" t="e">
            <v>#N/A</v>
          </cell>
          <cell r="CJ230" t="e">
            <v>#N/A</v>
          </cell>
          <cell r="CK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P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CV230" t="e">
            <v>#N/A</v>
          </cell>
          <cell r="CW230" t="e">
            <v>#N/A</v>
          </cell>
          <cell r="CX230" t="e">
            <v>#N/A</v>
          </cell>
          <cell r="CY230" t="e">
            <v>#N/A</v>
          </cell>
          <cell r="CZ230" t="e">
            <v>#N/A</v>
          </cell>
          <cell r="DA230" t="e">
            <v>#N/A</v>
          </cell>
          <cell r="DB230" t="e">
            <v>#N/A</v>
          </cell>
          <cell r="DC230" t="e">
            <v>#N/A</v>
          </cell>
          <cell r="DD230" t="e">
            <v>#N/A</v>
          </cell>
          <cell r="DE230" t="e">
            <v>#N/A</v>
          </cell>
          <cell r="DF230" t="e">
            <v>#N/A</v>
          </cell>
          <cell r="DG230" t="e">
            <v>#N/A</v>
          </cell>
          <cell r="DH230" t="e">
            <v>#N/A</v>
          </cell>
          <cell r="DI230" t="e">
            <v>#N/A</v>
          </cell>
          <cell r="DJ230" t="e">
            <v>#N/A</v>
          </cell>
          <cell r="DK230" t="e">
            <v>#N/A</v>
          </cell>
          <cell r="DL230" t="e">
            <v>#N/A</v>
          </cell>
          <cell r="DM230" t="e">
            <v>#N/A</v>
          </cell>
          <cell r="DN230" t="e">
            <v>#N/A</v>
          </cell>
          <cell r="DO230" t="e">
            <v>#N/A</v>
          </cell>
          <cell r="DP230" t="e">
            <v>#N/A</v>
          </cell>
          <cell r="DQ230" t="e">
            <v>#N/A</v>
          </cell>
          <cell r="DR230" t="e">
            <v>#N/A</v>
          </cell>
          <cell r="DS230" t="e">
            <v>#N/A</v>
          </cell>
          <cell r="DT230" t="e">
            <v>#N/A</v>
          </cell>
          <cell r="DU230" t="e">
            <v>#N/A</v>
          </cell>
          <cell r="DV230" t="e">
            <v>#N/A</v>
          </cell>
          <cell r="DW230" t="e">
            <v>#N/A</v>
          </cell>
          <cell r="DX230" t="e">
            <v>#N/A</v>
          </cell>
          <cell r="DY230" t="e">
            <v>#N/A</v>
          </cell>
          <cell r="DZ230" t="e">
            <v>#N/A</v>
          </cell>
          <cell r="EA230" t="e">
            <v>#N/A</v>
          </cell>
          <cell r="EB230" t="e">
            <v>#N/A</v>
          </cell>
          <cell r="EC230" t="e">
            <v>#N/A</v>
          </cell>
          <cell r="ED230" t="e">
            <v>#N/A</v>
          </cell>
          <cell r="EE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Coal Fuel Burn Expense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F234">
            <v>0</v>
          </cell>
          <cell r="G234">
            <v>-61.097717623924837</v>
          </cell>
          <cell r="H234">
            <v>-61.161467329133302</v>
          </cell>
          <cell r="I234">
            <v>-121.94043642608449</v>
          </cell>
          <cell r="J234">
            <v>0</v>
          </cell>
          <cell r="K234">
            <v>-31.67085362621583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</row>
        <row r="236">
          <cell r="F236">
            <v>0</v>
          </cell>
          <cell r="G236">
            <v>0</v>
          </cell>
          <cell r="H236">
            <v>-173.96594934724271</v>
          </cell>
          <cell r="I236">
            <v>-115.91435964079574</v>
          </cell>
          <cell r="J236">
            <v>-576.42480201646686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</row>
        <row r="237">
          <cell r="F237">
            <v>-1041.8871531994082</v>
          </cell>
          <cell r="G237">
            <v>-1479.2481347848661</v>
          </cell>
          <cell r="H237">
            <v>-713.45115708489902</v>
          </cell>
          <cell r="I237">
            <v>-303.09360565803945</v>
          </cell>
          <cell r="J237">
            <v>-992.1713121131761</v>
          </cell>
          <cell r="K237">
            <v>-851.19056738947984</v>
          </cell>
          <cell r="L237">
            <v>-830.01231118664145</v>
          </cell>
          <cell r="M237">
            <v>-1264.212703338475</v>
          </cell>
          <cell r="N237">
            <v>-1222.9174107423751</v>
          </cell>
          <cell r="O237">
            <v>-1512.1367208879674</v>
          </cell>
          <cell r="P237">
            <v>-1229.1463096257066</v>
          </cell>
          <cell r="Q237">
            <v>-1427.9173939882312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F238">
            <v>-14666.026780892164</v>
          </cell>
          <cell r="G238">
            <v>-8144.612878318876</v>
          </cell>
          <cell r="H238">
            <v>-7359.5373900476843</v>
          </cell>
          <cell r="I238">
            <v>-8456.4443736616522</v>
          </cell>
          <cell r="J238">
            <v>-15253.219272116199</v>
          </cell>
          <cell r="K238">
            <v>-8159.2708781026304</v>
          </cell>
          <cell r="L238">
            <v>-3968.4789407085627</v>
          </cell>
          <cell r="M238">
            <v>-5057.1844244468957</v>
          </cell>
          <cell r="N238">
            <v>-7022.2288950886577</v>
          </cell>
          <cell r="O238">
            <v>-18984.727216374129</v>
          </cell>
          <cell r="P238">
            <v>-12565.221312278882</v>
          </cell>
          <cell r="Q238">
            <v>-7167.4128929208964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F239">
            <v>-35912.159714536741</v>
          </cell>
          <cell r="G239">
            <v>-23906.231809969991</v>
          </cell>
          <cell r="H239">
            <v>-20356.678638186306</v>
          </cell>
          <cell r="I239">
            <v>-17343.069462141022</v>
          </cell>
          <cell r="J239">
            <v>-21918.740225768648</v>
          </cell>
          <cell r="K239">
            <v>-16740.425866929814</v>
          </cell>
          <cell r="L239">
            <v>-18918.040649618953</v>
          </cell>
          <cell r="M239">
            <v>-15591.862676059827</v>
          </cell>
          <cell r="N239">
            <v>-18648.69945176132</v>
          </cell>
          <cell r="O239">
            <v>-17511.481060802005</v>
          </cell>
          <cell r="P239">
            <v>-20581.618636395782</v>
          </cell>
          <cell r="Q239">
            <v>-18640.093051830307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F240">
            <v>-832.72794435545802</v>
          </cell>
          <cell r="G240">
            <v>-1258.2959159202874</v>
          </cell>
          <cell r="H240">
            <v>-5330.9876437708735</v>
          </cell>
          <cell r="I240">
            <v>-3974.0997344441712</v>
          </cell>
          <cell r="J240">
            <v>-1856.2438759636134</v>
          </cell>
          <cell r="K240">
            <v>-2133.455857437104</v>
          </cell>
          <cell r="L240">
            <v>-788.89194728061557</v>
          </cell>
          <cell r="M240">
            <v>-156.31198955327272</v>
          </cell>
          <cell r="N240">
            <v>-1825.9798779841512</v>
          </cell>
          <cell r="O240">
            <v>-3412.0317720025778</v>
          </cell>
          <cell r="P240">
            <v>-1635.3478907234967</v>
          </cell>
          <cell r="Q240">
            <v>-140.86799058318138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</row>
        <row r="241">
          <cell r="F241">
            <v>-11002.956271374598</v>
          </cell>
          <cell r="G241">
            <v>-10325.572544218507</v>
          </cell>
          <cell r="H241">
            <v>-8275.1234630960971</v>
          </cell>
          <cell r="I241">
            <v>-6792.270711212419</v>
          </cell>
          <cell r="J241">
            <v>-4516.1927143689245</v>
          </cell>
          <cell r="K241">
            <v>-11888.416484585032</v>
          </cell>
          <cell r="L241">
            <v>-8623.3708964930847</v>
          </cell>
          <cell r="M241">
            <v>-13762.053639059886</v>
          </cell>
          <cell r="N241">
            <v>-12858.995816182345</v>
          </cell>
          <cell r="O241">
            <v>-7412.0951194600202</v>
          </cell>
          <cell r="P241">
            <v>-10576.276359464508</v>
          </cell>
          <cell r="Q241">
            <v>-13106.175591495354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-74.157353383721784</v>
          </cell>
          <cell r="J242">
            <v>-276.45768061792478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</row>
        <row r="243">
          <cell r="A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A244" t="str">
            <v>Total Coal Fuel Burn Expense</v>
          </cell>
          <cell r="F244">
            <v>-63455.757864356041</v>
          </cell>
          <cell r="G244">
            <v>-45175.059000834823</v>
          </cell>
          <cell r="H244">
            <v>-42270.905708864331</v>
          </cell>
          <cell r="I244">
            <v>-37180.990036562085</v>
          </cell>
          <cell r="J244">
            <v>-45389.44988296926</v>
          </cell>
          <cell r="K244">
            <v>-39804.430508062243</v>
          </cell>
          <cell r="L244">
            <v>-33128.794745288789</v>
          </cell>
          <cell r="M244">
            <v>-35831.62543245405</v>
          </cell>
          <cell r="N244">
            <v>-41578.821451745927</v>
          </cell>
          <cell r="O244">
            <v>-48832.471889533103</v>
          </cell>
          <cell r="P244">
            <v>-46587.610508494079</v>
          </cell>
          <cell r="Q244">
            <v>-40482.466920807958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</row>
        <row r="246">
          <cell r="A246" t="str">
            <v>Gas Fuel Burn Expense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</row>
        <row r="247">
          <cell r="F247">
            <v>0.19967945292592049</v>
          </cell>
          <cell r="G247">
            <v>-482.67532736994326</v>
          </cell>
          <cell r="H247">
            <v>-2855.2262037079781</v>
          </cell>
          <cell r="I247">
            <v>-1681.1501822159626</v>
          </cell>
          <cell r="J247">
            <v>-2182.6900023026392</v>
          </cell>
          <cell r="K247">
            <v>-4515.6212812233716</v>
          </cell>
          <cell r="L247">
            <v>-3747.1166623560712</v>
          </cell>
          <cell r="M247">
            <v>-1282.9241262311116</v>
          </cell>
          <cell r="N247">
            <v>-3503.5393158923835</v>
          </cell>
          <cell r="O247">
            <v>-1370.3248296193779</v>
          </cell>
          <cell r="P247">
            <v>-3972.5941917989403</v>
          </cell>
          <cell r="Q247">
            <v>-5.6711087264120579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</row>
        <row r="249">
          <cell r="F249">
            <v>-1948.4631329523399</v>
          </cell>
          <cell r="G249">
            <v>-3239.456139292568</v>
          </cell>
          <cell r="H249">
            <v>-1424.3987243240699</v>
          </cell>
          <cell r="I249">
            <v>-1972.3641643603332</v>
          </cell>
          <cell r="J249">
            <v>-753.44515066500753</v>
          </cell>
          <cell r="K249">
            <v>-3518.3042420605198</v>
          </cell>
          <cell r="L249">
            <v>-7105.7773981224746</v>
          </cell>
          <cell r="M249">
            <v>-6009.8160907551646</v>
          </cell>
          <cell r="N249">
            <v>-4664.0729245468974</v>
          </cell>
          <cell r="O249">
            <v>-1769.8229278046638</v>
          </cell>
          <cell r="P249">
            <v>-2621.2317628255114</v>
          </cell>
          <cell r="Q249">
            <v>-2600.3108261432499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</row>
        <row r="250">
          <cell r="F250">
            <v>-70.985748461447656</v>
          </cell>
          <cell r="G250">
            <v>-125.68006383127067</v>
          </cell>
          <cell r="H250">
            <v>-48.340816045296378</v>
          </cell>
          <cell r="I250">
            <v>-17.231960521254223</v>
          </cell>
          <cell r="J250">
            <v>-11.274960412469227</v>
          </cell>
          <cell r="K250">
            <v>-63.741277752676979</v>
          </cell>
          <cell r="L250">
            <v>-378.99143091239966</v>
          </cell>
          <cell r="M250">
            <v>-599.4458664082922</v>
          </cell>
          <cell r="N250">
            <v>-331.79814841412008</v>
          </cell>
          <cell r="O250">
            <v>-58.561317583429627</v>
          </cell>
          <cell r="P250">
            <v>-92.929294353583828</v>
          </cell>
          <cell r="Q250">
            <v>-140.00165855127852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</row>
        <row r="251">
          <cell r="F251">
            <v>-90.339162299409509</v>
          </cell>
          <cell r="G251">
            <v>-207.18737952434458</v>
          </cell>
          <cell r="H251">
            <v>-81.884500136366114</v>
          </cell>
          <cell r="I251">
            <v>-41.159477724693716</v>
          </cell>
          <cell r="J251">
            <v>-20.515091729001142</v>
          </cell>
          <cell r="K251">
            <v>-383.60131358308718</v>
          </cell>
          <cell r="L251">
            <v>-927.79181124200113</v>
          </cell>
          <cell r="M251">
            <v>-1616.6236189585179</v>
          </cell>
          <cell r="N251">
            <v>-436.23929218552075</v>
          </cell>
          <cell r="O251">
            <v>-244.20048564346507</v>
          </cell>
          <cell r="P251">
            <v>-133.74796381383203</v>
          </cell>
          <cell r="Q251">
            <v>-203.58232524618506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</row>
        <row r="252">
          <cell r="F252">
            <v>-961.35607945173979</v>
          </cell>
          <cell r="G252">
            <v>-598.78527262946591</v>
          </cell>
          <cell r="H252">
            <v>-503.41179629182443</v>
          </cell>
          <cell r="I252">
            <v>-1434.0229177833535</v>
          </cell>
          <cell r="J252">
            <v>-1299.0774976974353</v>
          </cell>
          <cell r="K252">
            <v>-1802.4455187772401</v>
          </cell>
          <cell r="L252">
            <v>-2205.679937642999</v>
          </cell>
          <cell r="M252">
            <v>-1627.1302737686783</v>
          </cell>
          <cell r="N252">
            <v>-2694.793084107805</v>
          </cell>
          <cell r="O252">
            <v>-1361.6518703820184</v>
          </cell>
          <cell r="P252">
            <v>-1669.5453081987798</v>
          </cell>
          <cell r="Q252">
            <v>-1018.4332912741229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</row>
        <row r="253">
          <cell r="F253">
            <v>-2881.5779309626669</v>
          </cell>
          <cell r="G253">
            <v>-5650.7264657840133</v>
          </cell>
          <cell r="H253">
            <v>-3741.4022011253983</v>
          </cell>
          <cell r="I253">
            <v>-2661.7384109087288</v>
          </cell>
          <cell r="J253">
            <v>-2165.0731353443116</v>
          </cell>
          <cell r="K253">
            <v>-6744.1311232717708</v>
          </cell>
          <cell r="L253">
            <v>-8054.1757455896586</v>
          </cell>
          <cell r="M253">
            <v>-11238.809406488203</v>
          </cell>
          <cell r="N253">
            <v>-4744.5967351514846</v>
          </cell>
          <cell r="O253">
            <v>-2996.2976056085899</v>
          </cell>
          <cell r="P253">
            <v>-4637.7825222462416</v>
          </cell>
          <cell r="Q253">
            <v>-5386.1424475787207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</row>
        <row r="254">
          <cell r="F254">
            <v>-1162.632780149579</v>
          </cell>
          <cell r="G254">
            <v>-2945.484916687943</v>
          </cell>
          <cell r="H254">
            <v>-1705.5203833514825</v>
          </cell>
          <cell r="I254">
            <v>-725.2955919932574</v>
          </cell>
          <cell r="J254">
            <v>-358.16477538086474</v>
          </cell>
          <cell r="K254">
            <v>-1975.5308216260746</v>
          </cell>
          <cell r="L254">
            <v>-4915.4822325799614</v>
          </cell>
          <cell r="M254">
            <v>-6578.6788108162582</v>
          </cell>
          <cell r="N254">
            <v>-3145.4527446236461</v>
          </cell>
          <cell r="O254">
            <v>-1429.7564859557897</v>
          </cell>
          <cell r="P254">
            <v>-1579.7179632103071</v>
          </cell>
          <cell r="Q254">
            <v>-1645.9433139162138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</row>
        <row r="255">
          <cell r="F255">
            <v>-719.35434517295289</v>
          </cell>
          <cell r="G255">
            <v>-260.91373488148383</v>
          </cell>
          <cell r="H255">
            <v>-2.2505750178315793</v>
          </cell>
          <cell r="I255">
            <v>-323.06689449333498</v>
          </cell>
          <cell r="J255">
            <v>-160.57833646750078</v>
          </cell>
          <cell r="K255">
            <v>-718.89357170462608</v>
          </cell>
          <cell r="L255">
            <v>-3749.5240815544967</v>
          </cell>
          <cell r="M255">
            <v>-5584.7494865735061</v>
          </cell>
          <cell r="N255">
            <v>-3010.5750150770182</v>
          </cell>
          <cell r="O255">
            <v>-471.95177740434883</v>
          </cell>
          <cell r="P255">
            <v>-987.05149354890455</v>
          </cell>
          <cell r="Q255">
            <v>-1263.563528562896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</row>
        <row r="256">
          <cell r="F256">
            <v>-7834.5094999969006</v>
          </cell>
          <cell r="G256">
            <v>-13510.909299999475</v>
          </cell>
          <cell r="H256">
            <v>-10362.435199998319</v>
          </cell>
          <cell r="I256">
            <v>-8856.0295999981463</v>
          </cell>
          <cell r="J256">
            <v>-6950.8189500011504</v>
          </cell>
          <cell r="K256">
            <v>-19722.269150003791</v>
          </cell>
          <cell r="L256">
            <v>-31084.539300002158</v>
          </cell>
          <cell r="M256">
            <v>-34538.177680000663</v>
          </cell>
          <cell r="N256">
            <v>-22531.067259997129</v>
          </cell>
          <cell r="O256">
            <v>-9702.567300003022</v>
          </cell>
          <cell r="P256">
            <v>-15694.600499995053</v>
          </cell>
          <cell r="Q256">
            <v>-12263.648500002921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</row>
        <row r="260">
          <cell r="A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</row>
        <row r="261">
          <cell r="A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</row>
        <row r="262">
          <cell r="A262" t="str">
            <v>Total Gas Fuel Burn Expense</v>
          </cell>
          <cell r="F262">
            <v>-7834.5094999969006</v>
          </cell>
          <cell r="G262">
            <v>-13510.909299999475</v>
          </cell>
          <cell r="H262">
            <v>-10362.435199998319</v>
          </cell>
          <cell r="I262">
            <v>-8856.0295999981463</v>
          </cell>
          <cell r="J262">
            <v>-6950.8189500011504</v>
          </cell>
          <cell r="K262">
            <v>-19722.269150003791</v>
          </cell>
          <cell r="L262">
            <v>-31084.539300002158</v>
          </cell>
          <cell r="M262">
            <v>-34538.177680000663</v>
          </cell>
          <cell r="N262">
            <v>-22531.067259997129</v>
          </cell>
          <cell r="O262">
            <v>-9702.5672999992967</v>
          </cell>
          <cell r="P262">
            <v>-15694.600499995053</v>
          </cell>
          <cell r="Q262">
            <v>-12263.648500002921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</row>
        <row r="264">
          <cell r="A264" t="str">
            <v>Other Generation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</row>
        <row r="268">
          <cell r="A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</row>
        <row r="269">
          <cell r="A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</row>
        <row r="270">
          <cell r="A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</row>
        <row r="271">
          <cell r="A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</row>
        <row r="272">
          <cell r="A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</row>
        <row r="292">
          <cell r="A292" t="str">
            <v>Total Other Generation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</row>
        <row r="294">
          <cell r="A294" t="str">
            <v>IRP Resources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</row>
        <row r="295">
          <cell r="A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</row>
        <row r="296">
          <cell r="A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</row>
        <row r="297">
          <cell r="A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</row>
        <row r="298">
          <cell r="A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</row>
        <row r="299">
          <cell r="A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</row>
        <row r="300">
          <cell r="A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</row>
        <row r="301">
          <cell r="A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</row>
        <row r="302">
          <cell r="A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</row>
        <row r="303">
          <cell r="A303">
            <v>0</v>
          </cell>
          <cell r="C303" t="str">
            <v>IRP21_UTN_Non_Emitting_2031_T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</row>
        <row r="304">
          <cell r="A304">
            <v>0</v>
          </cell>
          <cell r="C304" t="str">
            <v>IRP21_Huntington_Non_Emitting_2037_T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</row>
        <row r="305">
          <cell r="A305">
            <v>0</v>
          </cell>
          <cell r="C305" t="str">
            <v>IRP21_Wyodak_Non_Emitting_2040_T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</row>
        <row r="306">
          <cell r="A306">
            <v>0</v>
          </cell>
          <cell r="C306" t="str">
            <v>IRP21_JimBridger_Non_Emitting_2038_T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</row>
        <row r="307">
          <cell r="A307">
            <v>0</v>
          </cell>
          <cell r="C307" t="str">
            <v>IRP21_HRM_Non_Emitting_2037_T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</row>
        <row r="308">
          <cell r="A308">
            <v>0</v>
          </cell>
          <cell r="C308" t="str">
            <v>IRP21_UTN_Nuclear Naughton_w_S_2028_T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</row>
        <row r="309">
          <cell r="A309">
            <v>0</v>
          </cell>
          <cell r="C309" t="str">
            <v>IRP21_JimBridger_Nuclear I_w_S_2038_T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</row>
        <row r="310">
          <cell r="A310">
            <v>0</v>
          </cell>
          <cell r="C310" t="str">
            <v>IRP21_JimBridger_Nuclear II_w_S_2038_T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</row>
        <row r="311">
          <cell r="A311">
            <v>0</v>
          </cell>
          <cell r="C311" t="str">
            <v>IRP21 JimBridger 1 GC_2024_T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</row>
        <row r="312">
          <cell r="A312">
            <v>0</v>
          </cell>
          <cell r="C312" t="str">
            <v>IRP21 JimBridger 2 GC_2024_T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</row>
        <row r="313">
          <cell r="A313">
            <v>0</v>
          </cell>
          <cell r="C313" t="str">
            <v>IRP21_WD_PX_WYE_WD_T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</row>
        <row r="314">
          <cell r="A314">
            <v>0</v>
          </cell>
          <cell r="C314" t="str">
            <v>IRP21_WD_PX_WYE_Djohns_WD_T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</row>
        <row r="315">
          <cell r="A315">
            <v>0</v>
          </cell>
          <cell r="C315" t="str">
            <v>IRP21_WD_PX_WW_WD_T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</row>
        <row r="316">
          <cell r="A316">
            <v>0</v>
          </cell>
          <cell r="C316" t="str">
            <v>IRP21_WD_PX_YK_WD_T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</row>
        <row r="317">
          <cell r="A317">
            <v>0</v>
          </cell>
          <cell r="C317" t="str">
            <v>IRP21_WD_PX_JimBridger_WD_T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</row>
        <row r="318">
          <cell r="A318">
            <v>0</v>
          </cell>
          <cell r="C318" t="str">
            <v>IRP21_WD_PX_PNC_006_WD_T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</row>
        <row r="319">
          <cell r="A319">
            <v>0</v>
          </cell>
          <cell r="C319" t="str">
            <v>IRP21_WD_PX_PNC_WD_T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</row>
        <row r="320">
          <cell r="A320">
            <v>0</v>
          </cell>
          <cell r="C320" t="str">
            <v>IRP21_WD_PX_WMV_006_WD_T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</row>
        <row r="321">
          <cell r="A321">
            <v>0</v>
          </cell>
          <cell r="C321" t="str">
            <v>IRP21_PWS_PX_YAK_WD_T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</row>
        <row r="322">
          <cell r="A322">
            <v>0</v>
          </cell>
          <cell r="C322" t="str">
            <v>IRP21_PWS_PX_YAK_PV_T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</row>
        <row r="323">
          <cell r="A323">
            <v>0</v>
          </cell>
          <cell r="C323" t="str">
            <v>IRP21_PVS_PX_UTN_PV_T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0</v>
          </cell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</row>
        <row r="324">
          <cell r="A324">
            <v>0</v>
          </cell>
          <cell r="C324" t="str">
            <v>IRP21_PVS_PX_UTS_PV_T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</row>
        <row r="325">
          <cell r="A325">
            <v>0</v>
          </cell>
          <cell r="C325" t="str">
            <v>IRP21_PVS_PX_UTS_Hunter_PV_T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</row>
        <row r="326">
          <cell r="A326">
            <v>0</v>
          </cell>
          <cell r="C326" t="str">
            <v>IRP21_PVS_PX_COR_PV_T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</row>
        <row r="327">
          <cell r="A327">
            <v>0</v>
          </cell>
          <cell r="C327" t="str">
            <v>IRP21_PVS_PX_SOR_C_PV_ 2028_T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0</v>
          </cell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</row>
        <row r="328">
          <cell r="A328">
            <v>0</v>
          </cell>
          <cell r="C328" t="str">
            <v>IRP21_PVS_PX_SOR_PV_T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</row>
        <row r="329">
          <cell r="A329">
            <v>0</v>
          </cell>
          <cell r="C329" t="str">
            <v>IRP21_PVS_PX_YAK_PV_T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</row>
        <row r="330">
          <cell r="A330">
            <v>0</v>
          </cell>
          <cell r="C330" t="str">
            <v>IRP21_PVS_PX_BOR_002_PV_T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</row>
        <row r="331">
          <cell r="A331">
            <v>0</v>
          </cell>
          <cell r="C331" t="str">
            <v>IRP21_BAT_UTN_C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</row>
        <row r="332">
          <cell r="A332">
            <v>0</v>
          </cell>
          <cell r="C332" t="str">
            <v>IRP21_BAT_UTN_DC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</row>
        <row r="333">
          <cell r="A333">
            <v>0</v>
          </cell>
          <cell r="C333" t="str">
            <v>IRP21_BAT_UTS_C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</row>
        <row r="334">
          <cell r="A334">
            <v>0</v>
          </cell>
          <cell r="C334" t="str">
            <v>IRP21_BAT_UTS_DC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</row>
        <row r="335">
          <cell r="A335">
            <v>0</v>
          </cell>
          <cell r="C335" t="str">
            <v>IRP21_BAT_WestMain_C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</row>
        <row r="336">
          <cell r="A336">
            <v>0</v>
          </cell>
          <cell r="C336" t="str">
            <v>IRP21_BAT_WestMain_DC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</row>
        <row r="337">
          <cell r="A337">
            <v>0</v>
          </cell>
          <cell r="C337" t="str">
            <v>IRP21_BAT_JimBridger_C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</row>
        <row r="338">
          <cell r="A338">
            <v>0</v>
          </cell>
          <cell r="C338" t="str">
            <v>IRP21_BAT_JimBridger_DC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</row>
        <row r="339">
          <cell r="A339">
            <v>0</v>
          </cell>
          <cell r="C339" t="str">
            <v>IRP21_BAT_COR_C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</row>
        <row r="340">
          <cell r="A340">
            <v>0</v>
          </cell>
          <cell r="C340" t="str">
            <v>IRP21_BAT_COR_DC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</row>
        <row r="341">
          <cell r="A341">
            <v>0</v>
          </cell>
          <cell r="C341" t="str">
            <v>IRP21_BAT_Yakima_C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</row>
        <row r="342">
          <cell r="A342">
            <v>0</v>
          </cell>
          <cell r="C342" t="str">
            <v>IRP21_BAT_Yakima_DC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</row>
        <row r="343">
          <cell r="A343">
            <v>0</v>
          </cell>
          <cell r="C343" t="str">
            <v>IRP21_BAT_Borah_C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</row>
        <row r="344">
          <cell r="A344">
            <v>0</v>
          </cell>
          <cell r="C344" t="str">
            <v>IRP21_BAT_Borah_DC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</row>
        <row r="345">
          <cell r="A345">
            <v>0</v>
          </cell>
          <cell r="C345" t="str">
            <v>IRP21_BAT_WYE_DJ_Wyodak_C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</row>
        <row r="346">
          <cell r="A346">
            <v>0</v>
          </cell>
          <cell r="C346" t="str">
            <v>IRP21_BAT_WYE_DJ_Wyodak_DC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0</v>
          </cell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</row>
        <row r="347">
          <cell r="A347">
            <v>0</v>
          </cell>
          <cell r="C347" t="str">
            <v>IRP21_BAT_UTN_RFP20_C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</row>
        <row r="348">
          <cell r="A348">
            <v>0</v>
          </cell>
          <cell r="C348" t="str">
            <v>IRP21_BAT_UTN_RFP20_DC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</row>
        <row r="349">
          <cell r="A349">
            <v>0</v>
          </cell>
          <cell r="C349" t="str">
            <v>IRP21_BAT_UTS_RFP20_C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</row>
        <row r="350">
          <cell r="A350">
            <v>0</v>
          </cell>
          <cell r="C350" t="str">
            <v>IRP21_BAT_UTS_RFP20_DC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</row>
        <row r="351">
          <cell r="A351">
            <v>0</v>
          </cell>
          <cell r="C351" t="str">
            <v>IRP21_BAT_WestMain_RFP20_C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</row>
        <row r="352">
          <cell r="A352">
            <v>0</v>
          </cell>
          <cell r="C352" t="str">
            <v>IRP21_BAT_WestMain_RFP20_DC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0</v>
          </cell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</row>
        <row r="353">
          <cell r="A353">
            <v>0</v>
          </cell>
          <cell r="C353" t="str">
            <v>IRP21_PumpStorage_Yakima_C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0</v>
          </cell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</row>
        <row r="354">
          <cell r="A354">
            <v>0</v>
          </cell>
          <cell r="C354" t="str">
            <v>IRP21_PumpStorage_Yakima_DC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</row>
        <row r="355">
          <cell r="A355">
            <v>0</v>
          </cell>
          <cell r="C355" t="str">
            <v>IRP21_UTN_NucNaughton_C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</row>
        <row r="356">
          <cell r="A356">
            <v>0</v>
          </cell>
          <cell r="C356" t="str">
            <v>IRP21_UTN_NucNaughton_DC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</row>
        <row r="357">
          <cell r="A357">
            <v>0</v>
          </cell>
          <cell r="C357" t="str">
            <v>IRP21_BAT_UTS_Hunter_C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</row>
        <row r="358">
          <cell r="A358">
            <v>0</v>
          </cell>
          <cell r="C358" t="str">
            <v>IRP21_BAT_UTS_Hunter_DC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</row>
        <row r="359">
          <cell r="A359">
            <v>0</v>
          </cell>
          <cell r="C359" t="str">
            <v>IRP21_BAT_PNC_Lithiumion_C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</row>
        <row r="360">
          <cell r="A360">
            <v>0</v>
          </cell>
          <cell r="C360" t="str">
            <v>IRP21_BAT_PNC_Lithiumion_DC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</row>
        <row r="361">
          <cell r="A361">
            <v>0</v>
          </cell>
          <cell r="C361" t="str">
            <v>IRP21_BAT_SOR_2028_CP_C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</row>
        <row r="362">
          <cell r="A362">
            <v>0</v>
          </cell>
          <cell r="C362" t="str">
            <v>IRP21_BAT_SOR_2028_CP_DC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</row>
        <row r="363">
          <cell r="A363">
            <v>0</v>
          </cell>
          <cell r="C363" t="str">
            <v>IRP21_BAT_WMV_C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</row>
        <row r="364">
          <cell r="A364">
            <v>0</v>
          </cell>
          <cell r="C364" t="str">
            <v>IRP21_BAT_WMV_DC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</row>
        <row r="365">
          <cell r="A365">
            <v>0</v>
          </cell>
          <cell r="C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</row>
        <row r="366">
          <cell r="A366">
            <v>0</v>
          </cell>
          <cell r="C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</row>
        <row r="367">
          <cell r="A367">
            <v>0</v>
          </cell>
          <cell r="C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</row>
        <row r="368">
          <cell r="A368">
            <v>0</v>
          </cell>
          <cell r="C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</row>
        <row r="369">
          <cell r="A369">
            <v>0</v>
          </cell>
          <cell r="C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</row>
        <row r="370">
          <cell r="A370">
            <v>0</v>
          </cell>
          <cell r="C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</row>
        <row r="371">
          <cell r="C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</row>
        <row r="372">
          <cell r="A372">
            <v>0</v>
          </cell>
          <cell r="C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</row>
        <row r="373">
          <cell r="A373" t="str">
            <v>Total IRP Resources</v>
          </cell>
          <cell r="C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</row>
        <row r="374">
          <cell r="A374">
            <v>0</v>
          </cell>
          <cell r="C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</row>
        <row r="375">
          <cell r="A375" t="str">
            <v>Growth Station Resources</v>
          </cell>
          <cell r="C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</row>
        <row r="376">
          <cell r="A376">
            <v>0</v>
          </cell>
          <cell r="C376" t="str">
            <v>Growth Station - E - Southwest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</row>
        <row r="377">
          <cell r="A377">
            <v>0</v>
          </cell>
          <cell r="C377" t="str">
            <v>Growth Station - E - Utah North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</row>
        <row r="378">
          <cell r="A378">
            <v>0</v>
          </cell>
          <cell r="C378" t="str">
            <v>Growth Station - E - Utah South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</row>
        <row r="379">
          <cell r="A379">
            <v>0</v>
          </cell>
          <cell r="C379" t="str">
            <v>Growth Station - E - Wyoming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</row>
        <row r="380">
          <cell r="A380">
            <v>0</v>
          </cell>
          <cell r="C380" t="str">
            <v>Growth Station - W - Jim Bridger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-1400.6470000000008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</row>
        <row r="381">
          <cell r="A381">
            <v>0</v>
          </cell>
          <cell r="C381" t="str">
            <v>Growth Station - W - Mid Columbia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</row>
        <row r="382">
          <cell r="A382">
            <v>0</v>
          </cell>
          <cell r="C382" t="str">
            <v>Growth Station - W - Oregon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</row>
        <row r="383">
          <cell r="A383">
            <v>0</v>
          </cell>
          <cell r="C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</row>
        <row r="384">
          <cell r="A384" t="str">
            <v>Total Growth Station Resources</v>
          </cell>
          <cell r="C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-1400.6470000000008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</row>
        <row r="385">
          <cell r="F385" t="str">
            <v>=</v>
          </cell>
          <cell r="G385" t="str">
            <v>=</v>
          </cell>
          <cell r="H385" t="str">
            <v>=</v>
          </cell>
          <cell r="I385" t="str">
            <v>=</v>
          </cell>
          <cell r="J385" t="str">
            <v>=</v>
          </cell>
          <cell r="K385" t="str">
            <v>=</v>
          </cell>
          <cell r="L385" t="str">
            <v>=</v>
          </cell>
          <cell r="M385" t="str">
            <v>=</v>
          </cell>
          <cell r="N385" t="str">
            <v>=</v>
          </cell>
          <cell r="O385" t="str">
            <v>=</v>
          </cell>
          <cell r="P385" t="str">
            <v>=</v>
          </cell>
          <cell r="Q385" t="str">
            <v>=</v>
          </cell>
          <cell r="R385" t="str">
            <v>=</v>
          </cell>
          <cell r="S385" t="str">
            <v>=</v>
          </cell>
          <cell r="T385" t="str">
            <v>=</v>
          </cell>
          <cell r="U385" t="str">
            <v>=</v>
          </cell>
          <cell r="V385" t="str">
            <v>=</v>
          </cell>
          <cell r="W385" t="str">
            <v>=</v>
          </cell>
          <cell r="X385" t="str">
            <v>=</v>
          </cell>
          <cell r="Y385" t="str">
            <v>=</v>
          </cell>
          <cell r="Z385" t="str">
            <v>=</v>
          </cell>
          <cell r="AA385" t="str">
            <v>=</v>
          </cell>
          <cell r="AB385" t="str">
            <v>=</v>
          </cell>
          <cell r="AC385" t="str">
            <v>=</v>
          </cell>
          <cell r="AD385" t="str">
            <v>=</v>
          </cell>
          <cell r="AE385" t="str">
            <v>=</v>
          </cell>
          <cell r="AF385" t="str">
            <v>=</v>
          </cell>
          <cell r="AG385" t="str">
            <v>=</v>
          </cell>
          <cell r="AH385" t="str">
            <v>=</v>
          </cell>
          <cell r="AI385" t="str">
            <v>=</v>
          </cell>
          <cell r="AJ385" t="str">
            <v>=</v>
          </cell>
          <cell r="AK385" t="str">
            <v>=</v>
          </cell>
          <cell r="AL385" t="str">
            <v>=</v>
          </cell>
          <cell r="AM385" t="str">
            <v>=</v>
          </cell>
          <cell r="AN385" t="str">
            <v>=</v>
          </cell>
          <cell r="AO385" t="str">
            <v>=</v>
          </cell>
          <cell r="AP385" t="str">
            <v>=</v>
          </cell>
          <cell r="AQ385" t="str">
            <v>=</v>
          </cell>
          <cell r="AR385" t="str">
            <v>=</v>
          </cell>
          <cell r="AS385" t="str">
            <v>=</v>
          </cell>
          <cell r="AT385" t="str">
            <v>=</v>
          </cell>
          <cell r="AU385" t="str">
            <v>=</v>
          </cell>
          <cell r="AV385" t="str">
            <v>=</v>
          </cell>
          <cell r="AW385" t="str">
            <v>=</v>
          </cell>
          <cell r="AX385" t="str">
            <v>=</v>
          </cell>
          <cell r="AY385" t="str">
            <v>=</v>
          </cell>
          <cell r="AZ385" t="str">
            <v>=</v>
          </cell>
          <cell r="BA385" t="str">
            <v>=</v>
          </cell>
          <cell r="BB385" t="str">
            <v>=</v>
          </cell>
          <cell r="BC385" t="str">
            <v>=</v>
          </cell>
          <cell r="BD385" t="str">
            <v>=</v>
          </cell>
          <cell r="BE385" t="str">
            <v>=</v>
          </cell>
          <cell r="BF385" t="str">
            <v>=</v>
          </cell>
          <cell r="BG385" t="str">
            <v>=</v>
          </cell>
          <cell r="BH385" t="str">
            <v>=</v>
          </cell>
          <cell r="BI385" t="str">
            <v>=</v>
          </cell>
          <cell r="BJ385" t="str">
            <v>=</v>
          </cell>
          <cell r="BK385" t="str">
            <v>=</v>
          </cell>
          <cell r="BL385" t="str">
            <v>=</v>
          </cell>
          <cell r="BM385" t="str">
            <v>=</v>
          </cell>
          <cell r="BN385" t="str">
            <v>=</v>
          </cell>
          <cell r="BO385" t="str">
            <v>=</v>
          </cell>
          <cell r="BP385" t="str">
            <v>=</v>
          </cell>
          <cell r="BQ385" t="str">
            <v>=</v>
          </cell>
          <cell r="BR385" t="str">
            <v>=</v>
          </cell>
          <cell r="BS385" t="str">
            <v>=</v>
          </cell>
          <cell r="BT385" t="str">
            <v>=</v>
          </cell>
          <cell r="BU385" t="str">
            <v>=</v>
          </cell>
          <cell r="BV385" t="str">
            <v>=</v>
          </cell>
          <cell r="BW385" t="str">
            <v>=</v>
          </cell>
          <cell r="BX385" t="str">
            <v>=</v>
          </cell>
          <cell r="BY385" t="str">
            <v>=</v>
          </cell>
          <cell r="BZ385" t="str">
            <v>=</v>
          </cell>
          <cell r="CA385" t="str">
            <v>=</v>
          </cell>
          <cell r="CB385" t="str">
            <v>=</v>
          </cell>
          <cell r="CC385" t="str">
            <v>=</v>
          </cell>
          <cell r="CD385" t="str">
            <v>=</v>
          </cell>
          <cell r="CE385" t="str">
            <v>=</v>
          </cell>
          <cell r="CF385" t="str">
            <v>=</v>
          </cell>
          <cell r="CG385" t="str">
            <v>=</v>
          </cell>
          <cell r="CH385" t="str">
            <v>=</v>
          </cell>
          <cell r="CI385" t="str">
            <v>=</v>
          </cell>
          <cell r="CJ385" t="str">
            <v>=</v>
          </cell>
          <cell r="CK385" t="str">
            <v>=</v>
          </cell>
          <cell r="CL385" t="str">
            <v>=</v>
          </cell>
          <cell r="CM385" t="str">
            <v>=</v>
          </cell>
          <cell r="CN385" t="str">
            <v>=</v>
          </cell>
          <cell r="CO385" t="str">
            <v>=</v>
          </cell>
          <cell r="CP385" t="str">
            <v>=</v>
          </cell>
          <cell r="CQ385" t="str">
            <v>=</v>
          </cell>
          <cell r="CR385" t="str">
            <v>=</v>
          </cell>
          <cell r="CS385" t="str">
            <v>=</v>
          </cell>
          <cell r="CT385" t="str">
            <v>=</v>
          </cell>
          <cell r="CU385" t="str">
            <v>=</v>
          </cell>
          <cell r="CV385" t="str">
            <v>=</v>
          </cell>
          <cell r="CW385" t="str">
            <v>=</v>
          </cell>
          <cell r="CX385" t="str">
            <v>=</v>
          </cell>
          <cell r="CY385" t="str">
            <v>=</v>
          </cell>
          <cell r="CZ385" t="str">
            <v>=</v>
          </cell>
          <cell r="DA385" t="str">
            <v>=</v>
          </cell>
          <cell r="DB385" t="str">
            <v>=</v>
          </cell>
          <cell r="DC385" t="str">
            <v>=</v>
          </cell>
          <cell r="DD385" t="str">
            <v>=</v>
          </cell>
          <cell r="DE385" t="str">
            <v>=</v>
          </cell>
          <cell r="DF385" t="str">
            <v>=</v>
          </cell>
          <cell r="DG385" t="str">
            <v>=</v>
          </cell>
          <cell r="DH385" t="str">
            <v>=</v>
          </cell>
          <cell r="DI385" t="str">
            <v>=</v>
          </cell>
          <cell r="DJ385" t="str">
            <v>=</v>
          </cell>
          <cell r="DK385" t="str">
            <v>=</v>
          </cell>
          <cell r="DL385" t="str">
            <v>=</v>
          </cell>
          <cell r="DM385" t="str">
            <v>=</v>
          </cell>
          <cell r="DN385" t="str">
            <v>=</v>
          </cell>
          <cell r="DO385" t="str">
            <v>=</v>
          </cell>
          <cell r="DP385" t="str">
            <v>=</v>
          </cell>
          <cell r="DQ385" t="str">
            <v>=</v>
          </cell>
          <cell r="DR385" t="str">
            <v>=</v>
          </cell>
          <cell r="DS385" t="str">
            <v>=</v>
          </cell>
          <cell r="DT385" t="str">
            <v>=</v>
          </cell>
          <cell r="DU385" t="str">
            <v>=</v>
          </cell>
          <cell r="DV385" t="str">
            <v>=</v>
          </cell>
          <cell r="DW385" t="str">
            <v>=</v>
          </cell>
          <cell r="DX385" t="str">
            <v>=</v>
          </cell>
          <cell r="DY385" t="str">
            <v>=</v>
          </cell>
          <cell r="DZ385" t="str">
            <v>=</v>
          </cell>
          <cell r="EA385" t="str">
            <v>=</v>
          </cell>
          <cell r="EB385" t="str">
            <v>=</v>
          </cell>
          <cell r="EC385" t="str">
            <v>=</v>
          </cell>
          <cell r="ED385" t="str">
            <v>=</v>
          </cell>
        </row>
        <row r="386">
          <cell r="A386" t="str">
            <v>Net Power Cost</v>
          </cell>
          <cell r="C386">
            <v>0</v>
          </cell>
          <cell r="F386">
            <v>-87132.054364383221</v>
          </cell>
          <cell r="G386">
            <v>-119749.06030084193</v>
          </cell>
          <cell r="H386">
            <v>-114556.11988888681</v>
          </cell>
          <cell r="I386">
            <v>-95893.926728576422</v>
          </cell>
          <cell r="J386">
            <v>-86553.448932990432</v>
          </cell>
          <cell r="K386">
            <v>-110611.9568580687</v>
          </cell>
          <cell r="L386">
            <v>-231680.98114532232</v>
          </cell>
          <cell r="M386">
            <v>-249428.06231248379</v>
          </cell>
          <cell r="N386">
            <v>-186349.99371170998</v>
          </cell>
          <cell r="O386">
            <v>-115469.77938953042</v>
          </cell>
          <cell r="P386">
            <v>-115327.95300847292</v>
          </cell>
          <cell r="Q386">
            <v>-163326.89542078972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  <cell r="W386" t="e">
            <v>#N/A</v>
          </cell>
          <cell r="X386" t="e">
            <v>#N/A</v>
          </cell>
          <cell r="Y386" t="e">
            <v>#N/A</v>
          </cell>
          <cell r="Z386" t="e">
            <v>#N/A</v>
          </cell>
          <cell r="AA386" t="e">
            <v>#N/A</v>
          </cell>
          <cell r="AB386" t="e">
            <v>#N/A</v>
          </cell>
          <cell r="AC386" t="e">
            <v>#N/A</v>
          </cell>
          <cell r="AD386" t="e">
            <v>#N/A</v>
          </cell>
          <cell r="AE386" t="e">
            <v>#N/A</v>
          </cell>
          <cell r="AF386" t="e">
            <v>#N/A</v>
          </cell>
          <cell r="AG386" t="e">
            <v>#N/A</v>
          </cell>
          <cell r="AH386" t="e">
            <v>#N/A</v>
          </cell>
          <cell r="AI386" t="e">
            <v>#N/A</v>
          </cell>
          <cell r="AJ386" t="e">
            <v>#N/A</v>
          </cell>
          <cell r="AK386" t="e">
            <v>#N/A</v>
          </cell>
          <cell r="AL386" t="e">
            <v>#N/A</v>
          </cell>
          <cell r="AM386" t="e">
            <v>#N/A</v>
          </cell>
          <cell r="AN386" t="e">
            <v>#N/A</v>
          </cell>
          <cell r="AO386" t="e">
            <v>#N/A</v>
          </cell>
          <cell r="AP386" t="e">
            <v>#N/A</v>
          </cell>
          <cell r="AQ386" t="e">
            <v>#N/A</v>
          </cell>
          <cell r="AR386" t="e">
            <v>#N/A</v>
          </cell>
          <cell r="AS386" t="e">
            <v>#N/A</v>
          </cell>
          <cell r="AT386" t="e">
            <v>#N/A</v>
          </cell>
          <cell r="AU386" t="e">
            <v>#N/A</v>
          </cell>
          <cell r="AV386" t="e">
            <v>#N/A</v>
          </cell>
          <cell r="AW386" t="e">
            <v>#N/A</v>
          </cell>
          <cell r="AX386" t="e">
            <v>#N/A</v>
          </cell>
          <cell r="AY386" t="e">
            <v>#N/A</v>
          </cell>
          <cell r="AZ386" t="e">
            <v>#N/A</v>
          </cell>
          <cell r="BA386" t="e">
            <v>#N/A</v>
          </cell>
          <cell r="BB386" t="e">
            <v>#N/A</v>
          </cell>
          <cell r="BC386" t="e">
            <v>#N/A</v>
          </cell>
          <cell r="BD386" t="e">
            <v>#N/A</v>
          </cell>
          <cell r="BE386" t="e">
            <v>#N/A</v>
          </cell>
          <cell r="BF386" t="e">
            <v>#N/A</v>
          </cell>
          <cell r="BG386" t="e">
            <v>#N/A</v>
          </cell>
          <cell r="BH386" t="e">
            <v>#N/A</v>
          </cell>
          <cell r="BI386" t="e">
            <v>#N/A</v>
          </cell>
          <cell r="BJ386" t="e">
            <v>#N/A</v>
          </cell>
          <cell r="BK386" t="e">
            <v>#N/A</v>
          </cell>
          <cell r="BL386" t="e">
            <v>#N/A</v>
          </cell>
          <cell r="BM386" t="e">
            <v>#N/A</v>
          </cell>
          <cell r="BN386" t="e">
            <v>#N/A</v>
          </cell>
          <cell r="BO386" t="e">
            <v>#N/A</v>
          </cell>
          <cell r="BP386" t="e">
            <v>#N/A</v>
          </cell>
          <cell r="BQ386" t="e">
            <v>#N/A</v>
          </cell>
          <cell r="BR386" t="e">
            <v>#N/A</v>
          </cell>
          <cell r="BS386" t="e">
            <v>#N/A</v>
          </cell>
          <cell r="BT386" t="e">
            <v>#N/A</v>
          </cell>
          <cell r="BU386" t="e">
            <v>#N/A</v>
          </cell>
          <cell r="BV386" t="e">
            <v>#N/A</v>
          </cell>
          <cell r="BW386" t="e">
            <v>#N/A</v>
          </cell>
          <cell r="BX386" t="e">
            <v>#N/A</v>
          </cell>
          <cell r="BY386" t="e">
            <v>#N/A</v>
          </cell>
          <cell r="BZ386" t="e">
            <v>#N/A</v>
          </cell>
          <cell r="CA386" t="e">
            <v>#N/A</v>
          </cell>
          <cell r="CB386" t="e">
            <v>#N/A</v>
          </cell>
          <cell r="CC386" t="e">
            <v>#N/A</v>
          </cell>
          <cell r="CD386" t="e">
            <v>#N/A</v>
          </cell>
          <cell r="CE386" t="e">
            <v>#N/A</v>
          </cell>
          <cell r="CF386" t="e">
            <v>#N/A</v>
          </cell>
          <cell r="CG386" t="e">
            <v>#N/A</v>
          </cell>
          <cell r="CH386" t="e">
            <v>#N/A</v>
          </cell>
          <cell r="CI386" t="e">
            <v>#N/A</v>
          </cell>
          <cell r="CJ386" t="e">
            <v>#N/A</v>
          </cell>
          <cell r="CK386" t="e">
            <v>#N/A</v>
          </cell>
          <cell r="CL386" t="e">
            <v>#N/A</v>
          </cell>
          <cell r="CM386" t="e">
            <v>#N/A</v>
          </cell>
          <cell r="CN386" t="e">
            <v>#N/A</v>
          </cell>
          <cell r="CO386" t="e">
            <v>#N/A</v>
          </cell>
          <cell r="CP386" t="e">
            <v>#N/A</v>
          </cell>
          <cell r="CQ386" t="e">
            <v>#N/A</v>
          </cell>
          <cell r="CR386" t="e">
            <v>#N/A</v>
          </cell>
          <cell r="CS386" t="e">
            <v>#N/A</v>
          </cell>
          <cell r="CT386" t="e">
            <v>#N/A</v>
          </cell>
          <cell r="CU386" t="e">
            <v>#N/A</v>
          </cell>
          <cell r="CV386" t="e">
            <v>#N/A</v>
          </cell>
          <cell r="CW386" t="e">
            <v>#N/A</v>
          </cell>
          <cell r="CX386" t="e">
            <v>#N/A</v>
          </cell>
          <cell r="CY386" t="e">
            <v>#N/A</v>
          </cell>
          <cell r="CZ386" t="e">
            <v>#N/A</v>
          </cell>
          <cell r="DA386" t="e">
            <v>#N/A</v>
          </cell>
          <cell r="DB386" t="e">
            <v>#N/A</v>
          </cell>
          <cell r="DC386" t="e">
            <v>#N/A</v>
          </cell>
          <cell r="DD386" t="e">
            <v>#N/A</v>
          </cell>
          <cell r="DE386" t="e">
            <v>#N/A</v>
          </cell>
          <cell r="DF386" t="e">
            <v>#N/A</v>
          </cell>
          <cell r="DG386" t="e">
            <v>#N/A</v>
          </cell>
          <cell r="DH386" t="e">
            <v>#N/A</v>
          </cell>
          <cell r="DI386" t="e">
            <v>#N/A</v>
          </cell>
          <cell r="DJ386" t="e">
            <v>#N/A</v>
          </cell>
          <cell r="DK386" t="e">
            <v>#N/A</v>
          </cell>
          <cell r="DL386" t="e">
            <v>#N/A</v>
          </cell>
          <cell r="DM386" t="e">
            <v>#N/A</v>
          </cell>
          <cell r="DN386" t="e">
            <v>#N/A</v>
          </cell>
          <cell r="DO386" t="e">
            <v>#N/A</v>
          </cell>
          <cell r="DP386" t="e">
            <v>#N/A</v>
          </cell>
          <cell r="DQ386" t="e">
            <v>#N/A</v>
          </cell>
          <cell r="DR386" t="e">
            <v>#N/A</v>
          </cell>
          <cell r="DS386" t="e">
            <v>#N/A</v>
          </cell>
          <cell r="DT386" t="e">
            <v>#N/A</v>
          </cell>
          <cell r="DU386" t="e">
            <v>#N/A</v>
          </cell>
          <cell r="DV386" t="e">
            <v>#N/A</v>
          </cell>
          <cell r="DW386" t="e">
            <v>#N/A</v>
          </cell>
          <cell r="DX386" t="e">
            <v>#N/A</v>
          </cell>
          <cell r="DY386" t="e">
            <v>#N/A</v>
          </cell>
          <cell r="DZ386" t="e">
            <v>#N/A</v>
          </cell>
          <cell r="EA386" t="e">
            <v>#N/A</v>
          </cell>
          <cell r="EB386" t="e">
            <v>#N/A</v>
          </cell>
          <cell r="EC386" t="e">
            <v>#N/A</v>
          </cell>
          <cell r="ED386" t="e">
            <v>#N/A</v>
          </cell>
          <cell r="EE386">
            <v>0</v>
          </cell>
        </row>
        <row r="387">
          <cell r="F387" t="str">
            <v>=</v>
          </cell>
          <cell r="G387" t="str">
            <v>=</v>
          </cell>
          <cell r="H387" t="str">
            <v>=</v>
          </cell>
          <cell r="I387" t="str">
            <v>=</v>
          </cell>
          <cell r="J387" t="str">
            <v>=</v>
          </cell>
          <cell r="K387" t="str">
            <v>=</v>
          </cell>
          <cell r="L387" t="str">
            <v>=</v>
          </cell>
          <cell r="M387" t="str">
            <v>=</v>
          </cell>
          <cell r="N387" t="str">
            <v>=</v>
          </cell>
          <cell r="O387" t="str">
            <v>=</v>
          </cell>
          <cell r="P387" t="str">
            <v>=</v>
          </cell>
          <cell r="Q387" t="str">
            <v>=</v>
          </cell>
          <cell r="R387" t="str">
            <v>=</v>
          </cell>
          <cell r="S387" t="str">
            <v>=</v>
          </cell>
          <cell r="T387" t="str">
            <v>=</v>
          </cell>
          <cell r="U387" t="str">
            <v>=</v>
          </cell>
          <cell r="V387" t="str">
            <v>=</v>
          </cell>
          <cell r="W387" t="str">
            <v>=</v>
          </cell>
          <cell r="X387" t="str">
            <v>=</v>
          </cell>
          <cell r="Y387" t="str">
            <v>=</v>
          </cell>
          <cell r="Z387" t="str">
            <v>=</v>
          </cell>
          <cell r="AA387" t="str">
            <v>=</v>
          </cell>
          <cell r="AB387" t="str">
            <v>=</v>
          </cell>
          <cell r="AC387" t="str">
            <v>=</v>
          </cell>
          <cell r="AD387" t="str">
            <v>=</v>
          </cell>
          <cell r="AE387" t="str">
            <v>=</v>
          </cell>
          <cell r="AF387" t="str">
            <v>=</v>
          </cell>
          <cell r="AG387" t="str">
            <v>=</v>
          </cell>
          <cell r="AH387" t="str">
            <v>=</v>
          </cell>
          <cell r="AI387" t="str">
            <v>=</v>
          </cell>
          <cell r="AJ387" t="str">
            <v>=</v>
          </cell>
          <cell r="AK387" t="str">
            <v>=</v>
          </cell>
          <cell r="AL387" t="str">
            <v>=</v>
          </cell>
          <cell r="AM387" t="str">
            <v>=</v>
          </cell>
          <cell r="AN387" t="str">
            <v>=</v>
          </cell>
          <cell r="AO387" t="str">
            <v>=</v>
          </cell>
          <cell r="AP387" t="str">
            <v>=</v>
          </cell>
          <cell r="AQ387" t="str">
            <v>=</v>
          </cell>
          <cell r="AR387" t="str">
            <v>=</v>
          </cell>
          <cell r="AS387" t="str">
            <v>=</v>
          </cell>
          <cell r="AT387" t="str">
            <v>=</v>
          </cell>
          <cell r="AU387" t="str">
            <v>=</v>
          </cell>
          <cell r="AV387" t="str">
            <v>=</v>
          </cell>
          <cell r="AW387" t="str">
            <v>=</v>
          </cell>
          <cell r="AX387" t="str">
            <v>=</v>
          </cell>
          <cell r="AY387" t="str">
            <v>=</v>
          </cell>
          <cell r="AZ387" t="str">
            <v>=</v>
          </cell>
          <cell r="BA387" t="str">
            <v>=</v>
          </cell>
          <cell r="BB387" t="str">
            <v>=</v>
          </cell>
          <cell r="BC387" t="str">
            <v>=</v>
          </cell>
          <cell r="BD387" t="str">
            <v>=</v>
          </cell>
          <cell r="BE387" t="str">
            <v>=</v>
          </cell>
          <cell r="BF387" t="str">
            <v>=</v>
          </cell>
          <cell r="BG387" t="str">
            <v>=</v>
          </cell>
          <cell r="BH387" t="str">
            <v>=</v>
          </cell>
          <cell r="BI387" t="str">
            <v>=</v>
          </cell>
          <cell r="BJ387" t="str">
            <v>=</v>
          </cell>
          <cell r="BK387" t="str">
            <v>=</v>
          </cell>
          <cell r="BL387" t="str">
            <v>=</v>
          </cell>
          <cell r="BM387" t="str">
            <v>=</v>
          </cell>
          <cell r="BN387" t="str">
            <v>=</v>
          </cell>
          <cell r="BO387" t="str">
            <v>=</v>
          </cell>
          <cell r="BP387" t="str">
            <v>=</v>
          </cell>
          <cell r="BQ387" t="str">
            <v>=</v>
          </cell>
          <cell r="BR387" t="str">
            <v>=</v>
          </cell>
          <cell r="BS387" t="str">
            <v>=</v>
          </cell>
          <cell r="BT387" t="str">
            <v>=</v>
          </cell>
          <cell r="BU387" t="str">
            <v>=</v>
          </cell>
          <cell r="BV387" t="str">
            <v>=</v>
          </cell>
          <cell r="BW387" t="str">
            <v>=</v>
          </cell>
          <cell r="BX387" t="str">
            <v>=</v>
          </cell>
          <cell r="BY387" t="str">
            <v>=</v>
          </cell>
          <cell r="BZ387" t="str">
            <v>=</v>
          </cell>
          <cell r="CA387" t="str">
            <v>=</v>
          </cell>
          <cell r="CB387" t="str">
            <v>=</v>
          </cell>
          <cell r="CC387" t="str">
            <v>=</v>
          </cell>
          <cell r="CD387" t="str">
            <v>=</v>
          </cell>
          <cell r="CE387" t="str">
            <v>=</v>
          </cell>
          <cell r="CF387" t="str">
            <v>=</v>
          </cell>
          <cell r="CG387" t="str">
            <v>=</v>
          </cell>
          <cell r="CH387" t="str">
            <v>=</v>
          </cell>
          <cell r="CI387" t="str">
            <v>=</v>
          </cell>
          <cell r="CJ387" t="str">
            <v>=</v>
          </cell>
          <cell r="CK387" t="str">
            <v>=</v>
          </cell>
          <cell r="CL387" t="str">
            <v>=</v>
          </cell>
          <cell r="CM387" t="str">
            <v>=</v>
          </cell>
          <cell r="CN387" t="str">
            <v>=</v>
          </cell>
          <cell r="CO387" t="str">
            <v>=</v>
          </cell>
          <cell r="CP387" t="str">
            <v>=</v>
          </cell>
          <cell r="CQ387" t="str">
            <v>=</v>
          </cell>
          <cell r="CR387" t="str">
            <v>=</v>
          </cell>
          <cell r="CS387" t="str">
            <v>=</v>
          </cell>
          <cell r="CT387" t="str">
            <v>=</v>
          </cell>
          <cell r="CU387" t="str">
            <v>=</v>
          </cell>
          <cell r="CV387" t="str">
            <v>=</v>
          </cell>
          <cell r="CW387" t="str">
            <v>=</v>
          </cell>
          <cell r="CX387" t="str">
            <v>=</v>
          </cell>
          <cell r="CY387" t="str">
            <v>=</v>
          </cell>
          <cell r="CZ387" t="str">
            <v>=</v>
          </cell>
          <cell r="DA387" t="str">
            <v>=</v>
          </cell>
          <cell r="DB387" t="str">
            <v>=</v>
          </cell>
          <cell r="DC387" t="str">
            <v>=</v>
          </cell>
          <cell r="DD387" t="str">
            <v>=</v>
          </cell>
          <cell r="DE387" t="str">
            <v>=</v>
          </cell>
          <cell r="DF387" t="str">
            <v>=</v>
          </cell>
          <cell r="DG387" t="str">
            <v>=</v>
          </cell>
          <cell r="DH387" t="str">
            <v>=</v>
          </cell>
          <cell r="DI387" t="str">
            <v>=</v>
          </cell>
          <cell r="DJ387" t="str">
            <v>=</v>
          </cell>
          <cell r="DK387" t="str">
            <v>=</v>
          </cell>
          <cell r="DL387" t="str">
            <v>=</v>
          </cell>
          <cell r="DM387" t="str">
            <v>=</v>
          </cell>
          <cell r="DN387" t="str">
            <v>=</v>
          </cell>
          <cell r="DO387" t="str">
            <v>=</v>
          </cell>
          <cell r="DP387" t="str">
            <v>=</v>
          </cell>
          <cell r="DQ387" t="str">
            <v>=</v>
          </cell>
          <cell r="DR387" t="str">
            <v>=</v>
          </cell>
          <cell r="DS387" t="str">
            <v>=</v>
          </cell>
          <cell r="DT387" t="str">
            <v>=</v>
          </cell>
          <cell r="DU387" t="str">
            <v>=</v>
          </cell>
          <cell r="DV387" t="str">
            <v>=</v>
          </cell>
          <cell r="DW387" t="str">
            <v>=</v>
          </cell>
          <cell r="DX387" t="str">
            <v>=</v>
          </cell>
          <cell r="DY387" t="str">
            <v>=</v>
          </cell>
          <cell r="DZ387" t="str">
            <v>=</v>
          </cell>
          <cell r="EA387" t="str">
            <v>=</v>
          </cell>
          <cell r="EB387" t="str">
            <v>=</v>
          </cell>
          <cell r="EC387" t="str">
            <v>=</v>
          </cell>
          <cell r="ED387" t="str">
            <v>=</v>
          </cell>
        </row>
        <row r="388">
          <cell r="A388" t="str">
            <v>Net Power Cost/Net System Load</v>
          </cell>
          <cell r="C388" t="str">
            <v>Net Power Cost/Net System Load</v>
          </cell>
          <cell r="F388">
            <v>-1.6167015054517009E-2</v>
          </cell>
          <cell r="G388">
            <v>-2.514329689150685E-2</v>
          </cell>
          <cell r="H388">
            <v>-2.3069122030516809E-2</v>
          </cell>
          <cell r="I388">
            <v>-2.0443888184182413E-2</v>
          </cell>
          <cell r="J388">
            <v>-1.7795641300129006E-2</v>
          </cell>
          <cell r="K388">
            <v>-2.1252680275743785E-2</v>
          </cell>
          <cell r="L388">
            <v>-3.933293554058892E-2</v>
          </cell>
          <cell r="M388">
            <v>-4.3460483310418851E-2</v>
          </cell>
          <cell r="N388">
            <v>-3.7312537150389957E-2</v>
          </cell>
          <cell r="O388">
            <v>-2.3708731852547515E-2</v>
          </cell>
          <cell r="P388">
            <v>-2.3087666375325E-2</v>
          </cell>
          <cell r="Q388">
            <v>-2.9574760243455955E-2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</row>
        <row r="389">
          <cell r="C389">
            <v>0</v>
          </cell>
          <cell r="F389">
            <v>22.222576147289185</v>
          </cell>
          <cell r="G389">
            <v>33.813663453522274</v>
          </cell>
          <cell r="H389">
            <v>29.216941066517418</v>
          </cell>
          <cell r="I389">
            <v>25.272487541792227</v>
          </cell>
          <cell r="J389">
            <v>22.075005848939632</v>
          </cell>
          <cell r="K389">
            <v>29.151369612605077</v>
          </cell>
          <cell r="L389">
            <v>59.089026225062312</v>
          </cell>
          <cell r="M389">
            <v>63.615326741059093</v>
          </cell>
          <cell r="N389">
            <v>49.111847383436107</v>
          </cell>
          <cell r="O389">
            <v>29.449965158212038</v>
          </cell>
          <cell r="P389">
            <v>30.394252848532815</v>
          </cell>
          <cell r="Q389">
            <v>41.655673068492206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</row>
        <row r="391">
          <cell r="A391" t="str">
            <v>Adjustments to Load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</row>
        <row r="392">
          <cell r="C392" t="str">
            <v>Station Service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</row>
        <row r="393">
          <cell r="C393" t="str">
            <v>MagCorp Curtailment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</row>
        <row r="394">
          <cell r="C394" t="str">
            <v>Monsanto Curtailment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</row>
        <row r="395">
          <cell r="C395" t="str">
            <v>Utah Private Generation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</row>
        <row r="396">
          <cell r="A396">
            <v>0</v>
          </cell>
          <cell r="C396" t="str">
            <v>Line Loss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</row>
        <row r="399">
          <cell r="C399" t="str">
            <v>System Load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</row>
        <row r="400">
          <cell r="A400" t="str">
            <v>Net System Load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</row>
        <row r="402">
          <cell r="A402" t="str">
            <v>Special Sales For Resale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</row>
        <row r="404">
          <cell r="C404" t="str">
            <v>Black Hills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</row>
        <row r="405">
          <cell r="C405" t="str">
            <v>BPA Wind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</row>
        <row r="406">
          <cell r="C406" t="str">
            <v>East Area Sales (WCA Sale)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</row>
        <row r="407">
          <cell r="C407" t="str">
            <v>Hurricane Sale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</row>
        <row r="408">
          <cell r="C408" t="str">
            <v>LADWP (IPP Layoff)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</row>
        <row r="409">
          <cell r="C409" t="str">
            <v>Shell Sale 2013-2014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</row>
        <row r="410">
          <cell r="C410" t="str">
            <v>SMUD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</row>
        <row r="411">
          <cell r="C411" t="str">
            <v>UMPA II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</row>
        <row r="412">
          <cell r="A412">
            <v>0</v>
          </cell>
          <cell r="C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</row>
        <row r="415"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</row>
        <row r="416">
          <cell r="C416" t="str">
            <v>COB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</row>
        <row r="417">
          <cell r="C417" t="str">
            <v>Four Corners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</row>
        <row r="418">
          <cell r="C418" t="str">
            <v>Mid Columbia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</row>
        <row r="419">
          <cell r="C419" t="str">
            <v>Mona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</row>
        <row r="420">
          <cell r="C420" t="str">
            <v>Palo Verde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</row>
        <row r="421">
          <cell r="C421" t="str">
            <v>SP15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</row>
        <row r="422">
          <cell r="A422">
            <v>0</v>
          </cell>
          <cell r="C422" t="str">
            <v>STF Index Trades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</row>
        <row r="423">
          <cell r="A423">
            <v>0</v>
          </cell>
          <cell r="C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</row>
        <row r="427">
          <cell r="C427" t="str">
            <v>COB</v>
          </cell>
          <cell r="F427">
            <v>0</v>
          </cell>
          <cell r="G427">
            <v>0</v>
          </cell>
          <cell r="H427">
            <v>5.1169999999983702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</row>
        <row r="428">
          <cell r="C428" t="str">
            <v>Four Corners</v>
          </cell>
          <cell r="F428">
            <v>61.410000000003492</v>
          </cell>
          <cell r="G428">
            <v>127.25</v>
          </cell>
          <cell r="H428">
            <v>122.96099999999569</v>
          </cell>
          <cell r="I428">
            <v>125.05000000000291</v>
          </cell>
          <cell r="J428">
            <v>56.830000000001746</v>
          </cell>
          <cell r="K428">
            <v>0</v>
          </cell>
          <cell r="L428">
            <v>5.194999999999709</v>
          </cell>
          <cell r="M428">
            <v>5.1100000000005821</v>
          </cell>
          <cell r="N428">
            <v>1.1300000000046566</v>
          </cell>
          <cell r="O428">
            <v>15.339999999996508</v>
          </cell>
          <cell r="P428">
            <v>340.25</v>
          </cell>
          <cell r="Q428">
            <v>395.48500000000058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</row>
        <row r="429">
          <cell r="C429" t="str">
            <v>Mid Columbia</v>
          </cell>
          <cell r="F429">
            <v>0</v>
          </cell>
          <cell r="G429">
            <v>31.049999999988358</v>
          </cell>
          <cell r="H429">
            <v>186.12999999997555</v>
          </cell>
          <cell r="I429">
            <v>340.5</v>
          </cell>
          <cell r="J429">
            <v>274.30999999999767</v>
          </cell>
          <cell r="K429">
            <v>285.02999999999884</v>
          </cell>
          <cell r="L429">
            <v>785.8399999999674</v>
          </cell>
          <cell r="M429">
            <v>233.10000000000582</v>
          </cell>
          <cell r="N429">
            <v>235.98000000001048</v>
          </cell>
          <cell r="O429">
            <v>138.17000000001281</v>
          </cell>
          <cell r="P429">
            <v>5.1199999999953434</v>
          </cell>
          <cell r="Q429">
            <v>5.1240000000107102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</row>
        <row r="430">
          <cell r="C430" t="str">
            <v>Mona</v>
          </cell>
          <cell r="F430">
            <v>56.289999999979045</v>
          </cell>
          <cell r="G430">
            <v>138.31500000000233</v>
          </cell>
          <cell r="H430">
            <v>67.136999999987893</v>
          </cell>
          <cell r="I430">
            <v>40.014999999999418</v>
          </cell>
          <cell r="J430">
            <v>33.274999999994179</v>
          </cell>
          <cell r="K430">
            <v>0</v>
          </cell>
          <cell r="L430">
            <v>0</v>
          </cell>
          <cell r="M430">
            <v>0</v>
          </cell>
          <cell r="N430">
            <v>15.350000000005821</v>
          </cell>
          <cell r="O430">
            <v>25.580000000016298</v>
          </cell>
          <cell r="P430">
            <v>93.10899999999674</v>
          </cell>
          <cell r="Q430">
            <v>243.66699999998673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</row>
        <row r="431">
          <cell r="C431" t="str">
            <v>Palo Verde</v>
          </cell>
          <cell r="F431">
            <v>5.1150000000052387</v>
          </cell>
          <cell r="G431">
            <v>21.880000000004657</v>
          </cell>
          <cell r="H431">
            <v>76.569999999992433</v>
          </cell>
          <cell r="I431">
            <v>36.419999999998254</v>
          </cell>
          <cell r="J431">
            <v>78.25</v>
          </cell>
          <cell r="K431">
            <v>0</v>
          </cell>
          <cell r="L431">
            <v>10.379999999990105</v>
          </cell>
          <cell r="M431">
            <v>10.009999999994761</v>
          </cell>
          <cell r="N431">
            <v>0</v>
          </cell>
          <cell r="O431">
            <v>0</v>
          </cell>
          <cell r="P431">
            <v>24.419999999998254</v>
          </cell>
          <cell r="Q431">
            <v>75.600000000005821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</row>
        <row r="432">
          <cell r="C432" t="str">
            <v>SP15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</row>
        <row r="433">
          <cell r="C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</row>
        <row r="434">
          <cell r="C434" t="str">
            <v>Trapped Energy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</row>
        <row r="435">
          <cell r="F435">
            <v>122.81499999994412</v>
          </cell>
          <cell r="G435">
            <v>318.49499999999534</v>
          </cell>
          <cell r="H435">
            <v>457.91499999997905</v>
          </cell>
          <cell r="I435">
            <v>541.98500000004424</v>
          </cell>
          <cell r="J435">
            <v>442.66500000003725</v>
          </cell>
          <cell r="K435">
            <v>285.03000000002794</v>
          </cell>
          <cell r="L435">
            <v>801.41500000003725</v>
          </cell>
          <cell r="M435">
            <v>248.21999999997206</v>
          </cell>
          <cell r="N435">
            <v>252.46000000019558</v>
          </cell>
          <cell r="O435">
            <v>179.0899999999674</v>
          </cell>
          <cell r="P435">
            <v>462.89899999997579</v>
          </cell>
          <cell r="Q435">
            <v>719.87599999993108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</row>
        <row r="437">
          <cell r="A437" t="str">
            <v>Total Special Sales For Resale</v>
          </cell>
          <cell r="F437">
            <v>122.81499999994412</v>
          </cell>
          <cell r="G437">
            <v>318.49499999999534</v>
          </cell>
          <cell r="H437">
            <v>457.91499999992084</v>
          </cell>
          <cell r="I437">
            <v>541.98500000010245</v>
          </cell>
          <cell r="J437">
            <v>442.66500000003725</v>
          </cell>
          <cell r="K437">
            <v>285.03000000002794</v>
          </cell>
          <cell r="L437">
            <v>801.41500000003725</v>
          </cell>
          <cell r="M437">
            <v>248.21999999997206</v>
          </cell>
          <cell r="N437">
            <v>252.46000000019558</v>
          </cell>
          <cell r="O437">
            <v>179.0899999999674</v>
          </cell>
          <cell r="P437">
            <v>462.89899999997579</v>
          </cell>
          <cell r="Q437">
            <v>719.87599999993108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</row>
        <row r="438">
          <cell r="F438" t="str">
            <v>=</v>
          </cell>
          <cell r="G438" t="str">
            <v>=</v>
          </cell>
          <cell r="H438" t="str">
            <v>=</v>
          </cell>
          <cell r="I438" t="str">
            <v>=</v>
          </cell>
          <cell r="J438" t="str">
            <v>=</v>
          </cell>
          <cell r="K438" t="str">
            <v>=</v>
          </cell>
          <cell r="L438" t="str">
            <v>=</v>
          </cell>
          <cell r="M438" t="str">
            <v>=</v>
          </cell>
          <cell r="N438" t="str">
            <v>=</v>
          </cell>
          <cell r="O438" t="str">
            <v>=</v>
          </cell>
          <cell r="P438" t="str">
            <v>=</v>
          </cell>
          <cell r="Q438" t="str">
            <v>=</v>
          </cell>
          <cell r="R438" t="str">
            <v>=</v>
          </cell>
          <cell r="S438" t="str">
            <v>=</v>
          </cell>
          <cell r="T438" t="str">
            <v>=</v>
          </cell>
          <cell r="U438" t="str">
            <v>=</v>
          </cell>
          <cell r="V438" t="str">
            <v>=</v>
          </cell>
          <cell r="W438" t="str">
            <v>=</v>
          </cell>
          <cell r="X438" t="str">
            <v>=</v>
          </cell>
          <cell r="Y438" t="str">
            <v>=</v>
          </cell>
          <cell r="Z438" t="str">
            <v>=</v>
          </cell>
          <cell r="AA438" t="str">
            <v>=</v>
          </cell>
          <cell r="AB438" t="str">
            <v>=</v>
          </cell>
          <cell r="AC438" t="str">
            <v>=</v>
          </cell>
          <cell r="AD438" t="str">
            <v>=</v>
          </cell>
          <cell r="AE438" t="str">
            <v>=</v>
          </cell>
          <cell r="AF438" t="str">
            <v>=</v>
          </cell>
          <cell r="AG438" t="str">
            <v>=</v>
          </cell>
          <cell r="AH438" t="str">
            <v>=</v>
          </cell>
          <cell r="AI438" t="str">
            <v>=</v>
          </cell>
          <cell r="AJ438" t="str">
            <v>=</v>
          </cell>
          <cell r="AK438" t="str">
            <v>=</v>
          </cell>
          <cell r="AL438" t="str">
            <v>=</v>
          </cell>
          <cell r="AM438" t="str">
            <v>=</v>
          </cell>
          <cell r="AN438" t="str">
            <v>=</v>
          </cell>
          <cell r="AO438" t="str">
            <v>=</v>
          </cell>
          <cell r="AP438" t="str">
            <v>=</v>
          </cell>
          <cell r="AQ438" t="str">
            <v>=</v>
          </cell>
          <cell r="AR438" t="str">
            <v>=</v>
          </cell>
          <cell r="AS438" t="str">
            <v>=</v>
          </cell>
          <cell r="AT438" t="str">
            <v>=</v>
          </cell>
          <cell r="AU438" t="str">
            <v>=</v>
          </cell>
          <cell r="AV438" t="str">
            <v>=</v>
          </cell>
          <cell r="AW438" t="str">
            <v>=</v>
          </cell>
          <cell r="AX438" t="str">
            <v>=</v>
          </cell>
          <cell r="AY438" t="str">
            <v>=</v>
          </cell>
          <cell r="AZ438" t="str">
            <v>=</v>
          </cell>
          <cell r="BA438" t="str">
            <v>=</v>
          </cell>
          <cell r="BB438" t="str">
            <v>=</v>
          </cell>
          <cell r="BC438" t="str">
            <v>=</v>
          </cell>
          <cell r="BD438" t="str">
            <v>=</v>
          </cell>
          <cell r="BE438" t="str">
            <v>=</v>
          </cell>
          <cell r="BF438" t="str">
            <v>=</v>
          </cell>
          <cell r="BG438" t="str">
            <v>=</v>
          </cell>
          <cell r="BH438" t="str">
            <v>=</v>
          </cell>
          <cell r="BI438" t="str">
            <v>=</v>
          </cell>
          <cell r="BJ438" t="str">
            <v>=</v>
          </cell>
          <cell r="BK438" t="str">
            <v>=</v>
          </cell>
          <cell r="BL438" t="str">
            <v>=</v>
          </cell>
          <cell r="BM438" t="str">
            <v>=</v>
          </cell>
          <cell r="BN438" t="str">
            <v>=</v>
          </cell>
          <cell r="BO438" t="str">
            <v>=</v>
          </cell>
          <cell r="BP438" t="str">
            <v>=</v>
          </cell>
          <cell r="BQ438" t="str">
            <v>=</v>
          </cell>
          <cell r="BR438" t="str">
            <v>=</v>
          </cell>
          <cell r="BS438" t="str">
            <v>=</v>
          </cell>
          <cell r="BT438" t="str">
            <v>=</v>
          </cell>
          <cell r="BU438" t="str">
            <v>=</v>
          </cell>
          <cell r="BV438" t="str">
            <v>=</v>
          </cell>
          <cell r="BW438" t="str">
            <v>=</v>
          </cell>
          <cell r="BX438" t="str">
            <v>=</v>
          </cell>
          <cell r="BY438" t="str">
            <v>=</v>
          </cell>
          <cell r="BZ438" t="str">
            <v>=</v>
          </cell>
          <cell r="CA438" t="str">
            <v>=</v>
          </cell>
          <cell r="CB438" t="str">
            <v>=</v>
          </cell>
          <cell r="CC438" t="str">
            <v>=</v>
          </cell>
          <cell r="CD438" t="str">
            <v>=</v>
          </cell>
          <cell r="CE438" t="str">
            <v>=</v>
          </cell>
          <cell r="CF438" t="str">
            <v>=</v>
          </cell>
          <cell r="CG438" t="str">
            <v>=</v>
          </cell>
          <cell r="CH438" t="str">
            <v>=</v>
          </cell>
          <cell r="CI438" t="str">
            <v>=</v>
          </cell>
          <cell r="CJ438" t="str">
            <v>=</v>
          </cell>
          <cell r="CK438" t="str">
            <v>=</v>
          </cell>
          <cell r="CL438" t="str">
            <v>=</v>
          </cell>
          <cell r="CM438" t="str">
            <v>=</v>
          </cell>
          <cell r="CN438" t="str">
            <v>=</v>
          </cell>
          <cell r="CO438" t="str">
            <v>=</v>
          </cell>
          <cell r="CP438" t="str">
            <v>=</v>
          </cell>
          <cell r="CQ438" t="str">
            <v>=</v>
          </cell>
          <cell r="CR438" t="str">
            <v>=</v>
          </cell>
          <cell r="CS438" t="str">
            <v>=</v>
          </cell>
          <cell r="CT438" t="str">
            <v>=</v>
          </cell>
          <cell r="CU438" t="str">
            <v>=</v>
          </cell>
          <cell r="CV438" t="str">
            <v>=</v>
          </cell>
          <cell r="CW438" t="str">
            <v>=</v>
          </cell>
          <cell r="CX438" t="str">
            <v>=</v>
          </cell>
          <cell r="CY438" t="str">
            <v>=</v>
          </cell>
          <cell r="CZ438" t="str">
            <v>=</v>
          </cell>
          <cell r="DA438" t="str">
            <v>=</v>
          </cell>
          <cell r="DB438" t="str">
            <v>=</v>
          </cell>
          <cell r="DC438" t="str">
            <v>=</v>
          </cell>
          <cell r="DD438" t="str">
            <v>=</v>
          </cell>
          <cell r="DE438" t="str">
            <v>=</v>
          </cell>
          <cell r="DF438" t="str">
            <v>=</v>
          </cell>
          <cell r="DG438" t="str">
            <v>=</v>
          </cell>
          <cell r="DH438" t="str">
            <v>=</v>
          </cell>
          <cell r="DI438" t="str">
            <v>=</v>
          </cell>
          <cell r="DJ438" t="str">
            <v>=</v>
          </cell>
          <cell r="DK438" t="str">
            <v>=</v>
          </cell>
          <cell r="DL438" t="str">
            <v>=</v>
          </cell>
          <cell r="DM438" t="str">
            <v>=</v>
          </cell>
          <cell r="DN438" t="str">
            <v>=</v>
          </cell>
          <cell r="DO438" t="str">
            <v>=</v>
          </cell>
          <cell r="DP438" t="str">
            <v>=</v>
          </cell>
          <cell r="DQ438" t="str">
            <v>=</v>
          </cell>
          <cell r="DR438" t="str">
            <v>=</v>
          </cell>
          <cell r="DS438" t="str">
            <v>=</v>
          </cell>
          <cell r="DT438" t="str">
            <v>=</v>
          </cell>
          <cell r="DU438" t="str">
            <v>=</v>
          </cell>
          <cell r="DV438" t="str">
            <v>=</v>
          </cell>
          <cell r="DW438" t="str">
            <v>=</v>
          </cell>
          <cell r="DX438" t="str">
            <v>=</v>
          </cell>
          <cell r="DY438" t="str">
            <v>=</v>
          </cell>
          <cell r="DZ438" t="str">
            <v>=</v>
          </cell>
          <cell r="EA438" t="str">
            <v>=</v>
          </cell>
          <cell r="EB438" t="str">
            <v>=</v>
          </cell>
          <cell r="EC438" t="str">
            <v>=</v>
          </cell>
          <cell r="ED438" t="str">
            <v>=</v>
          </cell>
        </row>
        <row r="439">
          <cell r="A439" t="str">
            <v>Total Requirements</v>
          </cell>
          <cell r="F439">
            <v>122.81500000040978</v>
          </cell>
          <cell r="G439">
            <v>318.49500000011176</v>
          </cell>
          <cell r="H439">
            <v>457.91500000003725</v>
          </cell>
          <cell r="I439">
            <v>541.98500000033528</v>
          </cell>
          <cell r="J439">
            <v>442.66500000003725</v>
          </cell>
          <cell r="K439">
            <v>285.03000000026077</v>
          </cell>
          <cell r="L439">
            <v>801.41500000003725</v>
          </cell>
          <cell r="M439">
            <v>248.21999999973923</v>
          </cell>
          <cell r="N439">
            <v>252.46000000089407</v>
          </cell>
          <cell r="O439">
            <v>179.08999999985099</v>
          </cell>
          <cell r="P439">
            <v>462.89900000020862</v>
          </cell>
          <cell r="Q439">
            <v>719.87600000016391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</row>
        <row r="440">
          <cell r="F440" t="str">
            <v>=</v>
          </cell>
          <cell r="G440" t="str">
            <v>=</v>
          </cell>
          <cell r="H440" t="str">
            <v>=</v>
          </cell>
          <cell r="I440" t="str">
            <v>=</v>
          </cell>
          <cell r="J440" t="str">
            <v>=</v>
          </cell>
          <cell r="K440" t="str">
            <v>=</v>
          </cell>
          <cell r="L440" t="str">
            <v>=</v>
          </cell>
          <cell r="M440" t="str">
            <v>=</v>
          </cell>
          <cell r="N440" t="str">
            <v>=</v>
          </cell>
          <cell r="O440" t="str">
            <v>=</v>
          </cell>
          <cell r="P440" t="str">
            <v>=</v>
          </cell>
          <cell r="Q440" t="str">
            <v>=</v>
          </cell>
          <cell r="R440" t="str">
            <v>=</v>
          </cell>
          <cell r="S440" t="str">
            <v>=</v>
          </cell>
          <cell r="T440" t="str">
            <v>=</v>
          </cell>
          <cell r="U440" t="str">
            <v>=</v>
          </cell>
          <cell r="V440" t="str">
            <v>=</v>
          </cell>
          <cell r="W440" t="str">
            <v>=</v>
          </cell>
          <cell r="X440" t="str">
            <v>=</v>
          </cell>
          <cell r="Y440" t="str">
            <v>=</v>
          </cell>
          <cell r="Z440" t="str">
            <v>=</v>
          </cell>
          <cell r="AA440" t="str">
            <v>=</v>
          </cell>
          <cell r="AB440" t="str">
            <v>=</v>
          </cell>
          <cell r="AC440" t="str">
            <v>=</v>
          </cell>
          <cell r="AD440" t="str">
            <v>=</v>
          </cell>
          <cell r="AE440" t="str">
            <v>=</v>
          </cell>
          <cell r="AF440" t="str">
            <v>=</v>
          </cell>
          <cell r="AG440" t="str">
            <v>=</v>
          </cell>
          <cell r="AH440" t="str">
            <v>=</v>
          </cell>
          <cell r="AI440" t="str">
            <v>=</v>
          </cell>
          <cell r="AJ440" t="str">
            <v>=</v>
          </cell>
          <cell r="AK440" t="str">
            <v>=</v>
          </cell>
          <cell r="AL440" t="str">
            <v>=</v>
          </cell>
          <cell r="AM440" t="str">
            <v>=</v>
          </cell>
          <cell r="AN440" t="str">
            <v>=</v>
          </cell>
          <cell r="AO440" t="str">
            <v>=</v>
          </cell>
          <cell r="AP440" t="str">
            <v>=</v>
          </cell>
          <cell r="AQ440" t="str">
            <v>=</v>
          </cell>
          <cell r="AR440" t="str">
            <v>=</v>
          </cell>
          <cell r="AS440" t="str">
            <v>=</v>
          </cell>
          <cell r="AT440" t="str">
            <v>=</v>
          </cell>
          <cell r="AU440" t="str">
            <v>=</v>
          </cell>
          <cell r="AV440" t="str">
            <v>=</v>
          </cell>
          <cell r="AW440" t="str">
            <v>=</v>
          </cell>
          <cell r="AX440" t="str">
            <v>=</v>
          </cell>
          <cell r="AY440" t="str">
            <v>=</v>
          </cell>
          <cell r="AZ440" t="str">
            <v>=</v>
          </cell>
          <cell r="BA440" t="str">
            <v>=</v>
          </cell>
          <cell r="BB440" t="str">
            <v>=</v>
          </cell>
          <cell r="BC440" t="str">
            <v>=</v>
          </cell>
          <cell r="BD440" t="str">
            <v>=</v>
          </cell>
          <cell r="BE440" t="str">
            <v>=</v>
          </cell>
          <cell r="BF440" t="str">
            <v>=</v>
          </cell>
          <cell r="BG440" t="str">
            <v>=</v>
          </cell>
          <cell r="BH440" t="str">
            <v>=</v>
          </cell>
          <cell r="BI440" t="str">
            <v>=</v>
          </cell>
          <cell r="BJ440" t="str">
            <v>=</v>
          </cell>
          <cell r="BK440" t="str">
            <v>=</v>
          </cell>
          <cell r="BL440" t="str">
            <v>=</v>
          </cell>
          <cell r="BM440" t="str">
            <v>=</v>
          </cell>
          <cell r="BN440" t="str">
            <v>=</v>
          </cell>
          <cell r="BO440" t="str">
            <v>=</v>
          </cell>
          <cell r="BP440" t="str">
            <v>=</v>
          </cell>
          <cell r="BQ440" t="str">
            <v>=</v>
          </cell>
          <cell r="BR440" t="str">
            <v>=</v>
          </cell>
          <cell r="BS440" t="str">
            <v>=</v>
          </cell>
          <cell r="BT440" t="str">
            <v>=</v>
          </cell>
          <cell r="BU440" t="str">
            <v>=</v>
          </cell>
          <cell r="BV440" t="str">
            <v>=</v>
          </cell>
          <cell r="BW440" t="str">
            <v>=</v>
          </cell>
          <cell r="BX440" t="str">
            <v>=</v>
          </cell>
          <cell r="BY440" t="str">
            <v>=</v>
          </cell>
          <cell r="BZ440" t="str">
            <v>=</v>
          </cell>
          <cell r="CA440" t="str">
            <v>=</v>
          </cell>
          <cell r="CB440" t="str">
            <v>=</v>
          </cell>
          <cell r="CC440" t="str">
            <v>=</v>
          </cell>
          <cell r="CD440" t="str">
            <v>=</v>
          </cell>
          <cell r="CE440" t="str">
            <v>=</v>
          </cell>
          <cell r="CF440" t="str">
            <v>=</v>
          </cell>
          <cell r="CG440" t="str">
            <v>=</v>
          </cell>
          <cell r="CH440" t="str">
            <v>=</v>
          </cell>
          <cell r="CI440" t="str">
            <v>=</v>
          </cell>
          <cell r="CJ440" t="str">
            <v>=</v>
          </cell>
          <cell r="CK440" t="str">
            <v>=</v>
          </cell>
          <cell r="CL440" t="str">
            <v>=</v>
          </cell>
          <cell r="CM440" t="str">
            <v>=</v>
          </cell>
          <cell r="CN440" t="str">
            <v>=</v>
          </cell>
          <cell r="CO440" t="str">
            <v>=</v>
          </cell>
          <cell r="CP440" t="str">
            <v>=</v>
          </cell>
          <cell r="CQ440" t="str">
            <v>=</v>
          </cell>
          <cell r="CR440" t="str">
            <v>=</v>
          </cell>
          <cell r="CS440" t="str">
            <v>=</v>
          </cell>
          <cell r="CT440" t="str">
            <v>=</v>
          </cell>
          <cell r="CU440" t="str">
            <v>=</v>
          </cell>
          <cell r="CV440" t="str">
            <v>=</v>
          </cell>
          <cell r="CW440" t="str">
            <v>=</v>
          </cell>
          <cell r="CX440" t="str">
            <v>=</v>
          </cell>
          <cell r="CY440" t="str">
            <v>=</v>
          </cell>
          <cell r="CZ440" t="str">
            <v>=</v>
          </cell>
          <cell r="DA440" t="str">
            <v>=</v>
          </cell>
          <cell r="DB440" t="str">
            <v>=</v>
          </cell>
          <cell r="DC440" t="str">
            <v>=</v>
          </cell>
          <cell r="DD440" t="str">
            <v>=</v>
          </cell>
          <cell r="DE440" t="str">
            <v>=</v>
          </cell>
          <cell r="DF440" t="str">
            <v>=</v>
          </cell>
          <cell r="DG440" t="str">
            <v>=</v>
          </cell>
          <cell r="DH440" t="str">
            <v>=</v>
          </cell>
          <cell r="DI440" t="str">
            <v>=</v>
          </cell>
          <cell r="DJ440" t="str">
            <v>=</v>
          </cell>
          <cell r="DK440" t="str">
            <v>=</v>
          </cell>
          <cell r="DL440" t="str">
            <v>=</v>
          </cell>
          <cell r="DM440" t="str">
            <v>=</v>
          </cell>
          <cell r="DN440" t="str">
            <v>=</v>
          </cell>
          <cell r="DO440" t="str">
            <v>=</v>
          </cell>
          <cell r="DP440" t="str">
            <v>=</v>
          </cell>
          <cell r="DQ440" t="str">
            <v>=</v>
          </cell>
          <cell r="DR440" t="str">
            <v>=</v>
          </cell>
          <cell r="DS440" t="str">
            <v>=</v>
          </cell>
          <cell r="DT440" t="str">
            <v>=</v>
          </cell>
          <cell r="DU440" t="str">
            <v>=</v>
          </cell>
          <cell r="DV440" t="str">
            <v>=</v>
          </cell>
          <cell r="DW440" t="str">
            <v>=</v>
          </cell>
          <cell r="DX440" t="str">
            <v>=</v>
          </cell>
          <cell r="DY440" t="str">
            <v>=</v>
          </cell>
          <cell r="DZ440" t="str">
            <v>=</v>
          </cell>
          <cell r="EA440" t="str">
            <v>=</v>
          </cell>
          <cell r="EB440" t="str">
            <v>=</v>
          </cell>
          <cell r="EC440" t="str">
            <v>=</v>
          </cell>
          <cell r="ED440" t="str">
            <v>=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</row>
        <row r="442">
          <cell r="A442" t="str">
            <v>Purchased Power &amp; Net Interchange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</row>
        <row r="444">
          <cell r="C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</row>
        <row r="445">
          <cell r="C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</row>
        <row r="446">
          <cell r="C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</row>
        <row r="447">
          <cell r="C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</row>
        <row r="448">
          <cell r="C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</row>
        <row r="449">
          <cell r="C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</row>
        <row r="450">
          <cell r="C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</row>
        <row r="451">
          <cell r="C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</row>
        <row r="452">
          <cell r="C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</row>
        <row r="453">
          <cell r="C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</row>
        <row r="454">
          <cell r="C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0</v>
          </cell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</row>
        <row r="455">
          <cell r="C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0</v>
          </cell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</row>
        <row r="456">
          <cell r="C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0</v>
          </cell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</row>
        <row r="457">
          <cell r="C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0</v>
          </cell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</row>
        <row r="458">
          <cell r="C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0</v>
          </cell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</row>
        <row r="459">
          <cell r="C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0</v>
          </cell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</row>
        <row r="460">
          <cell r="C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</row>
        <row r="461">
          <cell r="C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</row>
        <row r="462">
          <cell r="C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</row>
        <row r="463">
          <cell r="C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</row>
        <row r="464">
          <cell r="C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</row>
        <row r="465">
          <cell r="C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</row>
        <row r="466">
          <cell r="C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</row>
        <row r="467">
          <cell r="C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</row>
        <row r="468">
          <cell r="C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</row>
        <row r="469">
          <cell r="C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</row>
        <row r="470">
          <cell r="C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0</v>
          </cell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</row>
        <row r="471">
          <cell r="C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0</v>
          </cell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</row>
        <row r="472">
          <cell r="C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0</v>
          </cell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</row>
        <row r="473">
          <cell r="C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</row>
        <row r="474">
          <cell r="C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</row>
        <row r="475">
          <cell r="C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</row>
        <row r="476">
          <cell r="C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</row>
        <row r="477">
          <cell r="C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</row>
        <row r="478">
          <cell r="C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</row>
        <row r="479">
          <cell r="C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</row>
        <row r="480">
          <cell r="C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</row>
        <row r="481">
          <cell r="C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</row>
        <row r="482">
          <cell r="C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</row>
        <row r="483">
          <cell r="C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</row>
        <row r="484">
          <cell r="C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</row>
        <row r="485">
          <cell r="C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</row>
        <row r="486">
          <cell r="C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</row>
        <row r="487">
          <cell r="C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</row>
        <row r="488">
          <cell r="C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</row>
        <row r="489">
          <cell r="C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</row>
        <row r="490">
          <cell r="C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</row>
        <row r="491">
          <cell r="C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</row>
        <row r="492">
          <cell r="C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</row>
        <row r="493">
          <cell r="C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</row>
        <row r="494">
          <cell r="C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</row>
        <row r="495">
          <cell r="C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</row>
        <row r="496">
          <cell r="C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</row>
        <row r="497">
          <cell r="C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</row>
        <row r="498">
          <cell r="C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</row>
        <row r="499">
          <cell r="C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</row>
        <row r="500">
          <cell r="C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-31.619874399970286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</row>
        <row r="501">
          <cell r="C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</row>
        <row r="502">
          <cell r="C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</row>
        <row r="503">
          <cell r="C503" t="str">
            <v>QF - 434 - UT - Gas</v>
          </cell>
          <cell r="F503">
            <v>3920.88</v>
          </cell>
          <cell r="G503">
            <v>3541.44</v>
          </cell>
          <cell r="H503">
            <v>3920.88</v>
          </cell>
          <cell r="I503">
            <v>3794.4</v>
          </cell>
          <cell r="J503">
            <v>3920.88</v>
          </cell>
          <cell r="K503">
            <v>3794.4</v>
          </cell>
          <cell r="L503">
            <v>3920.88</v>
          </cell>
          <cell r="M503">
            <v>3920.88</v>
          </cell>
          <cell r="N503">
            <v>3794.4</v>
          </cell>
          <cell r="O503">
            <v>3920.88</v>
          </cell>
          <cell r="P503">
            <v>3794.4</v>
          </cell>
          <cell r="Q503">
            <v>3920.88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</row>
        <row r="504">
          <cell r="C504" t="str">
            <v>Curtailment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</row>
        <row r="505">
          <cell r="C505" t="str">
            <v>Net Generation</v>
          </cell>
          <cell r="F505">
            <v>3920.88</v>
          </cell>
          <cell r="G505">
            <v>3541.44</v>
          </cell>
          <cell r="H505">
            <v>3920.88</v>
          </cell>
          <cell r="I505">
            <v>3794.4</v>
          </cell>
          <cell r="J505">
            <v>3920.88</v>
          </cell>
          <cell r="K505">
            <v>3794.4</v>
          </cell>
          <cell r="L505">
            <v>3920.88</v>
          </cell>
          <cell r="M505">
            <v>3920.88</v>
          </cell>
          <cell r="N505">
            <v>3794.4</v>
          </cell>
          <cell r="O505">
            <v>3920.88</v>
          </cell>
          <cell r="P505">
            <v>3794.4</v>
          </cell>
          <cell r="Q505">
            <v>3920.88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</row>
        <row r="506"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</row>
        <row r="507">
          <cell r="C507" t="str">
            <v>Potential QFs  -  Central Oregon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</row>
        <row r="509"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</row>
        <row r="510"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</row>
        <row r="511"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0</v>
          </cell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</row>
        <row r="525"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</row>
        <row r="526"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</row>
        <row r="527"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0</v>
          </cell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</row>
        <row r="529"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</row>
        <row r="530"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</row>
        <row r="532"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</row>
        <row r="535"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</row>
        <row r="543"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DG544">
            <v>0</v>
          </cell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</row>
        <row r="545"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DG545">
            <v>0</v>
          </cell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</row>
        <row r="546"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DG547">
            <v>0</v>
          </cell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</row>
        <row r="548"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T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</row>
        <row r="550"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</row>
        <row r="551"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</row>
        <row r="552"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</row>
        <row r="554"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</row>
        <row r="555"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</row>
        <row r="557"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DG561">
            <v>0</v>
          </cell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T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0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DG562">
            <v>0</v>
          </cell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T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DG563">
            <v>0</v>
          </cell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T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DG564">
            <v>0</v>
          </cell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T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</row>
        <row r="565"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</row>
        <row r="566"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</row>
        <row r="570">
          <cell r="F570">
            <v>3920.8800000000047</v>
          </cell>
          <cell r="G570">
            <v>3541.4399999999441</v>
          </cell>
          <cell r="H570">
            <v>3920.8800000000047</v>
          </cell>
          <cell r="I570">
            <v>3794.3999999999069</v>
          </cell>
          <cell r="J570">
            <v>3920.8800000000047</v>
          </cell>
          <cell r="K570">
            <v>3794.4000000000233</v>
          </cell>
          <cell r="L570">
            <v>3920.8799999998882</v>
          </cell>
          <cell r="M570">
            <v>3920.8800000000047</v>
          </cell>
          <cell r="N570">
            <v>3794.3999999999069</v>
          </cell>
          <cell r="O570">
            <v>3920.8800000000047</v>
          </cell>
          <cell r="P570">
            <v>3794.4000000000233</v>
          </cell>
          <cell r="Q570">
            <v>3920.8800000000047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</row>
        <row r="580">
          <cell r="F580">
            <v>3920.8800000000047</v>
          </cell>
          <cell r="G580">
            <v>3541.4399999999441</v>
          </cell>
          <cell r="H580">
            <v>3920.8800000000047</v>
          </cell>
          <cell r="I580">
            <v>3762.7801255999366</v>
          </cell>
          <cell r="J580">
            <v>3920.8800000000047</v>
          </cell>
          <cell r="K580">
            <v>3794.4000000000233</v>
          </cell>
          <cell r="L580">
            <v>3920.8799999998882</v>
          </cell>
          <cell r="M580">
            <v>3920.8800000000047</v>
          </cell>
          <cell r="N580">
            <v>3794.3999999999069</v>
          </cell>
          <cell r="O580">
            <v>3920.8800000000047</v>
          </cell>
          <cell r="P580">
            <v>3794.4000000000233</v>
          </cell>
          <cell r="Q580">
            <v>3920.8800000000047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>
            <v>0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>
            <v>0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</row>
        <row r="588"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0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0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0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0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</row>
        <row r="604">
          <cell r="A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</row>
        <row r="605">
          <cell r="A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>
            <v>0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</row>
        <row r="608"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0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</row>
        <row r="609">
          <cell r="F609">
            <v>0</v>
          </cell>
          <cell r="G609">
            <v>0</v>
          </cell>
          <cell r="H609">
            <v>-20.467000000000553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-39.863000000004831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</row>
        <row r="610">
          <cell r="F610">
            <v>-27.981600000000071</v>
          </cell>
          <cell r="G610">
            <v>-87.443999999999505</v>
          </cell>
          <cell r="H610">
            <v>-210.70999999999185</v>
          </cell>
          <cell r="I610">
            <v>-136.09800000000541</v>
          </cell>
          <cell r="J610">
            <v>-91.531000000002678</v>
          </cell>
          <cell r="K610">
            <v>0</v>
          </cell>
          <cell r="L610">
            <v>-10.386840000000007</v>
          </cell>
          <cell r="M610">
            <v>-5.1927489999999992</v>
          </cell>
          <cell r="N610">
            <v>-29.570370000000025</v>
          </cell>
          <cell r="O610">
            <v>-15.350100000000111</v>
          </cell>
          <cell r="P610">
            <v>-143.26399999999921</v>
          </cell>
          <cell r="Q610">
            <v>-218.42900000000009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>
            <v>0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</row>
        <row r="611">
          <cell r="A611">
            <v>0</v>
          </cell>
          <cell r="F611">
            <v>0</v>
          </cell>
          <cell r="G611">
            <v>-83.863999999997759</v>
          </cell>
          <cell r="H611">
            <v>-457.98300000000017</v>
          </cell>
          <cell r="I611">
            <v>-562.47400000000198</v>
          </cell>
          <cell r="J611">
            <v>-378.75</v>
          </cell>
          <cell r="K611">
            <v>-519.59300000000076</v>
          </cell>
          <cell r="L611">
            <v>-216.97499999999854</v>
          </cell>
          <cell r="M611">
            <v>-600.02499999999418</v>
          </cell>
          <cell r="N611">
            <v>-437.90799999999581</v>
          </cell>
          <cell r="O611">
            <v>-409.33200000000215</v>
          </cell>
          <cell r="P611">
            <v>0</v>
          </cell>
          <cell r="Q611">
            <v>-189.30599999999686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0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</row>
        <row r="612">
          <cell r="A612">
            <v>0</v>
          </cell>
          <cell r="F612">
            <v>-28.300669999999968</v>
          </cell>
          <cell r="G612">
            <v>-253.53100000000268</v>
          </cell>
          <cell r="H612">
            <v>-21.079999999999927</v>
          </cell>
          <cell r="I612">
            <v>-6.6880000000001019</v>
          </cell>
          <cell r="J612">
            <v>-19.521999999999935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-76.750500000000102</v>
          </cell>
          <cell r="P612">
            <v>-85.309399999999641</v>
          </cell>
          <cell r="Q612">
            <v>-296.70899999999892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>
            <v>0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</row>
        <row r="613">
          <cell r="A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</row>
        <row r="615">
          <cell r="A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0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</row>
        <row r="616">
          <cell r="A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</row>
        <row r="617">
          <cell r="F617">
            <v>-56.282269999999698</v>
          </cell>
          <cell r="G617">
            <v>-424.83900000000722</v>
          </cell>
          <cell r="H617">
            <v>-710.23999999999069</v>
          </cell>
          <cell r="I617">
            <v>-705.25999999999476</v>
          </cell>
          <cell r="J617">
            <v>-489.80299999999988</v>
          </cell>
          <cell r="K617">
            <v>-519.59300000000076</v>
          </cell>
          <cell r="L617">
            <v>-227.36183999999776</v>
          </cell>
          <cell r="M617">
            <v>-645.0807489999861</v>
          </cell>
          <cell r="N617">
            <v>-467.47836999999708</v>
          </cell>
          <cell r="O617">
            <v>-501.43259999999282</v>
          </cell>
          <cell r="P617">
            <v>-228.57339999999749</v>
          </cell>
          <cell r="Q617">
            <v>-704.4440000000177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</row>
        <row r="618"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</row>
        <row r="619">
          <cell r="A619" t="str">
            <v xml:space="preserve">Total Purchased Power &amp; Net Interchange </v>
          </cell>
          <cell r="F619">
            <v>3864.5977299999213</v>
          </cell>
          <cell r="G619">
            <v>3116.6009999999078</v>
          </cell>
          <cell r="H619">
            <v>3210.6400000001304</v>
          </cell>
          <cell r="I619">
            <v>3057.5201255998109</v>
          </cell>
          <cell r="J619">
            <v>3431.0770000000484</v>
          </cell>
          <cell r="K619">
            <v>3274.8070000002626</v>
          </cell>
          <cell r="L619">
            <v>3693.518159999745</v>
          </cell>
          <cell r="M619">
            <v>3275.7992510001641</v>
          </cell>
          <cell r="N619">
            <v>3326.9216299998807</v>
          </cell>
          <cell r="O619">
            <v>3419.4473999998299</v>
          </cell>
          <cell r="P619">
            <v>3565.826599999913</v>
          </cell>
          <cell r="Q619">
            <v>3216.4359999998705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</row>
        <row r="620"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>
            <v>0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</row>
        <row r="621">
          <cell r="A621" t="str">
            <v>Coal Generation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0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</row>
        <row r="623">
          <cell r="F623">
            <v>0</v>
          </cell>
          <cell r="G623">
            <v>-5.2700190000032308</v>
          </cell>
          <cell r="H623">
            <v>-5.2700179999956163</v>
          </cell>
          <cell r="I623">
            <v>-10.540039000014076</v>
          </cell>
          <cell r="J623">
            <v>0</v>
          </cell>
          <cell r="K623">
            <v>-2.7496430000173859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</row>
        <row r="625">
          <cell r="F625">
            <v>0</v>
          </cell>
          <cell r="G625">
            <v>0</v>
          </cell>
          <cell r="H625">
            <v>-15.810068999999203</v>
          </cell>
          <cell r="I625">
            <v>-10.693365000013728</v>
          </cell>
          <cell r="J625">
            <v>-52.70020600000862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0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</row>
        <row r="626">
          <cell r="F626">
            <v>-47.865830999995524</v>
          </cell>
          <cell r="G626">
            <v>-68.496546999995189</v>
          </cell>
          <cell r="H626">
            <v>-32.985738000003039</v>
          </cell>
          <cell r="I626">
            <v>-14.001150000000052</v>
          </cell>
          <cell r="J626">
            <v>-45.66072400000121</v>
          </cell>
          <cell r="K626">
            <v>-38.981558999999834</v>
          </cell>
          <cell r="L626">
            <v>-38.131280999994488</v>
          </cell>
          <cell r="M626">
            <v>-57.994089999992866</v>
          </cell>
          <cell r="N626">
            <v>-56.740182000001369</v>
          </cell>
          <cell r="O626">
            <v>-69.18308600000455</v>
          </cell>
          <cell r="P626">
            <v>-56.556980000001204</v>
          </cell>
          <cell r="Q626">
            <v>-65.793034000002081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0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</row>
        <row r="627">
          <cell r="F627">
            <v>-965.83198599994648</v>
          </cell>
          <cell r="G627">
            <v>-531.0805780000519</v>
          </cell>
          <cell r="H627">
            <v>-482.40014899999369</v>
          </cell>
          <cell r="I627">
            <v>-559.54329300002428</v>
          </cell>
          <cell r="J627">
            <v>-1006.2710049999878</v>
          </cell>
          <cell r="K627">
            <v>-536.80015799996909</v>
          </cell>
          <cell r="L627">
            <v>-261.53526399994735</v>
          </cell>
          <cell r="M627">
            <v>-332.0104229998542</v>
          </cell>
          <cell r="N627">
            <v>-463.7601990000112</v>
          </cell>
          <cell r="O627">
            <v>-1245.3831619999837</v>
          </cell>
          <cell r="P627">
            <v>-831.7430620000232</v>
          </cell>
          <cell r="Q627">
            <v>-466.06028099998366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0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</row>
        <row r="628">
          <cell r="F628">
            <v>-1977.7839929999318</v>
          </cell>
          <cell r="G628">
            <v>-1305.6463910000166</v>
          </cell>
          <cell r="H628">
            <v>-1120.6120030000457</v>
          </cell>
          <cell r="I628">
            <v>-953.70397100003902</v>
          </cell>
          <cell r="J628">
            <v>-1218.2659090000088</v>
          </cell>
          <cell r="K628">
            <v>-918.11334800004261</v>
          </cell>
          <cell r="L628">
            <v>-1029.691770000034</v>
          </cell>
          <cell r="M628">
            <v>-833.04452199989464</v>
          </cell>
          <cell r="N628">
            <v>-1021.938136999961</v>
          </cell>
          <cell r="O628">
            <v>-968.42936200002441</v>
          </cell>
          <cell r="P628">
            <v>-1123.2056090000551</v>
          </cell>
          <cell r="Q628">
            <v>-1017.2097239999566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>
            <v>0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</row>
        <row r="629">
          <cell r="F629">
            <v>-57.007830000133254</v>
          </cell>
          <cell r="G629">
            <v>-89.59009200008586</v>
          </cell>
          <cell r="H629">
            <v>-379.44110499997623</v>
          </cell>
          <cell r="I629">
            <v>-284.90711200004444</v>
          </cell>
          <cell r="J629">
            <v>-131.74998000008054</v>
          </cell>
          <cell r="K629">
            <v>-152.94819900009315</v>
          </cell>
          <cell r="L629">
            <v>-52.699939999962226</v>
          </cell>
          <cell r="M629">
            <v>-10.540080000064336</v>
          </cell>
          <cell r="N629">
            <v>-126.48025599995162</v>
          </cell>
          <cell r="O629">
            <v>-242.42041899997275</v>
          </cell>
          <cell r="P629">
            <v>-115.9399689999409</v>
          </cell>
          <cell r="Q629">
            <v>-10.540040000109002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0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</row>
        <row r="630">
          <cell r="F630">
            <v>-513.27931199999875</v>
          </cell>
          <cell r="G630">
            <v>-479.67361899999378</v>
          </cell>
          <cell r="H630">
            <v>-384.57702399998379</v>
          </cell>
          <cell r="I630">
            <v>-314.55619600001955</v>
          </cell>
          <cell r="J630">
            <v>-210.63704899999721</v>
          </cell>
          <cell r="K630">
            <v>-539.83620900000096</v>
          </cell>
          <cell r="L630">
            <v>-395.69696900001145</v>
          </cell>
          <cell r="M630">
            <v>-632.60401000001002</v>
          </cell>
          <cell r="N630">
            <v>-594.11938200000441</v>
          </cell>
          <cell r="O630">
            <v>-341.49018199999409</v>
          </cell>
          <cell r="P630">
            <v>-487.06790499998897</v>
          </cell>
          <cell r="Q630">
            <v>-605.4189469999983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</row>
        <row r="631">
          <cell r="F631">
            <v>0</v>
          </cell>
          <cell r="G631">
            <v>0</v>
          </cell>
          <cell r="H631">
            <v>0</v>
          </cell>
          <cell r="I631">
            <v>-5.6668999999965308</v>
          </cell>
          <cell r="J631">
            <v>-21.080079999985173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</row>
        <row r="632">
          <cell r="A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</row>
        <row r="633">
          <cell r="A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</row>
        <row r="634">
          <cell r="A634" t="str">
            <v>Total Coal Generation</v>
          </cell>
          <cell r="F634">
            <v>-3561.7689520004205</v>
          </cell>
          <cell r="G634">
            <v>-2479.7572460002266</v>
          </cell>
          <cell r="H634">
            <v>-2421.0961060002446</v>
          </cell>
          <cell r="I634">
            <v>-2153.6120260003954</v>
          </cell>
          <cell r="J634">
            <v>-2686.3649530005641</v>
          </cell>
          <cell r="K634">
            <v>-2189.4291159999557</v>
          </cell>
          <cell r="L634">
            <v>-1777.7552239997312</v>
          </cell>
          <cell r="M634">
            <v>-1866.1931250002235</v>
          </cell>
          <cell r="N634">
            <v>-2263.0381560004316</v>
          </cell>
          <cell r="O634">
            <v>-2866.9062110004015</v>
          </cell>
          <cell r="P634">
            <v>-2614.513524999842</v>
          </cell>
          <cell r="Q634">
            <v>-2165.0220260000788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0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</row>
        <row r="636">
          <cell r="A636" t="str">
            <v>Gas Generation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</row>
        <row r="637">
          <cell r="F637">
            <v>0</v>
          </cell>
          <cell r="G637">
            <v>-10.233319999999367</v>
          </cell>
          <cell r="H637">
            <v>-87.214250000019092</v>
          </cell>
          <cell r="I637">
            <v>-67.436840000009397</v>
          </cell>
          <cell r="J637">
            <v>-95.41414999999688</v>
          </cell>
          <cell r="K637">
            <v>-193.43536000000313</v>
          </cell>
          <cell r="L637">
            <v>-140.1615199999942</v>
          </cell>
          <cell r="M637">
            <v>-46.89334000000963</v>
          </cell>
          <cell r="N637">
            <v>-129.58520000000135</v>
          </cell>
          <cell r="O637">
            <v>-51.165749999985565</v>
          </cell>
          <cell r="P637">
            <v>-113.58728999999585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</row>
        <row r="639">
          <cell r="F639">
            <v>-43.386620000004768</v>
          </cell>
          <cell r="G639">
            <v>-74.480643999995664</v>
          </cell>
          <cell r="H639">
            <v>-40.417309999989811</v>
          </cell>
          <cell r="I639">
            <v>-81.318560000014259</v>
          </cell>
          <cell r="J639">
            <v>-31.667770000000019</v>
          </cell>
          <cell r="K639">
            <v>-142.32872099999804</v>
          </cell>
          <cell r="L639">
            <v>-259.14331100002164</v>
          </cell>
          <cell r="M639">
            <v>-204.34563100000378</v>
          </cell>
          <cell r="N639">
            <v>-185.08109399999375</v>
          </cell>
          <cell r="O639">
            <v>-68.301479999994626</v>
          </cell>
          <cell r="P639">
            <v>-79.964046999986749</v>
          </cell>
          <cell r="Q639">
            <v>-63.895856000017375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-1.0566020000005665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</row>
        <row r="641">
          <cell r="F641">
            <v>0</v>
          </cell>
          <cell r="G641">
            <v>-1.3806219999987661</v>
          </cell>
          <cell r="H641">
            <v>-0.76679999999942083</v>
          </cell>
          <cell r="I641">
            <v>-0.46000649999950838</v>
          </cell>
          <cell r="J641">
            <v>-0.15334299999813084</v>
          </cell>
          <cell r="K641">
            <v>-12.226820999996562</v>
          </cell>
          <cell r="L641">
            <v>-23.943991000003734</v>
          </cell>
          <cell r="M641">
            <v>-45.732552499997837</v>
          </cell>
          <cell r="N641">
            <v>-8.1846589999986463</v>
          </cell>
          <cell r="O641">
            <v>-6.803872999997111</v>
          </cell>
          <cell r="P641">
            <v>-0.61333500000182539</v>
          </cell>
          <cell r="Q641">
            <v>-0.76682300000175019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</row>
        <row r="642">
          <cell r="F642">
            <v>-34.21074999999837</v>
          </cell>
          <cell r="G642">
            <v>-20.773409999994328</v>
          </cell>
          <cell r="H642">
            <v>-19.92487999999139</v>
          </cell>
          <cell r="I642">
            <v>-68.203269999998156</v>
          </cell>
          <cell r="J642">
            <v>-62.286080000005313</v>
          </cell>
          <cell r="K642">
            <v>-78.745069999989937</v>
          </cell>
          <cell r="L642">
            <v>-95.441189999997732</v>
          </cell>
          <cell r="M642">
            <v>-72.508020000008401</v>
          </cell>
          <cell r="N642">
            <v>-120.58060000001569</v>
          </cell>
          <cell r="O642">
            <v>-58.500280000007479</v>
          </cell>
          <cell r="P642">
            <v>-68.203479999996489</v>
          </cell>
          <cell r="Q642">
            <v>-36.583249999996042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</row>
        <row r="643">
          <cell r="F643">
            <v>-70.810040000011213</v>
          </cell>
          <cell r="G643">
            <v>-143.82287999999244</v>
          </cell>
          <cell r="H643">
            <v>-128.03385000000708</v>
          </cell>
          <cell r="I643">
            <v>-108.65617000000202</v>
          </cell>
          <cell r="J643">
            <v>-94.449319999985164</v>
          </cell>
          <cell r="K643">
            <v>-284.95247000001837</v>
          </cell>
          <cell r="L643">
            <v>-305.76553000003332</v>
          </cell>
          <cell r="M643">
            <v>-434.60318999999436</v>
          </cell>
          <cell r="N643">
            <v>-175.13864000001922</v>
          </cell>
          <cell r="O643">
            <v>-125.81367999999202</v>
          </cell>
          <cell r="P643">
            <v>-165.53011000005063</v>
          </cell>
          <cell r="Q643">
            <v>-178.26381000000401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</row>
        <row r="644">
          <cell r="F644">
            <v>-16.269949999987148</v>
          </cell>
          <cell r="G644">
            <v>-62.262990999995964</v>
          </cell>
          <cell r="H644">
            <v>-55.307365000015125</v>
          </cell>
          <cell r="I644">
            <v>-25.527570000005653</v>
          </cell>
          <cell r="J644">
            <v>-12.993859999987762</v>
          </cell>
          <cell r="K644">
            <v>-67.733809999976074</v>
          </cell>
          <cell r="L644">
            <v>-162.19932300000801</v>
          </cell>
          <cell r="M644">
            <v>-178.46402999997372</v>
          </cell>
          <cell r="N644">
            <v>-92.056112999998732</v>
          </cell>
          <cell r="O644">
            <v>-47.526788000017405</v>
          </cell>
          <cell r="P644">
            <v>-31.127103000006173</v>
          </cell>
          <cell r="Q644">
            <v>-16.520530000008876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0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</row>
        <row r="645">
          <cell r="A645">
            <v>0</v>
          </cell>
          <cell r="F645">
            <v>-15.349545000000035</v>
          </cell>
          <cell r="G645">
            <v>-5.4234799999999268</v>
          </cell>
          <cell r="H645">
            <v>0</v>
          </cell>
          <cell r="I645">
            <v>-10.232880000000023</v>
          </cell>
          <cell r="J645">
            <v>-5.1167910000000347</v>
          </cell>
          <cell r="K645">
            <v>-20.926513999998861</v>
          </cell>
          <cell r="L645">
            <v>-117.6090320000003</v>
          </cell>
          <cell r="M645">
            <v>-177.73790980000194</v>
          </cell>
          <cell r="N645">
            <v>-100.78468090000024</v>
          </cell>
          <cell r="O645">
            <v>-15.34966200000008</v>
          </cell>
          <cell r="P645">
            <v>-29.353420500000084</v>
          </cell>
          <cell r="Q645">
            <v>-35.531165300000794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0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</row>
        <row r="647">
          <cell r="A647" t="str">
            <v>Total Gas Generation</v>
          </cell>
          <cell r="F647">
            <v>-180.02690499974415</v>
          </cell>
          <cell r="G647">
            <v>-318.37734699994326</v>
          </cell>
          <cell r="H647">
            <v>-331.66445499996189</v>
          </cell>
          <cell r="I647">
            <v>-361.83529650000855</v>
          </cell>
          <cell r="J647">
            <v>-302.08131399995182</v>
          </cell>
          <cell r="K647">
            <v>-800.34876600001007</v>
          </cell>
          <cell r="L647">
            <v>-1104.2638969998807</v>
          </cell>
          <cell r="M647">
            <v>-1161.3412752998993</v>
          </cell>
          <cell r="N647">
            <v>-811.4109868996311</v>
          </cell>
          <cell r="O647">
            <v>-373.46151299984194</v>
          </cell>
          <cell r="P647">
            <v>-488.37878550007008</v>
          </cell>
          <cell r="Q647">
            <v>-331.56143430015072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0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</row>
        <row r="649">
          <cell r="A649" t="str">
            <v>Hydro Generation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0</v>
          </cell>
          <cell r="CO650">
            <v>0</v>
          </cell>
          <cell r="CP650">
            <v>0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  <cell r="DD650">
            <v>0</v>
          </cell>
          <cell r="DE650">
            <v>0</v>
          </cell>
          <cell r="DF650">
            <v>0</v>
          </cell>
          <cell r="DG650">
            <v>0</v>
          </cell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T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0</v>
          </cell>
          <cell r="CS651">
            <v>0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  <cell r="DD651">
            <v>0</v>
          </cell>
          <cell r="DE651">
            <v>0</v>
          </cell>
          <cell r="DF651">
            <v>0</v>
          </cell>
          <cell r="DG651">
            <v>0</v>
          </cell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T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P652">
            <v>0</v>
          </cell>
          <cell r="CQ652">
            <v>0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  <cell r="DD652">
            <v>0</v>
          </cell>
          <cell r="DE652">
            <v>0</v>
          </cell>
          <cell r="DF652">
            <v>0</v>
          </cell>
          <cell r="DG652">
            <v>0</v>
          </cell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T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</row>
        <row r="653">
          <cell r="A653" t="str">
            <v>Total Hydro Generation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0</v>
          </cell>
          <cell r="CS653">
            <v>0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  <cell r="DD653">
            <v>0</v>
          </cell>
          <cell r="DE653">
            <v>0</v>
          </cell>
          <cell r="DF653">
            <v>0</v>
          </cell>
          <cell r="DG653">
            <v>0</v>
          </cell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T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P654">
            <v>0</v>
          </cell>
          <cell r="CQ654">
            <v>0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</row>
        <row r="655">
          <cell r="A655" t="str">
            <v>Other Generation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P655">
            <v>0</v>
          </cell>
          <cell r="CQ655">
            <v>0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  <cell r="DD655">
            <v>0</v>
          </cell>
          <cell r="DE655">
            <v>0</v>
          </cell>
          <cell r="DF655">
            <v>0</v>
          </cell>
          <cell r="DG655">
            <v>0</v>
          </cell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T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0</v>
          </cell>
          <cell r="CS656">
            <v>0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  <cell r="DD656">
            <v>0</v>
          </cell>
          <cell r="DE656">
            <v>0</v>
          </cell>
          <cell r="DF656">
            <v>0</v>
          </cell>
          <cell r="DG656">
            <v>0</v>
          </cell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T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P657">
            <v>0</v>
          </cell>
          <cell r="CQ657">
            <v>0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  <cell r="DD657">
            <v>0</v>
          </cell>
          <cell r="DE657">
            <v>0</v>
          </cell>
          <cell r="DF657">
            <v>0</v>
          </cell>
          <cell r="DG657">
            <v>0</v>
          </cell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T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0</v>
          </cell>
          <cell r="CS658">
            <v>0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  <cell r="DD658">
            <v>0</v>
          </cell>
          <cell r="DE658">
            <v>0</v>
          </cell>
          <cell r="DF658">
            <v>0</v>
          </cell>
          <cell r="DG658">
            <v>0</v>
          </cell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T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P659">
            <v>0</v>
          </cell>
          <cell r="CQ659">
            <v>0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  <cell r="DD659">
            <v>0</v>
          </cell>
          <cell r="DE659">
            <v>0</v>
          </cell>
          <cell r="DF659">
            <v>0</v>
          </cell>
          <cell r="DG659">
            <v>0</v>
          </cell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T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0</v>
          </cell>
          <cell r="CS660">
            <v>0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  <cell r="DD660">
            <v>0</v>
          </cell>
          <cell r="DE660">
            <v>0</v>
          </cell>
          <cell r="DF660">
            <v>0</v>
          </cell>
          <cell r="DG660">
            <v>0</v>
          </cell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T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P661">
            <v>0</v>
          </cell>
          <cell r="CQ661">
            <v>0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  <cell r="DD661">
            <v>0</v>
          </cell>
          <cell r="DE661">
            <v>0</v>
          </cell>
          <cell r="DF661">
            <v>0</v>
          </cell>
          <cell r="DG661">
            <v>0</v>
          </cell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T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  <cell r="BL662">
            <v>0</v>
          </cell>
          <cell r="BM662">
            <v>0</v>
          </cell>
          <cell r="BN662">
            <v>0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0</v>
          </cell>
          <cell r="CS662">
            <v>0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  <cell r="DD662">
            <v>0</v>
          </cell>
          <cell r="DE662">
            <v>0</v>
          </cell>
          <cell r="DF662">
            <v>0</v>
          </cell>
          <cell r="DG662">
            <v>0</v>
          </cell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T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P664">
            <v>0</v>
          </cell>
          <cell r="CQ664">
            <v>0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  <cell r="DD664">
            <v>0</v>
          </cell>
          <cell r="DE664">
            <v>0</v>
          </cell>
          <cell r="DF664">
            <v>0</v>
          </cell>
          <cell r="DG664">
            <v>0</v>
          </cell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T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</v>
          </cell>
          <cell r="CS665">
            <v>0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  <cell r="DD665">
            <v>0</v>
          </cell>
          <cell r="DE665">
            <v>0</v>
          </cell>
          <cell r="DF665">
            <v>0</v>
          </cell>
          <cell r="DG665">
            <v>0</v>
          </cell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T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P666">
            <v>0</v>
          </cell>
          <cell r="CQ666">
            <v>0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  <cell r="DD666">
            <v>0</v>
          </cell>
          <cell r="DE666">
            <v>0</v>
          </cell>
          <cell r="DF666">
            <v>0</v>
          </cell>
          <cell r="DG666">
            <v>0</v>
          </cell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T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P667">
            <v>0</v>
          </cell>
          <cell r="CQ667">
            <v>0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  <cell r="DD667">
            <v>0</v>
          </cell>
          <cell r="DE667">
            <v>0</v>
          </cell>
          <cell r="DF667">
            <v>0</v>
          </cell>
          <cell r="DG667">
            <v>0</v>
          </cell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T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P668">
            <v>0</v>
          </cell>
          <cell r="CQ668">
            <v>0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  <cell r="DD668">
            <v>0</v>
          </cell>
          <cell r="DE668">
            <v>0</v>
          </cell>
          <cell r="DF668">
            <v>0</v>
          </cell>
          <cell r="DG668">
            <v>0</v>
          </cell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T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P669">
            <v>0</v>
          </cell>
          <cell r="CQ669">
            <v>0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  <cell r="DD669">
            <v>0</v>
          </cell>
          <cell r="DE669">
            <v>0</v>
          </cell>
          <cell r="DF669">
            <v>0</v>
          </cell>
          <cell r="DG669">
            <v>0</v>
          </cell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T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</v>
          </cell>
          <cell r="CS670">
            <v>0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  <cell r="DD670">
            <v>0</v>
          </cell>
          <cell r="DE670">
            <v>0</v>
          </cell>
          <cell r="DF670">
            <v>0</v>
          </cell>
          <cell r="DG670">
            <v>0</v>
          </cell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T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P671">
            <v>0</v>
          </cell>
          <cell r="CQ671">
            <v>0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  <cell r="DD671">
            <v>0</v>
          </cell>
          <cell r="DE671">
            <v>0</v>
          </cell>
          <cell r="DF671">
            <v>0</v>
          </cell>
          <cell r="DG671">
            <v>0</v>
          </cell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T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0</v>
          </cell>
          <cell r="CS672">
            <v>0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  <cell r="DD672">
            <v>0</v>
          </cell>
          <cell r="DE672">
            <v>0</v>
          </cell>
          <cell r="DF672">
            <v>0</v>
          </cell>
          <cell r="DG672">
            <v>0</v>
          </cell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T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P673">
            <v>0</v>
          </cell>
          <cell r="CQ673">
            <v>0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0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0</v>
          </cell>
          <cell r="CU675">
            <v>0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  <cell r="DD675">
            <v>0</v>
          </cell>
          <cell r="DE675">
            <v>0</v>
          </cell>
          <cell r="DF675">
            <v>0</v>
          </cell>
          <cell r="DG675">
            <v>0</v>
          </cell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T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</row>
        <row r="676"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P676">
            <v>0</v>
          </cell>
          <cell r="CQ676">
            <v>0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  <cell r="DD676">
            <v>0</v>
          </cell>
          <cell r="DE676">
            <v>0</v>
          </cell>
          <cell r="DF676">
            <v>0</v>
          </cell>
          <cell r="DG676">
            <v>0</v>
          </cell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T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H677">
            <v>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P677">
            <v>0</v>
          </cell>
          <cell r="CQ677">
            <v>0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  <cell r="DD677">
            <v>0</v>
          </cell>
          <cell r="DE677">
            <v>0</v>
          </cell>
          <cell r="DF677">
            <v>0</v>
          </cell>
          <cell r="DG677">
            <v>0</v>
          </cell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T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</row>
        <row r="678"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0</v>
          </cell>
          <cell r="CS678">
            <v>0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  <cell r="DD678">
            <v>0</v>
          </cell>
          <cell r="DE678">
            <v>0</v>
          </cell>
          <cell r="DF678">
            <v>0</v>
          </cell>
          <cell r="DG678">
            <v>0</v>
          </cell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T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0</v>
          </cell>
          <cell r="CU679">
            <v>0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  <cell r="DD679">
            <v>0</v>
          </cell>
          <cell r="DE679">
            <v>0</v>
          </cell>
          <cell r="DF679">
            <v>0</v>
          </cell>
          <cell r="DG679">
            <v>0</v>
          </cell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T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0</v>
          </cell>
          <cell r="CW680">
            <v>0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  <cell r="DD680">
            <v>0</v>
          </cell>
          <cell r="DE680">
            <v>0</v>
          </cell>
          <cell r="DF680">
            <v>0</v>
          </cell>
          <cell r="DG680">
            <v>0</v>
          </cell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T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</row>
        <row r="681"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P681">
            <v>0</v>
          </cell>
          <cell r="CQ681">
            <v>0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  <cell r="DD681">
            <v>0</v>
          </cell>
          <cell r="DE681">
            <v>0</v>
          </cell>
          <cell r="DF681">
            <v>0</v>
          </cell>
          <cell r="DG681">
            <v>0</v>
          </cell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T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0</v>
          </cell>
          <cell r="CS682">
            <v>0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  <cell r="DD682">
            <v>0</v>
          </cell>
          <cell r="DE682">
            <v>0</v>
          </cell>
          <cell r="DF682">
            <v>0</v>
          </cell>
          <cell r="DG682">
            <v>0</v>
          </cell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T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</row>
        <row r="683">
          <cell r="A683" t="str">
            <v>Total Other Generation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P683">
            <v>0</v>
          </cell>
          <cell r="CQ683">
            <v>0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  <cell r="DD683">
            <v>0</v>
          </cell>
          <cell r="DE683">
            <v>0</v>
          </cell>
          <cell r="DF683">
            <v>0</v>
          </cell>
          <cell r="DG683">
            <v>0</v>
          </cell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T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0</v>
          </cell>
          <cell r="CS684">
            <v>0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  <cell r="DD684">
            <v>0</v>
          </cell>
          <cell r="DE684">
            <v>0</v>
          </cell>
          <cell r="DF684">
            <v>0</v>
          </cell>
          <cell r="DG684">
            <v>0</v>
          </cell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T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</row>
        <row r="685">
          <cell r="A685" t="str">
            <v>IRP Resources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P685">
            <v>0</v>
          </cell>
          <cell r="CQ685">
            <v>0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  <cell r="DD685">
            <v>0</v>
          </cell>
          <cell r="DE685">
            <v>0</v>
          </cell>
          <cell r="DF685">
            <v>0</v>
          </cell>
          <cell r="DG685">
            <v>0</v>
          </cell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T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0</v>
          </cell>
          <cell r="CS686">
            <v>0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  <cell r="DD686">
            <v>0</v>
          </cell>
          <cell r="DE686">
            <v>0</v>
          </cell>
          <cell r="DF686">
            <v>0</v>
          </cell>
          <cell r="DG686">
            <v>0</v>
          </cell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T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P687">
            <v>0</v>
          </cell>
          <cell r="CQ687">
            <v>0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  <cell r="DD687">
            <v>0</v>
          </cell>
          <cell r="DE687">
            <v>0</v>
          </cell>
          <cell r="DF687">
            <v>0</v>
          </cell>
          <cell r="DG687">
            <v>0</v>
          </cell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T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P688">
            <v>0</v>
          </cell>
          <cell r="CQ688">
            <v>0</v>
          </cell>
          <cell r="CR688">
            <v>0</v>
          </cell>
          <cell r="CS688">
            <v>0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  <cell r="DD688">
            <v>0</v>
          </cell>
          <cell r="DE688">
            <v>0</v>
          </cell>
          <cell r="DF688">
            <v>0</v>
          </cell>
          <cell r="DG688">
            <v>0</v>
          </cell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T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0</v>
          </cell>
          <cell r="CU689">
            <v>0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  <cell r="DD689">
            <v>0</v>
          </cell>
          <cell r="DE689">
            <v>0</v>
          </cell>
          <cell r="DF689">
            <v>0</v>
          </cell>
          <cell r="DG689">
            <v>0</v>
          </cell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T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P690">
            <v>0</v>
          </cell>
          <cell r="CQ690">
            <v>0</v>
          </cell>
          <cell r="CR690">
            <v>0</v>
          </cell>
          <cell r="CS690">
            <v>0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  <cell r="DD690">
            <v>0</v>
          </cell>
          <cell r="DE690">
            <v>0</v>
          </cell>
          <cell r="DF690">
            <v>0</v>
          </cell>
          <cell r="DG690">
            <v>0</v>
          </cell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T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0</v>
          </cell>
          <cell r="CU691">
            <v>0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  <cell r="DD691">
            <v>0</v>
          </cell>
          <cell r="DE691">
            <v>0</v>
          </cell>
          <cell r="DF691">
            <v>0</v>
          </cell>
          <cell r="DG691">
            <v>0</v>
          </cell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T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H692">
            <v>0</v>
          </cell>
          <cell r="BI692">
            <v>0</v>
          </cell>
          <cell r="BJ692">
            <v>0</v>
          </cell>
          <cell r="BK692">
            <v>0</v>
          </cell>
          <cell r="BL692">
            <v>0</v>
          </cell>
          <cell r="BM692">
            <v>0</v>
          </cell>
          <cell r="BN692">
            <v>0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P692">
            <v>0</v>
          </cell>
          <cell r="CQ692">
            <v>0</v>
          </cell>
          <cell r="CR692">
            <v>0</v>
          </cell>
          <cell r="CS692">
            <v>0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  <cell r="DD692">
            <v>0</v>
          </cell>
          <cell r="DE692">
            <v>0</v>
          </cell>
          <cell r="DF692">
            <v>0</v>
          </cell>
          <cell r="DG692">
            <v>0</v>
          </cell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T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P693">
            <v>0</v>
          </cell>
          <cell r="CQ693">
            <v>0</v>
          </cell>
          <cell r="CR693">
            <v>0</v>
          </cell>
          <cell r="CS693">
            <v>0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  <cell r="DD693">
            <v>0</v>
          </cell>
          <cell r="DE693">
            <v>0</v>
          </cell>
          <cell r="DF693">
            <v>0</v>
          </cell>
          <cell r="DG693">
            <v>0</v>
          </cell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T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P694">
            <v>0</v>
          </cell>
          <cell r="CQ694">
            <v>0</v>
          </cell>
          <cell r="CR694">
            <v>0</v>
          </cell>
          <cell r="CS694">
            <v>0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  <cell r="DD694">
            <v>0</v>
          </cell>
          <cell r="DE694">
            <v>0</v>
          </cell>
          <cell r="DF694">
            <v>0</v>
          </cell>
          <cell r="DG694">
            <v>0</v>
          </cell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T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P695">
            <v>0</v>
          </cell>
          <cell r="CQ695">
            <v>0</v>
          </cell>
          <cell r="CR695">
            <v>0</v>
          </cell>
          <cell r="CS695">
            <v>0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  <cell r="DD695">
            <v>0</v>
          </cell>
          <cell r="DE695">
            <v>0</v>
          </cell>
          <cell r="DF695">
            <v>0</v>
          </cell>
          <cell r="DG695">
            <v>0</v>
          </cell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T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P696">
            <v>0</v>
          </cell>
          <cell r="CQ696">
            <v>0</v>
          </cell>
          <cell r="CR696">
            <v>0</v>
          </cell>
          <cell r="CS696">
            <v>0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  <cell r="DD696">
            <v>0</v>
          </cell>
          <cell r="DE696">
            <v>0</v>
          </cell>
          <cell r="DF696">
            <v>0</v>
          </cell>
          <cell r="DG696">
            <v>0</v>
          </cell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T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P697">
            <v>0</v>
          </cell>
          <cell r="CQ697">
            <v>0</v>
          </cell>
          <cell r="CR697">
            <v>0</v>
          </cell>
          <cell r="CS697">
            <v>0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  <cell r="DD697">
            <v>0</v>
          </cell>
          <cell r="DE697">
            <v>0</v>
          </cell>
          <cell r="DF697">
            <v>0</v>
          </cell>
          <cell r="DG697">
            <v>0</v>
          </cell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T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P698">
            <v>0</v>
          </cell>
          <cell r="CQ698">
            <v>0</v>
          </cell>
          <cell r="CR698">
            <v>0</v>
          </cell>
          <cell r="CS698">
            <v>0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  <cell r="DD698">
            <v>0</v>
          </cell>
          <cell r="DE698">
            <v>0</v>
          </cell>
          <cell r="DF698">
            <v>0</v>
          </cell>
          <cell r="DG698">
            <v>0</v>
          </cell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T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P699">
            <v>0</v>
          </cell>
          <cell r="CQ699">
            <v>0</v>
          </cell>
          <cell r="CR699">
            <v>0</v>
          </cell>
          <cell r="CS699">
            <v>0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  <cell r="DD699">
            <v>0</v>
          </cell>
          <cell r="DE699">
            <v>0</v>
          </cell>
          <cell r="DF699">
            <v>0</v>
          </cell>
          <cell r="DG699">
            <v>0</v>
          </cell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T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P700">
            <v>0</v>
          </cell>
          <cell r="CQ700">
            <v>0</v>
          </cell>
          <cell r="CR700">
            <v>0</v>
          </cell>
          <cell r="CS700">
            <v>0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  <cell r="DD700">
            <v>0</v>
          </cell>
          <cell r="DE700">
            <v>0</v>
          </cell>
          <cell r="DF700">
            <v>0</v>
          </cell>
          <cell r="DG700">
            <v>0</v>
          </cell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T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0</v>
          </cell>
          <cell r="CU701">
            <v>0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  <cell r="DD701">
            <v>0</v>
          </cell>
          <cell r="DE701">
            <v>0</v>
          </cell>
          <cell r="DF701">
            <v>0</v>
          </cell>
          <cell r="DG701">
            <v>0</v>
          </cell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T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0</v>
          </cell>
          <cell r="CW702">
            <v>0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  <cell r="DD702">
            <v>0</v>
          </cell>
          <cell r="DE702">
            <v>0</v>
          </cell>
          <cell r="DF702">
            <v>0</v>
          </cell>
          <cell r="DG702">
            <v>0</v>
          </cell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T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P703">
            <v>0</v>
          </cell>
          <cell r="CQ703">
            <v>0</v>
          </cell>
          <cell r="CR703">
            <v>0</v>
          </cell>
          <cell r="CS703">
            <v>0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  <cell r="DD703">
            <v>0</v>
          </cell>
          <cell r="DE703">
            <v>0</v>
          </cell>
          <cell r="DF703">
            <v>0</v>
          </cell>
          <cell r="DG703">
            <v>0</v>
          </cell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T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P705">
            <v>0</v>
          </cell>
          <cell r="CQ705">
            <v>0</v>
          </cell>
          <cell r="CR705">
            <v>0</v>
          </cell>
          <cell r="CS705">
            <v>0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  <cell r="DD705">
            <v>0</v>
          </cell>
          <cell r="DE705">
            <v>0</v>
          </cell>
          <cell r="DF705">
            <v>0</v>
          </cell>
          <cell r="DG705">
            <v>0</v>
          </cell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T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P706">
            <v>0</v>
          </cell>
          <cell r="CQ706">
            <v>0</v>
          </cell>
          <cell r="CR706">
            <v>0</v>
          </cell>
          <cell r="CS706">
            <v>0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  <cell r="DD706">
            <v>0</v>
          </cell>
          <cell r="DE706">
            <v>0</v>
          </cell>
          <cell r="DF706">
            <v>0</v>
          </cell>
          <cell r="DG706">
            <v>0</v>
          </cell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T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P707">
            <v>0</v>
          </cell>
          <cell r="CQ707">
            <v>0</v>
          </cell>
          <cell r="CR707">
            <v>0</v>
          </cell>
          <cell r="CS707">
            <v>0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  <cell r="DD707">
            <v>0</v>
          </cell>
          <cell r="DE707">
            <v>0</v>
          </cell>
          <cell r="DF707">
            <v>0</v>
          </cell>
          <cell r="DG707">
            <v>0</v>
          </cell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T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P708">
            <v>0</v>
          </cell>
          <cell r="CQ708">
            <v>0</v>
          </cell>
          <cell r="CR708">
            <v>0</v>
          </cell>
          <cell r="CS708">
            <v>0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  <cell r="DD708">
            <v>0</v>
          </cell>
          <cell r="DE708">
            <v>0</v>
          </cell>
          <cell r="DF708">
            <v>0</v>
          </cell>
          <cell r="DG708">
            <v>0</v>
          </cell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T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P709">
            <v>0</v>
          </cell>
          <cell r="CQ709">
            <v>0</v>
          </cell>
          <cell r="CR709">
            <v>0</v>
          </cell>
          <cell r="CS709">
            <v>0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  <cell r="DD709">
            <v>0</v>
          </cell>
          <cell r="DE709">
            <v>0</v>
          </cell>
          <cell r="DF709">
            <v>0</v>
          </cell>
          <cell r="DG709">
            <v>0</v>
          </cell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T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P710">
            <v>0</v>
          </cell>
          <cell r="CQ710">
            <v>0</v>
          </cell>
          <cell r="CR710">
            <v>0</v>
          </cell>
          <cell r="CS710">
            <v>0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  <cell r="DD710">
            <v>0</v>
          </cell>
          <cell r="DE710">
            <v>0</v>
          </cell>
          <cell r="DF710">
            <v>0</v>
          </cell>
          <cell r="DG710">
            <v>0</v>
          </cell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T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0</v>
          </cell>
          <cell r="CU711">
            <v>0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  <cell r="DD711">
            <v>0</v>
          </cell>
          <cell r="DE711">
            <v>0</v>
          </cell>
          <cell r="DF711">
            <v>0</v>
          </cell>
          <cell r="DG711">
            <v>0</v>
          </cell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T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P712">
            <v>0</v>
          </cell>
          <cell r="CQ712">
            <v>0</v>
          </cell>
          <cell r="CR712">
            <v>0</v>
          </cell>
          <cell r="CS712">
            <v>0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  <cell r="DD712">
            <v>0</v>
          </cell>
          <cell r="DE712">
            <v>0</v>
          </cell>
          <cell r="DF712">
            <v>0</v>
          </cell>
          <cell r="DG712">
            <v>0</v>
          </cell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T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P713">
            <v>0</v>
          </cell>
          <cell r="CQ713">
            <v>0</v>
          </cell>
          <cell r="CR713">
            <v>0</v>
          </cell>
          <cell r="CS713">
            <v>0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  <cell r="DD713">
            <v>0</v>
          </cell>
          <cell r="DE713">
            <v>0</v>
          </cell>
          <cell r="DF713">
            <v>0</v>
          </cell>
          <cell r="DG713">
            <v>0</v>
          </cell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T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P714">
            <v>0</v>
          </cell>
          <cell r="CQ714">
            <v>0</v>
          </cell>
          <cell r="CR714">
            <v>0</v>
          </cell>
          <cell r="CS714">
            <v>0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  <cell r="DD714">
            <v>0</v>
          </cell>
          <cell r="DE714">
            <v>0</v>
          </cell>
          <cell r="DF714">
            <v>0</v>
          </cell>
          <cell r="DG714">
            <v>0</v>
          </cell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T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0</v>
          </cell>
          <cell r="CU715">
            <v>0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  <cell r="DD715">
            <v>0</v>
          </cell>
          <cell r="DE715">
            <v>0</v>
          </cell>
          <cell r="DF715">
            <v>0</v>
          </cell>
          <cell r="DG715">
            <v>0</v>
          </cell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T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  <cell r="CF716">
            <v>0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0</v>
          </cell>
          <cell r="CW716">
            <v>0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  <cell r="DD716">
            <v>0</v>
          </cell>
          <cell r="DE716">
            <v>0</v>
          </cell>
          <cell r="DF716">
            <v>0</v>
          </cell>
          <cell r="DG716">
            <v>0</v>
          </cell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T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P717">
            <v>0</v>
          </cell>
          <cell r="CQ717">
            <v>0</v>
          </cell>
          <cell r="CR717">
            <v>0</v>
          </cell>
          <cell r="CS717">
            <v>0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  <cell r="DD717">
            <v>0</v>
          </cell>
          <cell r="DE717">
            <v>0</v>
          </cell>
          <cell r="DF717">
            <v>0</v>
          </cell>
          <cell r="DG717">
            <v>0</v>
          </cell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T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P718">
            <v>0</v>
          </cell>
          <cell r="CQ718">
            <v>0</v>
          </cell>
          <cell r="CR718">
            <v>0</v>
          </cell>
          <cell r="CS718">
            <v>0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  <cell r="DD718">
            <v>0</v>
          </cell>
          <cell r="DE718">
            <v>0</v>
          </cell>
          <cell r="DF718">
            <v>0</v>
          </cell>
          <cell r="DG718">
            <v>0</v>
          </cell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T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P719">
            <v>0</v>
          </cell>
          <cell r="CQ719">
            <v>0</v>
          </cell>
          <cell r="CR719">
            <v>0</v>
          </cell>
          <cell r="CS719">
            <v>0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  <cell r="DD719">
            <v>0</v>
          </cell>
          <cell r="DE719">
            <v>0</v>
          </cell>
          <cell r="DF719">
            <v>0</v>
          </cell>
          <cell r="DG719">
            <v>0</v>
          </cell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T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P720">
            <v>0</v>
          </cell>
          <cell r="CQ720">
            <v>0</v>
          </cell>
          <cell r="CR720">
            <v>0</v>
          </cell>
          <cell r="CS720">
            <v>0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  <cell r="DD720">
            <v>0</v>
          </cell>
          <cell r="DE720">
            <v>0</v>
          </cell>
          <cell r="DF720">
            <v>0</v>
          </cell>
          <cell r="DG720">
            <v>0</v>
          </cell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T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P722">
            <v>0</v>
          </cell>
          <cell r="CQ722">
            <v>0</v>
          </cell>
          <cell r="CR722">
            <v>0</v>
          </cell>
          <cell r="CS722">
            <v>0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  <cell r="DD722">
            <v>0</v>
          </cell>
          <cell r="DE722">
            <v>0</v>
          </cell>
          <cell r="DF722">
            <v>0</v>
          </cell>
          <cell r="DG722">
            <v>0</v>
          </cell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T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0</v>
          </cell>
          <cell r="CU723">
            <v>0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  <cell r="DD723">
            <v>0</v>
          </cell>
          <cell r="DE723">
            <v>0</v>
          </cell>
          <cell r="DF723">
            <v>0</v>
          </cell>
          <cell r="DG723">
            <v>0</v>
          </cell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T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P724">
            <v>0</v>
          </cell>
          <cell r="CQ724">
            <v>0</v>
          </cell>
          <cell r="CR724">
            <v>0</v>
          </cell>
          <cell r="CS724">
            <v>0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  <cell r="DD724">
            <v>0</v>
          </cell>
          <cell r="DE724">
            <v>0</v>
          </cell>
          <cell r="DF724">
            <v>0</v>
          </cell>
          <cell r="DG724">
            <v>0</v>
          </cell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T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P725">
            <v>0</v>
          </cell>
          <cell r="CQ725">
            <v>0</v>
          </cell>
          <cell r="CR725">
            <v>0</v>
          </cell>
          <cell r="CS725">
            <v>0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  <cell r="DD725">
            <v>0</v>
          </cell>
          <cell r="DE725">
            <v>0</v>
          </cell>
          <cell r="DF725">
            <v>0</v>
          </cell>
          <cell r="DG725">
            <v>0</v>
          </cell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T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0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0</v>
          </cell>
          <cell r="CU726">
            <v>0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  <cell r="DD726">
            <v>0</v>
          </cell>
          <cell r="DE726">
            <v>0</v>
          </cell>
          <cell r="DF726">
            <v>0</v>
          </cell>
          <cell r="DG726">
            <v>0</v>
          </cell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T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P727">
            <v>0</v>
          </cell>
          <cell r="CQ727">
            <v>0</v>
          </cell>
          <cell r="CR727">
            <v>0</v>
          </cell>
          <cell r="CS727">
            <v>0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  <cell r="DD727">
            <v>0</v>
          </cell>
          <cell r="DE727">
            <v>0</v>
          </cell>
          <cell r="DF727">
            <v>0</v>
          </cell>
          <cell r="DG727">
            <v>0</v>
          </cell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T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</v>
          </cell>
          <cell r="CU728">
            <v>0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  <cell r="DD728">
            <v>0</v>
          </cell>
          <cell r="DE728">
            <v>0</v>
          </cell>
          <cell r="DF728">
            <v>0</v>
          </cell>
          <cell r="DG728">
            <v>0</v>
          </cell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T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0</v>
          </cell>
          <cell r="CO729">
            <v>0</v>
          </cell>
          <cell r="CP729">
            <v>0</v>
          </cell>
          <cell r="CQ729">
            <v>0</v>
          </cell>
          <cell r="CR729">
            <v>0</v>
          </cell>
          <cell r="CS729">
            <v>0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  <cell r="DD729">
            <v>0</v>
          </cell>
          <cell r="DE729">
            <v>0</v>
          </cell>
          <cell r="DF729">
            <v>0</v>
          </cell>
          <cell r="DG729">
            <v>0</v>
          </cell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T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0</v>
          </cell>
          <cell r="CO730">
            <v>0</v>
          </cell>
          <cell r="CP730">
            <v>0</v>
          </cell>
          <cell r="CQ730">
            <v>0</v>
          </cell>
          <cell r="CR730">
            <v>0</v>
          </cell>
          <cell r="CS730">
            <v>0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  <cell r="DD730">
            <v>0</v>
          </cell>
          <cell r="DE730">
            <v>0</v>
          </cell>
          <cell r="DF730">
            <v>0</v>
          </cell>
          <cell r="DG730">
            <v>0</v>
          </cell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T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0</v>
          </cell>
          <cell r="CO731">
            <v>0</v>
          </cell>
          <cell r="CP731">
            <v>0</v>
          </cell>
          <cell r="CQ731">
            <v>0</v>
          </cell>
          <cell r="CR731">
            <v>0</v>
          </cell>
          <cell r="CS731">
            <v>0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  <cell r="DD731">
            <v>0</v>
          </cell>
          <cell r="DE731">
            <v>0</v>
          </cell>
          <cell r="DF731">
            <v>0</v>
          </cell>
          <cell r="DG731">
            <v>0</v>
          </cell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T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0</v>
          </cell>
          <cell r="CU732">
            <v>0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  <cell r="DD732">
            <v>0</v>
          </cell>
          <cell r="DE732">
            <v>0</v>
          </cell>
          <cell r="DF732">
            <v>0</v>
          </cell>
          <cell r="DG732">
            <v>0</v>
          </cell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T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P733">
            <v>0</v>
          </cell>
          <cell r="CQ733">
            <v>0</v>
          </cell>
          <cell r="CR733">
            <v>0</v>
          </cell>
          <cell r="CS733">
            <v>0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  <cell r="DD733">
            <v>0</v>
          </cell>
          <cell r="DE733">
            <v>0</v>
          </cell>
          <cell r="DF733">
            <v>0</v>
          </cell>
          <cell r="DG733">
            <v>0</v>
          </cell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T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0</v>
          </cell>
          <cell r="CU734">
            <v>0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  <cell r="DD734">
            <v>0</v>
          </cell>
          <cell r="DE734">
            <v>0</v>
          </cell>
          <cell r="DF734">
            <v>0</v>
          </cell>
          <cell r="DG734">
            <v>0</v>
          </cell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T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0</v>
          </cell>
          <cell r="CO735">
            <v>0</v>
          </cell>
          <cell r="CP735">
            <v>0</v>
          </cell>
          <cell r="CQ735">
            <v>0</v>
          </cell>
          <cell r="CR735">
            <v>0</v>
          </cell>
          <cell r="CS735">
            <v>0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  <cell r="DD735">
            <v>0</v>
          </cell>
          <cell r="DE735">
            <v>0</v>
          </cell>
          <cell r="DF735">
            <v>0</v>
          </cell>
          <cell r="DG735">
            <v>0</v>
          </cell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T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0</v>
          </cell>
          <cell r="CO736">
            <v>0</v>
          </cell>
          <cell r="CP736">
            <v>0</v>
          </cell>
          <cell r="CQ736">
            <v>0</v>
          </cell>
          <cell r="CR736">
            <v>0</v>
          </cell>
          <cell r="CS736">
            <v>0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  <cell r="DD736">
            <v>0</v>
          </cell>
          <cell r="DE736">
            <v>0</v>
          </cell>
          <cell r="DF736">
            <v>0</v>
          </cell>
          <cell r="DG736">
            <v>0</v>
          </cell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T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0</v>
          </cell>
          <cell r="CO737">
            <v>0</v>
          </cell>
          <cell r="CP737">
            <v>0</v>
          </cell>
          <cell r="CQ737">
            <v>0</v>
          </cell>
          <cell r="CR737">
            <v>0</v>
          </cell>
          <cell r="CS737">
            <v>0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  <cell r="DD737">
            <v>0</v>
          </cell>
          <cell r="DE737">
            <v>0</v>
          </cell>
          <cell r="DF737">
            <v>0</v>
          </cell>
          <cell r="DG737">
            <v>0</v>
          </cell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T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P738">
            <v>0</v>
          </cell>
          <cell r="CQ738">
            <v>0</v>
          </cell>
          <cell r="CR738">
            <v>0</v>
          </cell>
          <cell r="CS738">
            <v>0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  <cell r="DD738">
            <v>0</v>
          </cell>
          <cell r="DE738">
            <v>0</v>
          </cell>
          <cell r="DF738">
            <v>0</v>
          </cell>
          <cell r="DG738">
            <v>0</v>
          </cell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T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P739">
            <v>0</v>
          </cell>
          <cell r="CQ739">
            <v>0</v>
          </cell>
          <cell r="CR739">
            <v>0</v>
          </cell>
          <cell r="CS739">
            <v>0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  <cell r="DD739">
            <v>0</v>
          </cell>
          <cell r="DE739">
            <v>0</v>
          </cell>
          <cell r="DF739">
            <v>0</v>
          </cell>
          <cell r="DG739">
            <v>0</v>
          </cell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T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P740">
            <v>0</v>
          </cell>
          <cell r="CQ740">
            <v>0</v>
          </cell>
          <cell r="CR740">
            <v>0</v>
          </cell>
          <cell r="CS740">
            <v>0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  <cell r="DD740">
            <v>0</v>
          </cell>
          <cell r="DE740">
            <v>0</v>
          </cell>
          <cell r="DF740">
            <v>0</v>
          </cell>
          <cell r="DG740">
            <v>0</v>
          </cell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T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</row>
        <row r="763">
          <cell r="A763" t="str">
            <v>Total IRP Resources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</row>
        <row r="765">
          <cell r="A765" t="str">
            <v>Growth Station Resources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-10.386719999999997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</row>
        <row r="774">
          <cell r="A774" t="str">
            <v>Total Growth Station Resources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-10.386719999999997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</row>
        <row r="775">
          <cell r="F775" t="str">
            <v>=</v>
          </cell>
          <cell r="G775" t="str">
            <v>=</v>
          </cell>
          <cell r="H775" t="str">
            <v>=</v>
          </cell>
          <cell r="I775" t="str">
            <v>=</v>
          </cell>
          <cell r="J775" t="str">
            <v>=</v>
          </cell>
          <cell r="K775" t="str">
            <v>=</v>
          </cell>
          <cell r="L775" t="str">
            <v>=</v>
          </cell>
          <cell r="M775" t="str">
            <v>=</v>
          </cell>
          <cell r="N775" t="str">
            <v>=</v>
          </cell>
          <cell r="O775" t="str">
            <v>=</v>
          </cell>
          <cell r="P775" t="str">
            <v>=</v>
          </cell>
          <cell r="Q775" t="str">
            <v>=</v>
          </cell>
          <cell r="R775" t="str">
            <v>=</v>
          </cell>
          <cell r="S775" t="str">
            <v>=</v>
          </cell>
          <cell r="T775" t="str">
            <v>=</v>
          </cell>
          <cell r="U775" t="str">
            <v>=</v>
          </cell>
          <cell r="V775" t="str">
            <v>=</v>
          </cell>
          <cell r="W775" t="str">
            <v>=</v>
          </cell>
          <cell r="X775" t="str">
            <v>=</v>
          </cell>
          <cell r="Y775" t="str">
            <v>=</v>
          </cell>
          <cell r="Z775" t="str">
            <v>=</v>
          </cell>
          <cell r="AA775" t="str">
            <v>=</v>
          </cell>
          <cell r="AB775" t="str">
            <v>=</v>
          </cell>
          <cell r="AC775" t="str">
            <v>=</v>
          </cell>
          <cell r="AD775" t="str">
            <v>=</v>
          </cell>
          <cell r="AE775" t="str">
            <v>=</v>
          </cell>
          <cell r="AF775" t="str">
            <v>=</v>
          </cell>
          <cell r="AG775" t="str">
            <v>=</v>
          </cell>
          <cell r="AH775" t="str">
            <v>=</v>
          </cell>
          <cell r="AI775" t="str">
            <v>=</v>
          </cell>
          <cell r="AJ775" t="str">
            <v>=</v>
          </cell>
          <cell r="AK775" t="str">
            <v>=</v>
          </cell>
          <cell r="AL775" t="str">
            <v>=</v>
          </cell>
          <cell r="AM775" t="str">
            <v>=</v>
          </cell>
          <cell r="AN775" t="str">
            <v>=</v>
          </cell>
          <cell r="AO775" t="str">
            <v>=</v>
          </cell>
          <cell r="AP775" t="str">
            <v>=</v>
          </cell>
          <cell r="AQ775" t="str">
            <v>=</v>
          </cell>
          <cell r="AR775" t="str">
            <v>=</v>
          </cell>
          <cell r="AS775" t="str">
            <v>=</v>
          </cell>
          <cell r="AT775" t="str">
            <v>=</v>
          </cell>
          <cell r="AU775" t="str">
            <v>=</v>
          </cell>
          <cell r="AV775" t="str">
            <v>=</v>
          </cell>
          <cell r="AW775" t="str">
            <v>=</v>
          </cell>
          <cell r="AX775" t="str">
            <v>=</v>
          </cell>
          <cell r="AY775" t="str">
            <v>=</v>
          </cell>
          <cell r="AZ775" t="str">
            <v>=</v>
          </cell>
          <cell r="BA775" t="str">
            <v>=</v>
          </cell>
          <cell r="BB775" t="str">
            <v>=</v>
          </cell>
          <cell r="BC775" t="str">
            <v>=</v>
          </cell>
          <cell r="BD775" t="str">
            <v>=</v>
          </cell>
          <cell r="BE775" t="str">
            <v>=</v>
          </cell>
          <cell r="BF775" t="str">
            <v>=</v>
          </cell>
          <cell r="BG775" t="str">
            <v>=</v>
          </cell>
          <cell r="BH775" t="str">
            <v>=</v>
          </cell>
          <cell r="BI775" t="str">
            <v>=</v>
          </cell>
          <cell r="BJ775" t="str">
            <v>=</v>
          </cell>
          <cell r="BK775" t="str">
            <v>=</v>
          </cell>
          <cell r="BL775" t="str">
            <v>=</v>
          </cell>
          <cell r="BM775" t="str">
            <v>=</v>
          </cell>
          <cell r="BN775" t="str">
            <v>=</v>
          </cell>
          <cell r="BO775" t="str">
            <v>=</v>
          </cell>
          <cell r="BP775" t="str">
            <v>=</v>
          </cell>
          <cell r="BQ775" t="str">
            <v>=</v>
          </cell>
          <cell r="BR775" t="str">
            <v>=</v>
          </cell>
          <cell r="BS775" t="str">
            <v>=</v>
          </cell>
          <cell r="BT775" t="str">
            <v>=</v>
          </cell>
          <cell r="BU775" t="str">
            <v>=</v>
          </cell>
          <cell r="BV775" t="str">
            <v>=</v>
          </cell>
          <cell r="BW775" t="str">
            <v>=</v>
          </cell>
          <cell r="BX775" t="str">
            <v>=</v>
          </cell>
          <cell r="BY775" t="str">
            <v>=</v>
          </cell>
          <cell r="BZ775" t="str">
            <v>=</v>
          </cell>
          <cell r="CA775" t="str">
            <v>=</v>
          </cell>
          <cell r="CB775" t="str">
            <v>=</v>
          </cell>
          <cell r="CC775" t="str">
            <v>=</v>
          </cell>
          <cell r="CD775" t="str">
            <v>=</v>
          </cell>
          <cell r="CE775" t="str">
            <v>=</v>
          </cell>
          <cell r="CF775" t="str">
            <v>=</v>
          </cell>
          <cell r="CG775" t="str">
            <v>=</v>
          </cell>
          <cell r="CH775" t="str">
            <v>=</v>
          </cell>
          <cell r="CI775" t="str">
            <v>=</v>
          </cell>
          <cell r="CJ775" t="str">
            <v>=</v>
          </cell>
          <cell r="CK775" t="str">
            <v>=</v>
          </cell>
          <cell r="CL775" t="str">
            <v>=</v>
          </cell>
          <cell r="CM775" t="str">
            <v>=</v>
          </cell>
          <cell r="CN775" t="str">
            <v>=</v>
          </cell>
          <cell r="CO775" t="str">
            <v>=</v>
          </cell>
          <cell r="CP775" t="str">
            <v>=</v>
          </cell>
          <cell r="CQ775" t="str">
            <v>=</v>
          </cell>
          <cell r="CR775" t="str">
            <v>=</v>
          </cell>
          <cell r="CS775" t="str">
            <v>=</v>
          </cell>
          <cell r="CT775" t="str">
            <v>=</v>
          </cell>
          <cell r="CU775" t="str">
            <v>=</v>
          </cell>
          <cell r="CV775" t="str">
            <v>=</v>
          </cell>
          <cell r="CW775" t="str">
            <v>=</v>
          </cell>
          <cell r="CX775" t="str">
            <v>=</v>
          </cell>
          <cell r="CY775" t="str">
            <v>=</v>
          </cell>
          <cell r="CZ775" t="str">
            <v>=</v>
          </cell>
          <cell r="DA775" t="str">
            <v>=</v>
          </cell>
          <cell r="DB775" t="str">
            <v>=</v>
          </cell>
          <cell r="DC775" t="str">
            <v>=</v>
          </cell>
          <cell r="DD775" t="str">
            <v>=</v>
          </cell>
          <cell r="DE775" t="str">
            <v>=</v>
          </cell>
          <cell r="DF775" t="str">
            <v>=</v>
          </cell>
          <cell r="DG775" t="str">
            <v>=</v>
          </cell>
          <cell r="DH775" t="str">
            <v>=</v>
          </cell>
          <cell r="DI775" t="str">
            <v>=</v>
          </cell>
          <cell r="DJ775" t="str">
            <v>=</v>
          </cell>
          <cell r="DK775" t="str">
            <v>=</v>
          </cell>
          <cell r="DL775" t="str">
            <v>=</v>
          </cell>
          <cell r="DM775" t="str">
            <v>=</v>
          </cell>
          <cell r="DN775" t="str">
            <v>=</v>
          </cell>
          <cell r="DO775" t="str">
            <v>=</v>
          </cell>
          <cell r="DP775" t="str">
            <v>=</v>
          </cell>
          <cell r="DQ775" t="str">
            <v>=</v>
          </cell>
          <cell r="DR775" t="str">
            <v>=</v>
          </cell>
          <cell r="DS775" t="str">
            <v>=</v>
          </cell>
          <cell r="DT775" t="str">
            <v>=</v>
          </cell>
          <cell r="DU775" t="str">
            <v>=</v>
          </cell>
          <cell r="DV775" t="str">
            <v>=</v>
          </cell>
          <cell r="DW775" t="str">
            <v>=</v>
          </cell>
          <cell r="DX775" t="str">
            <v>=</v>
          </cell>
          <cell r="DY775" t="str">
            <v>=</v>
          </cell>
          <cell r="DZ775" t="str">
            <v>=</v>
          </cell>
          <cell r="EA775" t="str">
            <v>=</v>
          </cell>
          <cell r="EB775" t="str">
            <v>=</v>
          </cell>
          <cell r="EC775" t="str">
            <v>=</v>
          </cell>
          <cell r="ED775" t="str">
            <v>=</v>
          </cell>
        </row>
        <row r="776">
          <cell r="A776" t="str">
            <v>Total Resources</v>
          </cell>
          <cell r="F776">
            <v>122.80187299940735</v>
          </cell>
          <cell r="G776">
            <v>318.46640699915588</v>
          </cell>
          <cell r="H776">
            <v>457.87943900004029</v>
          </cell>
          <cell r="I776">
            <v>542.07280309963971</v>
          </cell>
          <cell r="J776">
            <v>442.63073299918324</v>
          </cell>
          <cell r="K776">
            <v>285.02911800146103</v>
          </cell>
          <cell r="L776">
            <v>801.11231900006533</v>
          </cell>
          <cell r="M776">
            <v>248.26485070027411</v>
          </cell>
          <cell r="N776">
            <v>252.47248709946871</v>
          </cell>
          <cell r="O776">
            <v>179.07967600040138</v>
          </cell>
          <cell r="P776">
            <v>462.9342895001173</v>
          </cell>
          <cell r="Q776">
            <v>719.85253969952464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</row>
        <row r="777">
          <cell r="F777" t="str">
            <v>=</v>
          </cell>
          <cell r="G777" t="str">
            <v>=</v>
          </cell>
          <cell r="H777" t="str">
            <v>=</v>
          </cell>
          <cell r="I777" t="str">
            <v>=</v>
          </cell>
          <cell r="J777" t="str">
            <v>=</v>
          </cell>
          <cell r="K777" t="str">
            <v>=</v>
          </cell>
          <cell r="L777" t="str">
            <v>=</v>
          </cell>
          <cell r="M777" t="str">
            <v>=</v>
          </cell>
          <cell r="N777" t="str">
            <v>=</v>
          </cell>
          <cell r="O777" t="str">
            <v>=</v>
          </cell>
          <cell r="P777" t="str">
            <v>=</v>
          </cell>
          <cell r="Q777" t="str">
            <v>=</v>
          </cell>
          <cell r="R777" t="str">
            <v>=</v>
          </cell>
          <cell r="S777" t="str">
            <v>=</v>
          </cell>
          <cell r="T777" t="str">
            <v>=</v>
          </cell>
          <cell r="U777" t="str">
            <v>=</v>
          </cell>
          <cell r="V777" t="str">
            <v>=</v>
          </cell>
          <cell r="W777" t="str">
            <v>=</v>
          </cell>
          <cell r="X777" t="str">
            <v>=</v>
          </cell>
          <cell r="Y777" t="str">
            <v>=</v>
          </cell>
          <cell r="Z777" t="str">
            <v>=</v>
          </cell>
          <cell r="AA777" t="str">
            <v>=</v>
          </cell>
          <cell r="AB777" t="str">
            <v>=</v>
          </cell>
          <cell r="AC777" t="str">
            <v>=</v>
          </cell>
          <cell r="AD777" t="str">
            <v>=</v>
          </cell>
          <cell r="AE777" t="str">
            <v>=</v>
          </cell>
          <cell r="AF777" t="str">
            <v>=</v>
          </cell>
          <cell r="AG777" t="str">
            <v>=</v>
          </cell>
          <cell r="AH777" t="str">
            <v>=</v>
          </cell>
          <cell r="AI777" t="str">
            <v>=</v>
          </cell>
          <cell r="AJ777" t="str">
            <v>=</v>
          </cell>
          <cell r="AK777" t="str">
            <v>=</v>
          </cell>
          <cell r="AL777" t="str">
            <v>=</v>
          </cell>
          <cell r="AM777" t="str">
            <v>=</v>
          </cell>
          <cell r="AN777" t="str">
            <v>=</v>
          </cell>
          <cell r="AO777" t="str">
            <v>=</v>
          </cell>
          <cell r="AP777" t="str">
            <v>=</v>
          </cell>
          <cell r="AQ777" t="str">
            <v>=</v>
          </cell>
          <cell r="AR777" t="str">
            <v>=</v>
          </cell>
          <cell r="AS777" t="str">
            <v>=</v>
          </cell>
          <cell r="AT777" t="str">
            <v>=</v>
          </cell>
          <cell r="AU777" t="str">
            <v>=</v>
          </cell>
          <cell r="AV777" t="str">
            <v>=</v>
          </cell>
          <cell r="AW777" t="str">
            <v>=</v>
          </cell>
          <cell r="AX777" t="str">
            <v>=</v>
          </cell>
          <cell r="AY777" t="str">
            <v>=</v>
          </cell>
          <cell r="AZ777" t="str">
            <v>=</v>
          </cell>
          <cell r="BA777" t="str">
            <v>=</v>
          </cell>
          <cell r="BB777" t="str">
            <v>=</v>
          </cell>
          <cell r="BC777" t="str">
            <v>=</v>
          </cell>
          <cell r="BD777" t="str">
            <v>=</v>
          </cell>
          <cell r="BE777" t="str">
            <v>=</v>
          </cell>
          <cell r="BF777" t="str">
            <v>=</v>
          </cell>
          <cell r="BG777" t="str">
            <v>=</v>
          </cell>
          <cell r="BH777" t="str">
            <v>=</v>
          </cell>
          <cell r="BI777" t="str">
            <v>=</v>
          </cell>
          <cell r="BJ777" t="str">
            <v>=</v>
          </cell>
          <cell r="BK777" t="str">
            <v>=</v>
          </cell>
          <cell r="BL777" t="str">
            <v>=</v>
          </cell>
          <cell r="BM777" t="str">
            <v>=</v>
          </cell>
          <cell r="BN777" t="str">
            <v>=</v>
          </cell>
          <cell r="BO777" t="str">
            <v>=</v>
          </cell>
          <cell r="BP777" t="str">
            <v>=</v>
          </cell>
          <cell r="BQ777" t="str">
            <v>=</v>
          </cell>
          <cell r="BR777" t="str">
            <v>=</v>
          </cell>
          <cell r="BS777" t="str">
            <v>=</v>
          </cell>
          <cell r="BT777" t="str">
            <v>=</v>
          </cell>
          <cell r="BU777" t="str">
            <v>=</v>
          </cell>
          <cell r="BV777" t="str">
            <v>=</v>
          </cell>
          <cell r="BW777" t="str">
            <v>=</v>
          </cell>
          <cell r="BX777" t="str">
            <v>=</v>
          </cell>
          <cell r="BY777" t="str">
            <v>=</v>
          </cell>
          <cell r="BZ777" t="str">
            <v>=</v>
          </cell>
          <cell r="CA777" t="str">
            <v>=</v>
          </cell>
          <cell r="CB777" t="str">
            <v>=</v>
          </cell>
          <cell r="CC777" t="str">
            <v>=</v>
          </cell>
          <cell r="CD777" t="str">
            <v>=</v>
          </cell>
          <cell r="CE777" t="str">
            <v>=</v>
          </cell>
          <cell r="CF777" t="str">
            <v>=</v>
          </cell>
          <cell r="CG777" t="str">
            <v>=</v>
          </cell>
          <cell r="CH777" t="str">
            <v>=</v>
          </cell>
          <cell r="CI777" t="str">
            <v>=</v>
          </cell>
          <cell r="CJ777" t="str">
            <v>=</v>
          </cell>
          <cell r="CK777" t="str">
            <v>=</v>
          </cell>
          <cell r="CL777" t="str">
            <v>=</v>
          </cell>
          <cell r="CM777" t="str">
            <v>=</v>
          </cell>
          <cell r="CN777" t="str">
            <v>=</v>
          </cell>
          <cell r="CO777" t="str">
            <v>=</v>
          </cell>
          <cell r="CP777" t="str">
            <v>=</v>
          </cell>
          <cell r="CQ777" t="str">
            <v>=</v>
          </cell>
          <cell r="CR777" t="str">
            <v>=</v>
          </cell>
          <cell r="CS777" t="str">
            <v>=</v>
          </cell>
          <cell r="CT777" t="str">
            <v>=</v>
          </cell>
          <cell r="CU777" t="str">
            <v>=</v>
          </cell>
          <cell r="CV777" t="str">
            <v>=</v>
          </cell>
          <cell r="CW777" t="str">
            <v>=</v>
          </cell>
          <cell r="CX777" t="str">
            <v>=</v>
          </cell>
          <cell r="CY777" t="str">
            <v>=</v>
          </cell>
          <cell r="CZ777" t="str">
            <v>=</v>
          </cell>
          <cell r="DA777" t="str">
            <v>=</v>
          </cell>
          <cell r="DB777" t="str">
            <v>=</v>
          </cell>
          <cell r="DC777" t="str">
            <v>=</v>
          </cell>
          <cell r="DD777" t="str">
            <v>=</v>
          </cell>
          <cell r="DE777" t="str">
            <v>=</v>
          </cell>
          <cell r="DF777" t="str">
            <v>=</v>
          </cell>
          <cell r="DG777" t="str">
            <v>=</v>
          </cell>
          <cell r="DH777" t="str">
            <v>=</v>
          </cell>
          <cell r="DI777" t="str">
            <v>=</v>
          </cell>
          <cell r="DJ777" t="str">
            <v>=</v>
          </cell>
          <cell r="DK777" t="str">
            <v>=</v>
          </cell>
          <cell r="DL777" t="str">
            <v>=</v>
          </cell>
          <cell r="DM777" t="str">
            <v>=</v>
          </cell>
          <cell r="DN777" t="str">
            <v>=</v>
          </cell>
          <cell r="DO777" t="str">
            <v>=</v>
          </cell>
          <cell r="DP777" t="str">
            <v>=</v>
          </cell>
          <cell r="DQ777" t="str">
            <v>=</v>
          </cell>
          <cell r="DR777" t="str">
            <v>=</v>
          </cell>
          <cell r="DS777" t="str">
            <v>=</v>
          </cell>
          <cell r="DT777" t="str">
            <v>=</v>
          </cell>
          <cell r="DU777" t="str">
            <v>=</v>
          </cell>
          <cell r="DV777" t="str">
            <v>=</v>
          </cell>
          <cell r="DW777" t="str">
            <v>=</v>
          </cell>
          <cell r="DX777" t="str">
            <v>=</v>
          </cell>
          <cell r="DY777" t="str">
            <v>=</v>
          </cell>
          <cell r="DZ777" t="str">
            <v>=</v>
          </cell>
          <cell r="EA777" t="str">
            <v>=</v>
          </cell>
          <cell r="EB777" t="str">
            <v>=</v>
          </cell>
          <cell r="EC777" t="str">
            <v>=</v>
          </cell>
          <cell r="ED777" t="str">
            <v>=</v>
          </cell>
        </row>
        <row r="778"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/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F778" t="str">
            <v/>
          </cell>
          <cell r="AG778" t="str">
            <v/>
          </cell>
          <cell r="AH778" t="str">
            <v/>
          </cell>
          <cell r="AI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/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  <cell r="BI778" t="str">
            <v/>
          </cell>
          <cell r="BJ778" t="str">
            <v/>
          </cell>
          <cell r="BK778" t="str">
            <v/>
          </cell>
          <cell r="BL778" t="str">
            <v/>
          </cell>
          <cell r="BM778" t="str">
            <v/>
          </cell>
          <cell r="BN778" t="str">
            <v/>
          </cell>
          <cell r="BO778" t="str">
            <v/>
          </cell>
          <cell r="BP778" t="str">
            <v/>
          </cell>
          <cell r="BQ778" t="str">
            <v/>
          </cell>
          <cell r="BR778" t="str">
            <v/>
          </cell>
          <cell r="BS778" t="str">
            <v/>
          </cell>
          <cell r="BT778" t="str">
            <v/>
          </cell>
          <cell r="BU778" t="str">
            <v/>
          </cell>
          <cell r="BV778" t="str">
            <v/>
          </cell>
          <cell r="BW778" t="str">
            <v/>
          </cell>
          <cell r="BX778" t="str">
            <v/>
          </cell>
          <cell r="BY778" t="str">
            <v/>
          </cell>
          <cell r="BZ778" t="str">
            <v/>
          </cell>
          <cell r="CA778" t="str">
            <v/>
          </cell>
          <cell r="CB778" t="str">
            <v/>
          </cell>
          <cell r="CC778" t="str">
            <v/>
          </cell>
          <cell r="CD778" t="str">
            <v/>
          </cell>
          <cell r="CE778" t="str">
            <v/>
          </cell>
          <cell r="CF778" t="str">
            <v/>
          </cell>
          <cell r="CG778" t="str">
            <v/>
          </cell>
          <cell r="CH778" t="str">
            <v/>
          </cell>
          <cell r="CI778" t="str">
            <v/>
          </cell>
          <cell r="CJ778" t="str">
            <v/>
          </cell>
          <cell r="CK778" t="str">
            <v/>
          </cell>
          <cell r="CL778" t="str">
            <v/>
          </cell>
          <cell r="CM778" t="str">
            <v/>
          </cell>
          <cell r="CN778" t="str">
            <v/>
          </cell>
          <cell r="CO778" t="str">
            <v/>
          </cell>
          <cell r="CP778" t="str">
            <v/>
          </cell>
          <cell r="CQ778" t="str">
            <v/>
          </cell>
          <cell r="CR778" t="str">
            <v/>
          </cell>
          <cell r="CS778" t="str">
            <v/>
          </cell>
          <cell r="CT778" t="str">
            <v/>
          </cell>
          <cell r="CU778" t="str">
            <v/>
          </cell>
          <cell r="CV778" t="str">
            <v/>
          </cell>
          <cell r="CW778" t="str">
            <v/>
          </cell>
          <cell r="CX778" t="str">
            <v/>
          </cell>
          <cell r="CY778" t="str">
            <v/>
          </cell>
          <cell r="CZ778" t="str">
            <v/>
          </cell>
          <cell r="DA778" t="str">
            <v/>
          </cell>
          <cell r="DB778" t="str">
            <v/>
          </cell>
          <cell r="DC778" t="str">
            <v/>
          </cell>
          <cell r="DD778" t="str">
            <v/>
          </cell>
          <cell r="DE778" t="str">
            <v/>
          </cell>
          <cell r="DF778" t="str">
            <v/>
          </cell>
          <cell r="DG778" t="str">
            <v/>
          </cell>
          <cell r="DH778" t="str">
            <v/>
          </cell>
          <cell r="DI778" t="str">
            <v/>
          </cell>
          <cell r="DJ778" t="str">
            <v/>
          </cell>
          <cell r="DK778" t="str">
            <v/>
          </cell>
          <cell r="DL778" t="str">
            <v/>
          </cell>
          <cell r="DM778" t="str">
            <v/>
          </cell>
          <cell r="DN778" t="str">
            <v/>
          </cell>
          <cell r="DO778" t="str">
            <v/>
          </cell>
          <cell r="DP778" t="str">
            <v/>
          </cell>
          <cell r="DQ778" t="str">
            <v/>
          </cell>
          <cell r="DR778" t="str">
            <v/>
          </cell>
          <cell r="DS778" t="str">
            <v/>
          </cell>
          <cell r="DT778" t="str">
            <v/>
          </cell>
          <cell r="DU778" t="str">
            <v/>
          </cell>
          <cell r="DV778" t="str">
            <v/>
          </cell>
          <cell r="DW778" t="str">
            <v/>
          </cell>
          <cell r="DX778" t="str">
            <v/>
          </cell>
          <cell r="DY778" t="str">
            <v/>
          </cell>
          <cell r="DZ778" t="str">
            <v/>
          </cell>
          <cell r="EA778" t="str">
            <v/>
          </cell>
          <cell r="EB778" t="str">
            <v/>
          </cell>
          <cell r="EC778" t="str">
            <v/>
          </cell>
          <cell r="ED778" t="str">
            <v/>
          </cell>
        </row>
        <row r="779"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/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F779" t="str">
            <v/>
          </cell>
          <cell r="AG779" t="str">
            <v/>
          </cell>
          <cell r="AH779" t="str">
            <v/>
          </cell>
          <cell r="AI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/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  <cell r="BI779" t="str">
            <v/>
          </cell>
          <cell r="BJ779" t="str">
            <v/>
          </cell>
          <cell r="BK779" t="str">
            <v/>
          </cell>
          <cell r="BL779" t="str">
            <v/>
          </cell>
          <cell r="BM779" t="str">
            <v/>
          </cell>
          <cell r="BN779" t="str">
            <v/>
          </cell>
          <cell r="BO779" t="str">
            <v/>
          </cell>
          <cell r="BP779" t="str">
            <v/>
          </cell>
          <cell r="BQ779" t="str">
            <v/>
          </cell>
          <cell r="BR779" t="str">
            <v/>
          </cell>
          <cell r="BS779" t="str">
            <v/>
          </cell>
          <cell r="BT779" t="str">
            <v/>
          </cell>
          <cell r="BU779" t="str">
            <v/>
          </cell>
          <cell r="BV779" t="str">
            <v/>
          </cell>
          <cell r="BW779" t="str">
            <v/>
          </cell>
          <cell r="BX779" t="str">
            <v/>
          </cell>
          <cell r="BY779" t="str">
            <v/>
          </cell>
          <cell r="BZ779" t="str">
            <v/>
          </cell>
          <cell r="CA779" t="str">
            <v/>
          </cell>
          <cell r="CB779" t="str">
            <v/>
          </cell>
          <cell r="CC779" t="str">
            <v/>
          </cell>
          <cell r="CD779" t="str">
            <v/>
          </cell>
          <cell r="CE779" t="str">
            <v/>
          </cell>
          <cell r="CF779" t="str">
            <v/>
          </cell>
          <cell r="CG779" t="str">
            <v/>
          </cell>
          <cell r="CH779" t="str">
            <v/>
          </cell>
          <cell r="CI779" t="str">
            <v/>
          </cell>
          <cell r="CJ779" t="str">
            <v/>
          </cell>
          <cell r="CK779" t="str">
            <v/>
          </cell>
          <cell r="CL779" t="str">
            <v/>
          </cell>
          <cell r="CM779" t="str">
            <v/>
          </cell>
          <cell r="CN779" t="str">
            <v/>
          </cell>
          <cell r="CO779" t="str">
            <v/>
          </cell>
          <cell r="CP779" t="str">
            <v/>
          </cell>
          <cell r="CQ779" t="str">
            <v/>
          </cell>
          <cell r="CR779" t="str">
            <v/>
          </cell>
          <cell r="CS779" t="str">
            <v/>
          </cell>
          <cell r="CT779" t="str">
            <v/>
          </cell>
          <cell r="CU779" t="str">
            <v/>
          </cell>
          <cell r="CV779" t="str">
            <v/>
          </cell>
          <cell r="CW779" t="str">
            <v/>
          </cell>
          <cell r="CX779" t="str">
            <v/>
          </cell>
          <cell r="CY779" t="str">
            <v/>
          </cell>
          <cell r="CZ779" t="str">
            <v/>
          </cell>
          <cell r="DA779" t="str">
            <v/>
          </cell>
          <cell r="DB779" t="str">
            <v/>
          </cell>
          <cell r="DC779" t="str">
            <v/>
          </cell>
          <cell r="DD779" t="str">
            <v/>
          </cell>
          <cell r="DE779" t="str">
            <v/>
          </cell>
          <cell r="DF779" t="str">
            <v/>
          </cell>
          <cell r="DG779" t="str">
            <v/>
          </cell>
          <cell r="DH779" t="str">
            <v/>
          </cell>
          <cell r="DI779" t="str">
            <v/>
          </cell>
          <cell r="DJ779" t="str">
            <v/>
          </cell>
          <cell r="DK779" t="str">
            <v/>
          </cell>
          <cell r="DL779" t="str">
            <v/>
          </cell>
          <cell r="DM779" t="str">
            <v/>
          </cell>
          <cell r="DN779" t="str">
            <v/>
          </cell>
          <cell r="DO779" t="str">
            <v/>
          </cell>
          <cell r="DP779" t="str">
            <v/>
          </cell>
          <cell r="DQ779" t="str">
            <v/>
          </cell>
          <cell r="DR779" t="str">
            <v/>
          </cell>
          <cell r="DS779" t="str">
            <v/>
          </cell>
          <cell r="DT779" t="str">
            <v/>
          </cell>
          <cell r="DU779" t="str">
            <v/>
          </cell>
          <cell r="DV779" t="str">
            <v/>
          </cell>
          <cell r="DW779" t="str">
            <v/>
          </cell>
          <cell r="DX779" t="str">
            <v/>
          </cell>
          <cell r="DY779" t="str">
            <v/>
          </cell>
          <cell r="DZ779" t="str">
            <v/>
          </cell>
          <cell r="EA779" t="str">
            <v/>
          </cell>
          <cell r="EB779" t="str">
            <v/>
          </cell>
          <cell r="EC779" t="str">
            <v/>
          </cell>
          <cell r="ED779" t="str">
            <v/>
          </cell>
        </row>
        <row r="780"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 t="str">
            <v>"The Rack"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 t="str">
            <v>"The Rack"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 t="str">
            <v>"The Rack"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 t="str">
            <v>"The Rack"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 t="str">
            <v>"The Rack"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 t="str">
            <v>"The Rack"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 t="str">
            <v>"The Rack"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 t="str">
            <v>"The Rack"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 t="str">
            <v>"The Rack"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 t="str">
            <v>"The Rack"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</row>
        <row r="782">
          <cell r="A782" t="str">
            <v>Fuel Burned  (MMBtu)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</row>
        <row r="783"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</row>
        <row r="784">
          <cell r="F784">
            <v>0</v>
          </cell>
          <cell r="G784">
            <v>-47.92000000004191</v>
          </cell>
          <cell r="H784">
            <v>-47.96999999997206</v>
          </cell>
          <cell r="I784">
            <v>-95.639999999897555</v>
          </cell>
          <cell r="J784">
            <v>0</v>
          </cell>
          <cell r="K784">
            <v>-24.839999999967404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</row>
        <row r="786">
          <cell r="F786">
            <v>0</v>
          </cell>
          <cell r="G786">
            <v>0</v>
          </cell>
          <cell r="H786">
            <v>-165.83999999985099</v>
          </cell>
          <cell r="I786">
            <v>-110.49999999953434</v>
          </cell>
          <cell r="J786">
            <v>-549.5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</row>
        <row r="787">
          <cell r="F787">
            <v>-451.61999999999534</v>
          </cell>
          <cell r="G787">
            <v>-641.20000000001164</v>
          </cell>
          <cell r="H787">
            <v>-309.25500000000466</v>
          </cell>
          <cell r="I787">
            <v>-131.37999999994645</v>
          </cell>
          <cell r="J787">
            <v>-430.07000000000698</v>
          </cell>
          <cell r="K787">
            <v>-368.95999999996275</v>
          </cell>
          <cell r="L787">
            <v>-359.77999999996973</v>
          </cell>
          <cell r="M787">
            <v>-547.98999999999069</v>
          </cell>
          <cell r="N787">
            <v>-530.0899999999674</v>
          </cell>
          <cell r="O787">
            <v>-655.45600000000559</v>
          </cell>
          <cell r="P787">
            <v>-532.78999999997905</v>
          </cell>
          <cell r="Q787">
            <v>-618.95000000006985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</row>
        <row r="788">
          <cell r="F788">
            <v>-8404.6000000005588</v>
          </cell>
          <cell r="G788">
            <v>-4667.3999999994412</v>
          </cell>
          <cell r="H788">
            <v>-4217.4999999990687</v>
          </cell>
          <cell r="I788">
            <v>-4846.0999999996275</v>
          </cell>
          <cell r="J788">
            <v>-8741.0999999996275</v>
          </cell>
          <cell r="K788">
            <v>-4675.8000000007451</v>
          </cell>
          <cell r="L788">
            <v>-2274.1999999992549</v>
          </cell>
          <cell r="M788">
            <v>-2898.0999999996275</v>
          </cell>
          <cell r="N788">
            <v>-4024.1999999992549</v>
          </cell>
          <cell r="O788">
            <v>-10879.500000000931</v>
          </cell>
          <cell r="P788">
            <v>-7200.7000000011176</v>
          </cell>
          <cell r="Q788">
            <v>-4107.4000000003725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</row>
        <row r="789">
          <cell r="F789">
            <v>-18360.000000000466</v>
          </cell>
          <cell r="G789">
            <v>-12222</v>
          </cell>
          <cell r="H789">
            <v>-10407.300000000745</v>
          </cell>
          <cell r="I789">
            <v>-8866.5999999996275</v>
          </cell>
          <cell r="J789">
            <v>-11205.899999999907</v>
          </cell>
          <cell r="K789">
            <v>-8558.5</v>
          </cell>
          <cell r="L789">
            <v>-9671.7999999998137</v>
          </cell>
          <cell r="M789">
            <v>-7971.2999999998137</v>
          </cell>
          <cell r="N789">
            <v>-9534.0999999996275</v>
          </cell>
          <cell r="O789">
            <v>-8952.7000000001863</v>
          </cell>
          <cell r="P789">
            <v>-10522.299999999814</v>
          </cell>
          <cell r="Q789">
            <v>-9529.7000000001863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</row>
        <row r="790">
          <cell r="F790">
            <v>-533.79999999888241</v>
          </cell>
          <cell r="G790">
            <v>-806.59999999962747</v>
          </cell>
          <cell r="H790">
            <v>-3417.2999999998137</v>
          </cell>
          <cell r="I790">
            <v>-2547.5000000009313</v>
          </cell>
          <cell r="J790">
            <v>-1189.9000000013039</v>
          </cell>
          <cell r="K790">
            <v>-1367.5999999996275</v>
          </cell>
          <cell r="L790">
            <v>-505.69999999925494</v>
          </cell>
          <cell r="M790">
            <v>-100.20000000111759</v>
          </cell>
          <cell r="N790">
            <v>-1170.5</v>
          </cell>
          <cell r="O790">
            <v>-2187.1999999992549</v>
          </cell>
          <cell r="P790">
            <v>-1048.2999999988824</v>
          </cell>
          <cell r="Q790">
            <v>-90.299999998882413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</row>
        <row r="791">
          <cell r="F791">
            <v>-4870.7199999999721</v>
          </cell>
          <cell r="G791">
            <v>-4570.8600000001024</v>
          </cell>
          <cell r="H791">
            <v>-3663.1799999999348</v>
          </cell>
          <cell r="I791">
            <v>-3006.7600000000093</v>
          </cell>
          <cell r="J791">
            <v>-1999.2000000000698</v>
          </cell>
          <cell r="K791">
            <v>-5262.6899999999441</v>
          </cell>
          <cell r="L791">
            <v>-3817.339999999851</v>
          </cell>
          <cell r="M791">
            <v>-6092.1000000000931</v>
          </cell>
          <cell r="N791">
            <v>-5692.339999999851</v>
          </cell>
          <cell r="O791">
            <v>-3281.1400000001304</v>
          </cell>
          <cell r="P791">
            <v>-4681.839999999851</v>
          </cell>
          <cell r="Q791">
            <v>-5801.7600000000093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</row>
        <row r="792">
          <cell r="F792">
            <v>0</v>
          </cell>
          <cell r="G792">
            <v>0</v>
          </cell>
          <cell r="H792">
            <v>0</v>
          </cell>
          <cell r="I792">
            <v>-63.600000000093132</v>
          </cell>
          <cell r="J792">
            <v>-237.0999999998603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</row>
        <row r="793"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</row>
        <row r="794">
          <cell r="F794">
            <v>0</v>
          </cell>
          <cell r="G794">
            <v>-64.5</v>
          </cell>
          <cell r="H794">
            <v>-542.80000000004657</v>
          </cell>
          <cell r="I794">
            <v>-420.30000000004657</v>
          </cell>
          <cell r="J794">
            <v>-593.39999999990687</v>
          </cell>
          <cell r="K794">
            <v>-1199</v>
          </cell>
          <cell r="L794">
            <v>-868.60000000009313</v>
          </cell>
          <cell r="M794">
            <v>-290.39999999990687</v>
          </cell>
          <cell r="N794">
            <v>-806</v>
          </cell>
          <cell r="O794">
            <v>-316.89999999990687</v>
          </cell>
          <cell r="P794">
            <v>-707.39999999990687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</row>
        <row r="796">
          <cell r="F796">
            <v>-271.69999999995343</v>
          </cell>
          <cell r="G796">
            <v>-461.12600000016391</v>
          </cell>
          <cell r="H796">
            <v>-256.4000000001397</v>
          </cell>
          <cell r="I796">
            <v>-507</v>
          </cell>
          <cell r="J796">
            <v>-193.73999999999069</v>
          </cell>
          <cell r="K796">
            <v>-889.95999999972992</v>
          </cell>
          <cell r="L796">
            <v>-1702.0400000000373</v>
          </cell>
          <cell r="M796">
            <v>-1308.8000000000466</v>
          </cell>
          <cell r="N796">
            <v>-1164.5200000000186</v>
          </cell>
          <cell r="O796">
            <v>-417.89999999990687</v>
          </cell>
          <cell r="P796">
            <v>-509.78000000026077</v>
          </cell>
          <cell r="Q796">
            <v>-408.58999999985099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-8.3800000000046566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</row>
        <row r="798">
          <cell r="F798">
            <v>0</v>
          </cell>
          <cell r="G798">
            <v>-9.9759999999660067</v>
          </cell>
          <cell r="H798">
            <v>-5.5400000000081491</v>
          </cell>
          <cell r="I798">
            <v>-3.3199999999778811</v>
          </cell>
          <cell r="J798">
            <v>-1.1099999999860302</v>
          </cell>
          <cell r="K798">
            <v>-88.229999999981374</v>
          </cell>
          <cell r="L798">
            <v>-172.95599999994738</v>
          </cell>
          <cell r="M798">
            <v>-330.31999999994878</v>
          </cell>
          <cell r="N798">
            <v>-59.193999999959487</v>
          </cell>
          <cell r="O798">
            <v>-49.190000000002328</v>
          </cell>
          <cell r="P798">
            <v>-4.4400000000023283</v>
          </cell>
          <cell r="Q798">
            <v>-5.5339999999850988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</row>
        <row r="799">
          <cell r="F799">
            <v>-97.019999999960419</v>
          </cell>
          <cell r="G799">
            <v>-61.200000000011642</v>
          </cell>
          <cell r="H799">
            <v>-56.069999999948777</v>
          </cell>
          <cell r="I799">
            <v>-194.86999999999534</v>
          </cell>
          <cell r="J799">
            <v>-179.45999999999185</v>
          </cell>
          <cell r="K799">
            <v>-224.5</v>
          </cell>
          <cell r="L799">
            <v>-273.27500000002328</v>
          </cell>
          <cell r="M799">
            <v>-206.40000000002328</v>
          </cell>
          <cell r="N799">
            <v>-348.40000000002328</v>
          </cell>
          <cell r="O799">
            <v>-169.20000000001164</v>
          </cell>
          <cell r="P799">
            <v>-195.81000000005588</v>
          </cell>
          <cell r="Q799">
            <v>-104.85000000003492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</row>
        <row r="800">
          <cell r="F800">
            <v>-441.69999999995343</v>
          </cell>
          <cell r="G800">
            <v>-894.39999999990687</v>
          </cell>
          <cell r="H800">
            <v>-796.60000000009313</v>
          </cell>
          <cell r="I800">
            <v>-676.4000000001397</v>
          </cell>
          <cell r="J800">
            <v>-587.80000000004657</v>
          </cell>
          <cell r="K800">
            <v>-1772.6999999999534</v>
          </cell>
          <cell r="L800">
            <v>-1903</v>
          </cell>
          <cell r="M800">
            <v>-2707.8000000002794</v>
          </cell>
          <cell r="N800">
            <v>-1091.3000000002794</v>
          </cell>
          <cell r="O800">
            <v>-782.5</v>
          </cell>
          <cell r="P800">
            <v>-1031.9000000001397</v>
          </cell>
          <cell r="Q800">
            <v>-1108.3000000000466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</row>
        <row r="801">
          <cell r="F801">
            <v>-104.5999999998603</v>
          </cell>
          <cell r="G801">
            <v>-377.56499999994412</v>
          </cell>
          <cell r="H801">
            <v>-336.92999999993481</v>
          </cell>
          <cell r="I801">
            <v>-156.11100000003353</v>
          </cell>
          <cell r="J801">
            <v>-76.300000000046566</v>
          </cell>
          <cell r="K801">
            <v>-469.72999999998137</v>
          </cell>
          <cell r="L801">
            <v>-1043.7199999999721</v>
          </cell>
          <cell r="M801">
            <v>-1352.660000000149</v>
          </cell>
          <cell r="N801">
            <v>-634.58999999985099</v>
          </cell>
          <cell r="O801">
            <v>-303.33000000007451</v>
          </cell>
          <cell r="P801">
            <v>-204.17999999993481</v>
          </cell>
          <cell r="Q801">
            <v>-100.19999999995343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</row>
        <row r="802">
          <cell r="F802">
            <v>-141.5619999999999</v>
          </cell>
          <cell r="G802">
            <v>-51.370999999999185</v>
          </cell>
          <cell r="H802">
            <v>0</v>
          </cell>
          <cell r="I802">
            <v>-91.377000000000407</v>
          </cell>
          <cell r="J802">
            <v>-46.706999999998516</v>
          </cell>
          <cell r="K802">
            <v>-191.40999999997439</v>
          </cell>
          <cell r="L802">
            <v>-1085.7999999999884</v>
          </cell>
          <cell r="M802">
            <v>-1632.7200000000303</v>
          </cell>
          <cell r="N802">
            <v>-925</v>
          </cell>
          <cell r="O802">
            <v>-138.36000000000058</v>
          </cell>
          <cell r="P802">
            <v>-264.31599999999889</v>
          </cell>
          <cell r="Q802">
            <v>-320.29000000000815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</row>
        <row r="803"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0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0</v>
          </cell>
          <cell r="CW809">
            <v>0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  <cell r="DD809">
            <v>0</v>
          </cell>
          <cell r="DE809">
            <v>0</v>
          </cell>
          <cell r="DF809">
            <v>0</v>
          </cell>
          <cell r="DG809">
            <v>0</v>
          </cell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T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0</v>
          </cell>
          <cell r="CO810">
            <v>0</v>
          </cell>
          <cell r="CP810">
            <v>0</v>
          </cell>
          <cell r="CQ810">
            <v>0</v>
          </cell>
          <cell r="CR810">
            <v>0</v>
          </cell>
          <cell r="CS810">
            <v>0</v>
          </cell>
          <cell r="CT810">
            <v>0</v>
          </cell>
          <cell r="CU810">
            <v>0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  <cell r="DD810">
            <v>0</v>
          </cell>
          <cell r="DE810">
            <v>0</v>
          </cell>
          <cell r="DF810">
            <v>0</v>
          </cell>
          <cell r="DG810">
            <v>0</v>
          </cell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T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</row>
        <row r="811">
          <cell r="A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0</v>
          </cell>
          <cell r="CO811">
            <v>0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0</v>
          </cell>
          <cell r="CU811">
            <v>0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  <cell r="DD811">
            <v>0</v>
          </cell>
          <cell r="DE811">
            <v>0</v>
          </cell>
          <cell r="DF811">
            <v>0</v>
          </cell>
          <cell r="DG811">
            <v>0</v>
          </cell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T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</row>
        <row r="812">
          <cell r="A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0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0</v>
          </cell>
          <cell r="CW812">
            <v>0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  <cell r="DD812">
            <v>0</v>
          </cell>
          <cell r="DE812">
            <v>0</v>
          </cell>
          <cell r="DF812">
            <v>0</v>
          </cell>
          <cell r="DG812">
            <v>0</v>
          </cell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T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</row>
        <row r="813">
          <cell r="A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0</v>
          </cell>
          <cell r="CO813">
            <v>0</v>
          </cell>
          <cell r="CP813">
            <v>0</v>
          </cell>
          <cell r="CQ813">
            <v>0</v>
          </cell>
          <cell r="CR813">
            <v>0</v>
          </cell>
          <cell r="CS813">
            <v>0</v>
          </cell>
          <cell r="CT813">
            <v>0</v>
          </cell>
          <cell r="CU813">
            <v>0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  <cell r="DD813">
            <v>0</v>
          </cell>
          <cell r="DE813">
            <v>0</v>
          </cell>
          <cell r="DF813">
            <v>0</v>
          </cell>
          <cell r="DG813">
            <v>0</v>
          </cell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T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</row>
        <row r="814">
          <cell r="A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0</v>
          </cell>
          <cell r="CO814">
            <v>0</v>
          </cell>
          <cell r="CP814">
            <v>0</v>
          </cell>
          <cell r="CQ814">
            <v>0</v>
          </cell>
          <cell r="CR814">
            <v>0</v>
          </cell>
          <cell r="CS814">
            <v>0</v>
          </cell>
          <cell r="CT814">
            <v>0</v>
          </cell>
          <cell r="CU814">
            <v>0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  <cell r="DD814">
            <v>0</v>
          </cell>
          <cell r="DE814">
            <v>0</v>
          </cell>
          <cell r="DF814">
            <v>0</v>
          </cell>
          <cell r="DG814">
            <v>0</v>
          </cell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T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</row>
        <row r="815">
          <cell r="A815" t="str">
            <v>Burn Rate (MMBtu/MWh)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0</v>
          </cell>
          <cell r="CO815">
            <v>0</v>
          </cell>
          <cell r="CP815">
            <v>0</v>
          </cell>
          <cell r="CQ815">
            <v>0</v>
          </cell>
          <cell r="CS815">
            <v>0</v>
          </cell>
          <cell r="CT815">
            <v>0</v>
          </cell>
          <cell r="CU815">
            <v>0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  <cell r="DD815">
            <v>0</v>
          </cell>
          <cell r="DF815">
            <v>0</v>
          </cell>
          <cell r="DG815">
            <v>0</v>
          </cell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S815">
            <v>0</v>
          </cell>
          <cell r="DT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0</v>
          </cell>
          <cell r="CS816">
            <v>0</v>
          </cell>
          <cell r="CT816">
            <v>0</v>
          </cell>
          <cell r="CU816">
            <v>0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  <cell r="DD816">
            <v>0</v>
          </cell>
          <cell r="DE816">
            <v>0</v>
          </cell>
          <cell r="DF816">
            <v>0</v>
          </cell>
          <cell r="DG816">
            <v>0</v>
          </cell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T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</row>
        <row r="817"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0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0</v>
          </cell>
          <cell r="CU817">
            <v>0</v>
          </cell>
          <cell r="CV817">
            <v>0</v>
          </cell>
          <cell r="CW817">
            <v>0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  <cell r="DD817">
            <v>0</v>
          </cell>
          <cell r="DE817">
            <v>0</v>
          </cell>
          <cell r="DF817">
            <v>0</v>
          </cell>
          <cell r="DG817">
            <v>0</v>
          </cell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T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0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0</v>
          </cell>
          <cell r="CU818">
            <v>0</v>
          </cell>
          <cell r="CV818">
            <v>0</v>
          </cell>
          <cell r="CW818">
            <v>0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  <cell r="DD818">
            <v>0</v>
          </cell>
          <cell r="DE818">
            <v>0</v>
          </cell>
          <cell r="DF818">
            <v>0</v>
          </cell>
          <cell r="DG818">
            <v>0</v>
          </cell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T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</row>
        <row r="819"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0</v>
          </cell>
          <cell r="CO819">
            <v>0</v>
          </cell>
          <cell r="CP819">
            <v>0</v>
          </cell>
          <cell r="CQ819">
            <v>0</v>
          </cell>
          <cell r="CR819">
            <v>0</v>
          </cell>
          <cell r="CS819">
            <v>0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  <cell r="DD819">
            <v>0</v>
          </cell>
          <cell r="DE819">
            <v>0</v>
          </cell>
          <cell r="DF819">
            <v>0</v>
          </cell>
          <cell r="DG819">
            <v>0</v>
          </cell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T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</row>
        <row r="820">
          <cell r="F820">
            <v>2E-3</v>
          </cell>
          <cell r="G820">
            <v>3.0000000000000001E-3</v>
          </cell>
          <cell r="H820">
            <v>2E-3</v>
          </cell>
          <cell r="I820">
            <v>1E-3</v>
          </cell>
          <cell r="J820">
            <v>2E-3</v>
          </cell>
          <cell r="K820">
            <v>1E-3</v>
          </cell>
          <cell r="L820">
            <v>1E-3</v>
          </cell>
          <cell r="M820">
            <v>2E-3</v>
          </cell>
          <cell r="N820">
            <v>2E-3</v>
          </cell>
          <cell r="O820">
            <v>3.0000000000000001E-3</v>
          </cell>
          <cell r="P820">
            <v>2E-3</v>
          </cell>
          <cell r="Q820">
            <v>2E-3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0</v>
          </cell>
          <cell r="CO820">
            <v>0</v>
          </cell>
          <cell r="CP820">
            <v>0</v>
          </cell>
          <cell r="CQ820">
            <v>0</v>
          </cell>
          <cell r="CR820">
            <v>0</v>
          </cell>
          <cell r="CS820">
            <v>0</v>
          </cell>
          <cell r="CT820">
            <v>0</v>
          </cell>
          <cell r="CU820">
            <v>0</v>
          </cell>
          <cell r="CV820">
            <v>0</v>
          </cell>
          <cell r="CW820">
            <v>0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  <cell r="DD820">
            <v>0</v>
          </cell>
          <cell r="DE820">
            <v>0</v>
          </cell>
          <cell r="DF820">
            <v>0</v>
          </cell>
          <cell r="DG820">
            <v>0</v>
          </cell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T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</row>
        <row r="821">
          <cell r="F821">
            <v>2E-3</v>
          </cell>
          <cell r="G821">
            <v>1E-3</v>
          </cell>
          <cell r="H821">
            <v>1E-3</v>
          </cell>
          <cell r="I821">
            <v>2E-3</v>
          </cell>
          <cell r="J821">
            <v>2E-3</v>
          </cell>
          <cell r="K821">
            <v>1E-3</v>
          </cell>
          <cell r="L821">
            <v>0</v>
          </cell>
          <cell r="M821">
            <v>1E-3</v>
          </cell>
          <cell r="N821">
            <v>1E-3</v>
          </cell>
          <cell r="O821">
            <v>2E-3</v>
          </cell>
          <cell r="P821">
            <v>2E-3</v>
          </cell>
          <cell r="Q821">
            <v>1E-3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</row>
        <row r="822">
          <cell r="F822">
            <v>8.0000000000000002E-3</v>
          </cell>
          <cell r="G822">
            <v>4.0000000000000001E-3</v>
          </cell>
          <cell r="H822">
            <v>4.0000000000000001E-3</v>
          </cell>
          <cell r="I822">
            <v>4.0000000000000001E-3</v>
          </cell>
          <cell r="J822">
            <v>7.0000000000000001E-3</v>
          </cell>
          <cell r="K822">
            <v>3.0000000000000001E-3</v>
          </cell>
          <cell r="L822">
            <v>2E-3</v>
          </cell>
          <cell r="M822">
            <v>1E-3</v>
          </cell>
          <cell r="N822">
            <v>3.0000000000000001E-3</v>
          </cell>
          <cell r="O822">
            <v>6.0000000000000001E-3</v>
          </cell>
          <cell r="P822">
            <v>4.0000000000000001E-3</v>
          </cell>
          <cell r="Q822">
            <v>2E-3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0</v>
          </cell>
          <cell r="CO822">
            <v>0</v>
          </cell>
          <cell r="CP822">
            <v>0</v>
          </cell>
          <cell r="CQ822">
            <v>0</v>
          </cell>
          <cell r="CR822">
            <v>0</v>
          </cell>
          <cell r="CS822">
            <v>0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  <cell r="DD822">
            <v>0</v>
          </cell>
          <cell r="DE822">
            <v>0</v>
          </cell>
          <cell r="DF822">
            <v>0</v>
          </cell>
          <cell r="DG822">
            <v>0</v>
          </cell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T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</row>
        <row r="823">
          <cell r="F823">
            <v>0</v>
          </cell>
          <cell r="G823">
            <v>0</v>
          </cell>
          <cell r="H823">
            <v>1E-3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0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0</v>
          </cell>
          <cell r="CU823">
            <v>0</v>
          </cell>
          <cell r="CV823">
            <v>0</v>
          </cell>
          <cell r="CW823">
            <v>0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  <cell r="DD823">
            <v>0</v>
          </cell>
          <cell r="DE823">
            <v>0</v>
          </cell>
          <cell r="DF823">
            <v>0</v>
          </cell>
          <cell r="DG823">
            <v>0</v>
          </cell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T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</row>
        <row r="824">
          <cell r="F824">
            <v>3.5999999999999997E-2</v>
          </cell>
          <cell r="G824">
            <v>1.7000000000000001E-2</v>
          </cell>
          <cell r="H824">
            <v>1.2E-2</v>
          </cell>
          <cell r="I824">
            <v>1.0999999999999999E-2</v>
          </cell>
          <cell r="J824">
            <v>1.6E-2</v>
          </cell>
          <cell r="K824">
            <v>8.9999999999999993E-3</v>
          </cell>
          <cell r="L824">
            <v>5.0000000000000001E-3</v>
          </cell>
          <cell r="M824">
            <v>7.0000000000000001E-3</v>
          </cell>
          <cell r="N824">
            <v>0.01</v>
          </cell>
          <cell r="O824">
            <v>1.2999999999999999E-2</v>
          </cell>
          <cell r="P824">
            <v>1.4E-2</v>
          </cell>
          <cell r="Q824">
            <v>1.2E-2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0</v>
          </cell>
          <cell r="CU824">
            <v>0</v>
          </cell>
          <cell r="CV824">
            <v>0</v>
          </cell>
          <cell r="CW824">
            <v>0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  <cell r="DD824">
            <v>0</v>
          </cell>
          <cell r="DE824">
            <v>0</v>
          </cell>
          <cell r="DF824">
            <v>0</v>
          </cell>
          <cell r="DG824">
            <v>0</v>
          </cell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T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0</v>
          </cell>
          <cell r="CU825">
            <v>0</v>
          </cell>
          <cell r="CV825">
            <v>0</v>
          </cell>
          <cell r="CW825">
            <v>0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  <cell r="DD825">
            <v>0</v>
          </cell>
          <cell r="DE825">
            <v>0</v>
          </cell>
          <cell r="DF825">
            <v>0</v>
          </cell>
          <cell r="DG825">
            <v>0</v>
          </cell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T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</row>
        <row r="826"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0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0</v>
          </cell>
          <cell r="CO826">
            <v>0</v>
          </cell>
          <cell r="CP826">
            <v>0</v>
          </cell>
          <cell r="CQ826">
            <v>0</v>
          </cell>
          <cell r="CR826">
            <v>0</v>
          </cell>
          <cell r="CS826">
            <v>0</v>
          </cell>
          <cell r="CT826">
            <v>0</v>
          </cell>
          <cell r="CU826">
            <v>0</v>
          </cell>
          <cell r="CV826">
            <v>0</v>
          </cell>
          <cell r="CW826">
            <v>0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  <cell r="DD826">
            <v>0</v>
          </cell>
          <cell r="DE826">
            <v>0</v>
          </cell>
          <cell r="DF826">
            <v>0</v>
          </cell>
          <cell r="DG826">
            <v>0</v>
          </cell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T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</row>
        <row r="827">
          <cell r="F827">
            <v>0</v>
          </cell>
          <cell r="G827">
            <v>0</v>
          </cell>
          <cell r="H827">
            <v>1E-3</v>
          </cell>
          <cell r="I827">
            <v>1E-3</v>
          </cell>
          <cell r="J827">
            <v>1E-3</v>
          </cell>
          <cell r="K827">
            <v>1E-3</v>
          </cell>
          <cell r="L827">
            <v>1E-3</v>
          </cell>
          <cell r="M827">
            <v>0</v>
          </cell>
          <cell r="N827">
            <v>1E-3</v>
          </cell>
          <cell r="O827">
            <v>0</v>
          </cell>
          <cell r="P827">
            <v>1E-3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0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0</v>
          </cell>
          <cell r="CU827">
            <v>0</v>
          </cell>
          <cell r="CV827">
            <v>0</v>
          </cell>
          <cell r="CW827">
            <v>0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  <cell r="DD827">
            <v>0</v>
          </cell>
          <cell r="DE827">
            <v>0</v>
          </cell>
          <cell r="DF827">
            <v>0</v>
          </cell>
          <cell r="DG827">
            <v>0</v>
          </cell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T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</row>
        <row r="828"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0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0</v>
          </cell>
          <cell r="CU828">
            <v>0</v>
          </cell>
          <cell r="CV828">
            <v>0</v>
          </cell>
          <cell r="CW828">
            <v>0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  <cell r="DD828">
            <v>0</v>
          </cell>
          <cell r="DE828">
            <v>0</v>
          </cell>
          <cell r="DF828">
            <v>0</v>
          </cell>
          <cell r="DG828">
            <v>0</v>
          </cell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T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</row>
        <row r="829">
          <cell r="F829">
            <v>0</v>
          </cell>
          <cell r="G829">
            <v>1E-3</v>
          </cell>
          <cell r="H829">
            <v>0</v>
          </cell>
          <cell r="I829">
            <v>1E-3</v>
          </cell>
          <cell r="J829">
            <v>0</v>
          </cell>
          <cell r="K829">
            <v>1E-3</v>
          </cell>
          <cell r="L829">
            <v>1E-3</v>
          </cell>
          <cell r="M829">
            <v>1E-3</v>
          </cell>
          <cell r="N829">
            <v>1E-3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  <cell r="CF829">
            <v>0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0</v>
          </cell>
          <cell r="CU829">
            <v>0</v>
          </cell>
          <cell r="CV829">
            <v>0</v>
          </cell>
          <cell r="CW829">
            <v>0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  <cell r="DD829">
            <v>0</v>
          </cell>
          <cell r="DE829">
            <v>0</v>
          </cell>
          <cell r="DF829">
            <v>0</v>
          </cell>
          <cell r="DG829">
            <v>0</v>
          </cell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T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</row>
        <row r="830"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0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0</v>
          </cell>
          <cell r="CU830">
            <v>0</v>
          </cell>
          <cell r="CV830">
            <v>0</v>
          </cell>
          <cell r="CW830">
            <v>0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  <cell r="DD830">
            <v>0</v>
          </cell>
          <cell r="DE830">
            <v>0</v>
          </cell>
          <cell r="DF830">
            <v>0</v>
          </cell>
          <cell r="DG830">
            <v>0</v>
          </cell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T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</row>
        <row r="831">
          <cell r="F831">
            <v>0</v>
          </cell>
          <cell r="G831">
            <v>1E-3</v>
          </cell>
          <cell r="H831">
            <v>1E-3</v>
          </cell>
          <cell r="I831">
            <v>0</v>
          </cell>
          <cell r="J831">
            <v>0</v>
          </cell>
          <cell r="K831">
            <v>5.0000000000000001E-3</v>
          </cell>
          <cell r="L831">
            <v>7.0000000000000001E-3</v>
          </cell>
          <cell r="M831">
            <v>8.9999999999999993E-3</v>
          </cell>
          <cell r="N831">
            <v>3.0000000000000001E-3</v>
          </cell>
          <cell r="O831">
            <v>3.0000000000000001E-3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0</v>
          </cell>
          <cell r="CY831">
            <v>0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  <cell r="DD831">
            <v>0</v>
          </cell>
          <cell r="DE831">
            <v>0</v>
          </cell>
          <cell r="DF831">
            <v>0</v>
          </cell>
          <cell r="DG831">
            <v>0</v>
          </cell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T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</row>
        <row r="832">
          <cell r="F832">
            <v>1E-3</v>
          </cell>
          <cell r="G832">
            <v>0</v>
          </cell>
          <cell r="H832">
            <v>0</v>
          </cell>
          <cell r="I832">
            <v>1E-3</v>
          </cell>
          <cell r="J832">
            <v>2E-3</v>
          </cell>
          <cell r="K832">
            <v>2E-3</v>
          </cell>
          <cell r="L832">
            <v>1E-3</v>
          </cell>
          <cell r="M832">
            <v>1E-3</v>
          </cell>
          <cell r="N832">
            <v>1E-3</v>
          </cell>
          <cell r="O832">
            <v>1E-3</v>
          </cell>
          <cell r="P832">
            <v>1E-3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0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0</v>
          </cell>
          <cell r="CU832">
            <v>0</v>
          </cell>
          <cell r="CV832">
            <v>0</v>
          </cell>
          <cell r="CW832">
            <v>0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  <cell r="DD832">
            <v>0</v>
          </cell>
          <cell r="DE832">
            <v>0</v>
          </cell>
          <cell r="DF832">
            <v>0</v>
          </cell>
          <cell r="DG832">
            <v>0</v>
          </cell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T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</row>
        <row r="833">
          <cell r="F833">
            <v>0</v>
          </cell>
          <cell r="G833">
            <v>1E-3</v>
          </cell>
          <cell r="H833">
            <v>1E-3</v>
          </cell>
          <cell r="I833">
            <v>0</v>
          </cell>
          <cell r="J833">
            <v>0</v>
          </cell>
          <cell r="K833">
            <v>1E-3</v>
          </cell>
          <cell r="L833">
            <v>1E-3</v>
          </cell>
          <cell r="M833">
            <v>1E-3</v>
          </cell>
          <cell r="N833">
            <v>1E-3</v>
          </cell>
          <cell r="O833">
            <v>1E-3</v>
          </cell>
          <cell r="P833">
            <v>1E-3</v>
          </cell>
          <cell r="Q833">
            <v>1E-3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0</v>
          </cell>
          <cell r="CU833">
            <v>0</v>
          </cell>
          <cell r="CV833">
            <v>0</v>
          </cell>
          <cell r="CW833">
            <v>0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  <cell r="DD833">
            <v>0</v>
          </cell>
          <cell r="DE833">
            <v>0</v>
          </cell>
          <cell r="DF833">
            <v>0</v>
          </cell>
          <cell r="DG833">
            <v>0</v>
          </cell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T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</row>
        <row r="834"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1E-3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0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0</v>
          </cell>
          <cell r="CU834">
            <v>0</v>
          </cell>
          <cell r="CV834">
            <v>0</v>
          </cell>
          <cell r="CW834">
            <v>0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  <cell r="DD834">
            <v>0</v>
          </cell>
          <cell r="DE834">
            <v>0</v>
          </cell>
          <cell r="DF834">
            <v>0</v>
          </cell>
          <cell r="DG834">
            <v>0</v>
          </cell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T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</row>
        <row r="835">
          <cell r="F835">
            <v>0.41</v>
          </cell>
          <cell r="G835">
            <v>2.5000000000000001E-2</v>
          </cell>
          <cell r="H835">
            <v>0</v>
          </cell>
          <cell r="I835">
            <v>7.6999999999999999E-2</v>
          </cell>
          <cell r="J835">
            <v>7.3999999999999996E-2</v>
          </cell>
          <cell r="K835">
            <v>3.5000000000000003E-2</v>
          </cell>
          <cell r="L835">
            <v>0.06</v>
          </cell>
          <cell r="M835">
            <v>9.0999999999999998E-2</v>
          </cell>
          <cell r="N835">
            <v>9.8000000000000004E-2</v>
          </cell>
          <cell r="O835">
            <v>4.2999999999999997E-2</v>
          </cell>
          <cell r="P835">
            <v>0.125</v>
          </cell>
          <cell r="Q835">
            <v>2.9000000000000001E-2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0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0</v>
          </cell>
          <cell r="CU835">
            <v>0</v>
          </cell>
          <cell r="CV835">
            <v>0</v>
          </cell>
          <cell r="CW835">
            <v>0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  <cell r="DD835">
            <v>0</v>
          </cell>
          <cell r="DE835">
            <v>0</v>
          </cell>
          <cell r="DF835">
            <v>0</v>
          </cell>
          <cell r="DG835">
            <v>0</v>
          </cell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T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</row>
        <row r="836"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0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0</v>
          </cell>
          <cell r="CU836">
            <v>0</v>
          </cell>
          <cell r="CV836">
            <v>0</v>
          </cell>
          <cell r="CW836">
            <v>0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  <cell r="DD836">
            <v>0</v>
          </cell>
          <cell r="DE836">
            <v>0</v>
          </cell>
          <cell r="DF836">
            <v>0</v>
          </cell>
          <cell r="DG836">
            <v>0</v>
          </cell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T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0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0</v>
          </cell>
          <cell r="CO837">
            <v>0</v>
          </cell>
          <cell r="CP837">
            <v>0</v>
          </cell>
          <cell r="CQ837">
            <v>0</v>
          </cell>
          <cell r="CR837">
            <v>0</v>
          </cell>
          <cell r="CS837">
            <v>0</v>
          </cell>
          <cell r="CT837">
            <v>0</v>
          </cell>
          <cell r="CU837">
            <v>0</v>
          </cell>
          <cell r="CV837">
            <v>0</v>
          </cell>
          <cell r="CW837">
            <v>0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  <cell r="DD837">
            <v>0</v>
          </cell>
          <cell r="DE837">
            <v>0</v>
          </cell>
          <cell r="DF837">
            <v>0</v>
          </cell>
          <cell r="DG837">
            <v>0</v>
          </cell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T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</row>
        <row r="838"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</row>
        <row r="839">
          <cell r="A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0</v>
          </cell>
          <cell r="CO839">
            <v>0</v>
          </cell>
          <cell r="CP839">
            <v>0</v>
          </cell>
          <cell r="CQ839">
            <v>0</v>
          </cell>
          <cell r="CR839">
            <v>0</v>
          </cell>
          <cell r="CS839">
            <v>0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  <cell r="DD839">
            <v>0</v>
          </cell>
          <cell r="DE839">
            <v>0</v>
          </cell>
          <cell r="DF839">
            <v>0</v>
          </cell>
          <cell r="DG839">
            <v>0</v>
          </cell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T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</row>
        <row r="840">
          <cell r="A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0</v>
          </cell>
          <cell r="CO840">
            <v>0</v>
          </cell>
          <cell r="CP840">
            <v>0</v>
          </cell>
          <cell r="CQ840">
            <v>0</v>
          </cell>
          <cell r="CR840">
            <v>0</v>
          </cell>
          <cell r="CS840">
            <v>0</v>
          </cell>
          <cell r="CT840">
            <v>0</v>
          </cell>
          <cell r="CU840">
            <v>0</v>
          </cell>
          <cell r="CV840">
            <v>0</v>
          </cell>
          <cell r="CW840">
            <v>0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  <cell r="DD840">
            <v>0</v>
          </cell>
          <cell r="DE840">
            <v>0</v>
          </cell>
          <cell r="DF840">
            <v>0</v>
          </cell>
          <cell r="DG840">
            <v>0</v>
          </cell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T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</row>
        <row r="841">
          <cell r="A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0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0</v>
          </cell>
          <cell r="CO841">
            <v>0</v>
          </cell>
          <cell r="CP841">
            <v>0</v>
          </cell>
          <cell r="CQ841">
            <v>0</v>
          </cell>
          <cell r="CR841">
            <v>0</v>
          </cell>
          <cell r="CS841">
            <v>0</v>
          </cell>
          <cell r="CT841">
            <v>0</v>
          </cell>
          <cell r="CU841">
            <v>0</v>
          </cell>
          <cell r="CV841">
            <v>0</v>
          </cell>
          <cell r="CW841">
            <v>0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  <cell r="DD841">
            <v>0</v>
          </cell>
          <cell r="DE841">
            <v>0</v>
          </cell>
          <cell r="DF841">
            <v>0</v>
          </cell>
          <cell r="DG841">
            <v>0</v>
          </cell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T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</row>
        <row r="842">
          <cell r="A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0</v>
          </cell>
          <cell r="CF842">
            <v>0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0</v>
          </cell>
          <cell r="CO842">
            <v>0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0</v>
          </cell>
          <cell r="CW842">
            <v>0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  <cell r="DD842">
            <v>0</v>
          </cell>
          <cell r="DE842">
            <v>0</v>
          </cell>
          <cell r="DF842">
            <v>0</v>
          </cell>
          <cell r="DG842">
            <v>0</v>
          </cell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T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</row>
        <row r="843">
          <cell r="A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0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0</v>
          </cell>
          <cell r="CO843">
            <v>0</v>
          </cell>
          <cell r="CP843">
            <v>0</v>
          </cell>
          <cell r="CQ843">
            <v>0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0</v>
          </cell>
          <cell r="CW843">
            <v>0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  <cell r="DD843">
            <v>0</v>
          </cell>
          <cell r="DE843">
            <v>0</v>
          </cell>
          <cell r="DF843">
            <v>0</v>
          </cell>
          <cell r="DG843">
            <v>0</v>
          </cell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T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</row>
        <row r="844">
          <cell r="A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0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0</v>
          </cell>
          <cell r="CO844">
            <v>0</v>
          </cell>
          <cell r="CP844">
            <v>0</v>
          </cell>
          <cell r="CQ844">
            <v>0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0</v>
          </cell>
          <cell r="CW844">
            <v>0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  <cell r="DD844">
            <v>0</v>
          </cell>
          <cell r="DE844">
            <v>0</v>
          </cell>
          <cell r="DF844">
            <v>0</v>
          </cell>
          <cell r="DG844">
            <v>0</v>
          </cell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T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</row>
        <row r="845">
          <cell r="A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0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0</v>
          </cell>
          <cell r="CW845">
            <v>0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  <cell r="DD845">
            <v>0</v>
          </cell>
          <cell r="DE845">
            <v>0</v>
          </cell>
          <cell r="DF845">
            <v>0</v>
          </cell>
          <cell r="DG845">
            <v>0</v>
          </cell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T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</row>
        <row r="846">
          <cell r="A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  <cell r="CF846">
            <v>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0</v>
          </cell>
          <cell r="CW846">
            <v>0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  <cell r="DD846">
            <v>0</v>
          </cell>
          <cell r="DE846">
            <v>0</v>
          </cell>
          <cell r="DF846">
            <v>0</v>
          </cell>
          <cell r="DG846">
            <v>0</v>
          </cell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T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</row>
        <row r="847">
          <cell r="A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0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0</v>
          </cell>
          <cell r="CO847">
            <v>0</v>
          </cell>
          <cell r="CP847">
            <v>0</v>
          </cell>
          <cell r="CQ847">
            <v>0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0</v>
          </cell>
          <cell r="CW847">
            <v>0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  <cell r="DD847">
            <v>0</v>
          </cell>
          <cell r="DE847">
            <v>0</v>
          </cell>
          <cell r="DF847">
            <v>0</v>
          </cell>
          <cell r="DG847">
            <v>0</v>
          </cell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T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</row>
        <row r="848">
          <cell r="A848" t="str">
            <v>Average Fuel Cost ($/MMBtu)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  <cell r="CF848">
            <v>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0</v>
          </cell>
          <cell r="CU848">
            <v>0</v>
          </cell>
          <cell r="CV848">
            <v>0</v>
          </cell>
          <cell r="CW848">
            <v>0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  <cell r="DD848">
            <v>0</v>
          </cell>
          <cell r="DE848">
            <v>0</v>
          </cell>
          <cell r="DF848">
            <v>0</v>
          </cell>
          <cell r="DG848">
            <v>0</v>
          </cell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T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0</v>
          </cell>
          <cell r="CE849">
            <v>0</v>
          </cell>
          <cell r="CF849">
            <v>0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0</v>
          </cell>
          <cell r="CU849">
            <v>0</v>
          </cell>
          <cell r="CV849">
            <v>0</v>
          </cell>
          <cell r="CW849">
            <v>0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  <cell r="DD849">
            <v>0</v>
          </cell>
          <cell r="DE849">
            <v>0</v>
          </cell>
          <cell r="DF849">
            <v>0</v>
          </cell>
          <cell r="DG849">
            <v>0</v>
          </cell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T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0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0</v>
          </cell>
          <cell r="CO850">
            <v>0</v>
          </cell>
          <cell r="CP850">
            <v>0</v>
          </cell>
          <cell r="CQ850">
            <v>0</v>
          </cell>
          <cell r="CR850">
            <v>0</v>
          </cell>
          <cell r="CS850">
            <v>0</v>
          </cell>
          <cell r="CT850">
            <v>0</v>
          </cell>
          <cell r="CU850">
            <v>0</v>
          </cell>
          <cell r="CV850">
            <v>0</v>
          </cell>
          <cell r="CW850">
            <v>0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  <cell r="DD850">
            <v>0</v>
          </cell>
          <cell r="DE850">
            <v>0</v>
          </cell>
          <cell r="DF850">
            <v>0</v>
          </cell>
          <cell r="DG850">
            <v>0</v>
          </cell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T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</row>
        <row r="851"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0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0</v>
          </cell>
          <cell r="CU851">
            <v>0</v>
          </cell>
          <cell r="CV851">
            <v>0</v>
          </cell>
          <cell r="CW851">
            <v>0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  <cell r="DD851">
            <v>0</v>
          </cell>
          <cell r="DE851">
            <v>0</v>
          </cell>
          <cell r="DF851">
            <v>0</v>
          </cell>
          <cell r="DG851">
            <v>0</v>
          </cell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T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0</v>
          </cell>
          <cell r="CO852">
            <v>0</v>
          </cell>
          <cell r="CP852">
            <v>0</v>
          </cell>
          <cell r="CQ852">
            <v>0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  <cell r="DD852">
            <v>0</v>
          </cell>
          <cell r="DE852">
            <v>0</v>
          </cell>
          <cell r="DF852">
            <v>0</v>
          </cell>
          <cell r="DG852">
            <v>0</v>
          </cell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T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0</v>
          </cell>
          <cell r="CO853">
            <v>0</v>
          </cell>
          <cell r="CP853">
            <v>0</v>
          </cell>
          <cell r="CQ853">
            <v>0</v>
          </cell>
          <cell r="CR853">
            <v>0</v>
          </cell>
          <cell r="CS853">
            <v>0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  <cell r="DD853">
            <v>0</v>
          </cell>
          <cell r="DE853">
            <v>0</v>
          </cell>
          <cell r="DF853">
            <v>0</v>
          </cell>
          <cell r="DG853">
            <v>0</v>
          </cell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T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0</v>
          </cell>
          <cell r="CO854">
            <v>0</v>
          </cell>
          <cell r="CP854">
            <v>0</v>
          </cell>
          <cell r="CQ854">
            <v>0</v>
          </cell>
          <cell r="CR854">
            <v>0</v>
          </cell>
          <cell r="CS854">
            <v>0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  <cell r="DD854">
            <v>0</v>
          </cell>
          <cell r="DE854">
            <v>0</v>
          </cell>
          <cell r="DF854">
            <v>0</v>
          </cell>
          <cell r="DG854">
            <v>0</v>
          </cell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T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0</v>
          </cell>
          <cell r="CO856">
            <v>0</v>
          </cell>
          <cell r="CP856">
            <v>0</v>
          </cell>
          <cell r="CQ856">
            <v>0</v>
          </cell>
          <cell r="CR856">
            <v>0</v>
          </cell>
          <cell r="CS856">
            <v>0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  <cell r="DD856">
            <v>0</v>
          </cell>
          <cell r="DE856">
            <v>0</v>
          </cell>
          <cell r="DF856">
            <v>0</v>
          </cell>
          <cell r="DG856">
            <v>0</v>
          </cell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T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0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0</v>
          </cell>
          <cell r="CS857">
            <v>0</v>
          </cell>
          <cell r="CT857">
            <v>0</v>
          </cell>
          <cell r="CU857">
            <v>0</v>
          </cell>
          <cell r="CV857">
            <v>0</v>
          </cell>
          <cell r="CW857">
            <v>0</v>
          </cell>
          <cell r="CX857">
            <v>0</v>
          </cell>
          <cell r="CY857">
            <v>0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  <cell r="DD857">
            <v>0</v>
          </cell>
          <cell r="DE857">
            <v>0</v>
          </cell>
          <cell r="DF857">
            <v>0</v>
          </cell>
          <cell r="DG857">
            <v>0</v>
          </cell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T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0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0</v>
          </cell>
          <cell r="CW858">
            <v>0</v>
          </cell>
          <cell r="CX858">
            <v>0</v>
          </cell>
          <cell r="CY858">
            <v>0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  <cell r="DD858">
            <v>0</v>
          </cell>
          <cell r="DE858">
            <v>0</v>
          </cell>
          <cell r="DF858">
            <v>0</v>
          </cell>
          <cell r="DG858">
            <v>0</v>
          </cell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T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  <cell r="CF859">
            <v>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0</v>
          </cell>
          <cell r="CU859">
            <v>0</v>
          </cell>
          <cell r="CV859">
            <v>0</v>
          </cell>
          <cell r="CW859">
            <v>0</v>
          </cell>
          <cell r="CX859">
            <v>0</v>
          </cell>
          <cell r="CY859">
            <v>0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  <cell r="DD859">
            <v>0</v>
          </cell>
          <cell r="DE859">
            <v>0</v>
          </cell>
          <cell r="DF859">
            <v>0</v>
          </cell>
          <cell r="DG859">
            <v>0</v>
          </cell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T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</row>
        <row r="860"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0</v>
          </cell>
          <cell r="DA860">
            <v>0</v>
          </cell>
          <cell r="DB860">
            <v>0</v>
          </cell>
          <cell r="DC860">
            <v>0</v>
          </cell>
          <cell r="DD860">
            <v>0</v>
          </cell>
          <cell r="DE860">
            <v>0</v>
          </cell>
          <cell r="DF860">
            <v>0</v>
          </cell>
          <cell r="DG860">
            <v>0</v>
          </cell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T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CX861">
            <v>0</v>
          </cell>
          <cell r="CY861">
            <v>0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  <cell r="DD861">
            <v>0</v>
          </cell>
          <cell r="DE861">
            <v>0</v>
          </cell>
          <cell r="DF861">
            <v>0</v>
          </cell>
          <cell r="DG861">
            <v>0</v>
          </cell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T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0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0</v>
          </cell>
          <cell r="CW862">
            <v>0</v>
          </cell>
          <cell r="CX862">
            <v>0</v>
          </cell>
          <cell r="CY862">
            <v>0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  <cell r="DD862">
            <v>0</v>
          </cell>
          <cell r="DE862">
            <v>0</v>
          </cell>
          <cell r="DF862">
            <v>0</v>
          </cell>
          <cell r="DG862">
            <v>0</v>
          </cell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T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0</v>
          </cell>
          <cell r="CO863">
            <v>0</v>
          </cell>
          <cell r="CP863">
            <v>0</v>
          </cell>
          <cell r="CQ863">
            <v>0</v>
          </cell>
          <cell r="CR863">
            <v>0</v>
          </cell>
          <cell r="CS863">
            <v>0</v>
          </cell>
          <cell r="CT863">
            <v>0</v>
          </cell>
          <cell r="CU863">
            <v>0</v>
          </cell>
          <cell r="CV863">
            <v>0</v>
          </cell>
          <cell r="CW863">
            <v>0</v>
          </cell>
          <cell r="CX863">
            <v>0</v>
          </cell>
          <cell r="CY863">
            <v>0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  <cell r="DD863">
            <v>0</v>
          </cell>
          <cell r="DE863">
            <v>0</v>
          </cell>
          <cell r="DF863">
            <v>0</v>
          </cell>
          <cell r="DG863">
            <v>0</v>
          </cell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T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0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0</v>
          </cell>
          <cell r="CS864">
            <v>0</v>
          </cell>
          <cell r="CT864">
            <v>0</v>
          </cell>
          <cell r="CU864">
            <v>0</v>
          </cell>
          <cell r="CV864">
            <v>0</v>
          </cell>
          <cell r="CW864">
            <v>0</v>
          </cell>
          <cell r="CX864">
            <v>0</v>
          </cell>
          <cell r="CY864">
            <v>0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  <cell r="DD864">
            <v>0</v>
          </cell>
          <cell r="DE864">
            <v>0</v>
          </cell>
          <cell r="DF864">
            <v>0</v>
          </cell>
          <cell r="DG864">
            <v>0</v>
          </cell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T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</row>
        <row r="865"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0</v>
          </cell>
          <cell r="CW865">
            <v>0</v>
          </cell>
          <cell r="CX865">
            <v>0</v>
          </cell>
          <cell r="CY865">
            <v>0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  <cell r="DD865">
            <v>0</v>
          </cell>
          <cell r="DE865">
            <v>0</v>
          </cell>
          <cell r="DF865">
            <v>0</v>
          </cell>
          <cell r="DG865">
            <v>0</v>
          </cell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T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0</v>
          </cell>
          <cell r="CW866">
            <v>0</v>
          </cell>
          <cell r="CX866">
            <v>0</v>
          </cell>
          <cell r="CY866">
            <v>0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  <cell r="DD866">
            <v>0</v>
          </cell>
          <cell r="DE866">
            <v>0</v>
          </cell>
          <cell r="DF866">
            <v>0</v>
          </cell>
          <cell r="DG866">
            <v>0</v>
          </cell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T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0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0</v>
          </cell>
          <cell r="CW867">
            <v>0</v>
          </cell>
          <cell r="CX867">
            <v>0</v>
          </cell>
          <cell r="CY867">
            <v>0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  <cell r="DD867">
            <v>0</v>
          </cell>
          <cell r="DE867">
            <v>0</v>
          </cell>
          <cell r="DF867">
            <v>0</v>
          </cell>
          <cell r="DG867">
            <v>0</v>
          </cell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T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0</v>
          </cell>
          <cell r="CW868">
            <v>0</v>
          </cell>
          <cell r="CX868">
            <v>0</v>
          </cell>
          <cell r="CY868">
            <v>0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  <cell r="DD868">
            <v>0</v>
          </cell>
          <cell r="DE868">
            <v>0</v>
          </cell>
          <cell r="DF868">
            <v>0</v>
          </cell>
          <cell r="DG868">
            <v>0</v>
          </cell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T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0</v>
          </cell>
          <cell r="CF869">
            <v>0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0</v>
          </cell>
          <cell r="CW869">
            <v>0</v>
          </cell>
          <cell r="CX869">
            <v>0</v>
          </cell>
          <cell r="CY869">
            <v>0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  <cell r="DD869">
            <v>0</v>
          </cell>
          <cell r="DE869">
            <v>0</v>
          </cell>
          <cell r="DF869">
            <v>0</v>
          </cell>
          <cell r="DG869">
            <v>0</v>
          </cell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T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</row>
        <row r="870">
          <cell r="A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0</v>
          </cell>
          <cell r="CO870">
            <v>0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0</v>
          </cell>
          <cell r="CW870">
            <v>0</v>
          </cell>
          <cell r="CX870">
            <v>0</v>
          </cell>
          <cell r="CY870">
            <v>0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  <cell r="DD870">
            <v>0</v>
          </cell>
          <cell r="DE870">
            <v>0</v>
          </cell>
          <cell r="DF870">
            <v>0</v>
          </cell>
          <cell r="DG870">
            <v>0</v>
          </cell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T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</row>
        <row r="871">
          <cell r="A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0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0</v>
          </cell>
          <cell r="CW871">
            <v>0</v>
          </cell>
          <cell r="CX871">
            <v>0</v>
          </cell>
          <cell r="CY871">
            <v>0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  <cell r="DD871">
            <v>0</v>
          </cell>
          <cell r="DE871">
            <v>0</v>
          </cell>
          <cell r="DF871">
            <v>0</v>
          </cell>
          <cell r="DG871">
            <v>0</v>
          </cell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T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</row>
        <row r="872">
          <cell r="A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0</v>
          </cell>
          <cell r="DA872">
            <v>0</v>
          </cell>
          <cell r="DB872">
            <v>0</v>
          </cell>
          <cell r="DC872">
            <v>0</v>
          </cell>
          <cell r="DD872">
            <v>0</v>
          </cell>
          <cell r="DE872">
            <v>0</v>
          </cell>
          <cell r="DF872">
            <v>0</v>
          </cell>
          <cell r="DG872">
            <v>0</v>
          </cell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T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</row>
        <row r="873">
          <cell r="A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0</v>
          </cell>
          <cell r="CW873">
            <v>0</v>
          </cell>
          <cell r="CX873">
            <v>0</v>
          </cell>
          <cell r="CY873">
            <v>0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  <cell r="DD873">
            <v>0</v>
          </cell>
          <cell r="DE873">
            <v>0</v>
          </cell>
          <cell r="DF873">
            <v>0</v>
          </cell>
          <cell r="DG873">
            <v>0</v>
          </cell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T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</row>
        <row r="874">
          <cell r="A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0</v>
          </cell>
          <cell r="CW874">
            <v>0</v>
          </cell>
          <cell r="CX874">
            <v>0</v>
          </cell>
          <cell r="CY874">
            <v>0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  <cell r="DD874">
            <v>0</v>
          </cell>
          <cell r="DE874">
            <v>0</v>
          </cell>
          <cell r="DF874">
            <v>0</v>
          </cell>
          <cell r="DG874">
            <v>0</v>
          </cell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T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</row>
        <row r="875">
          <cell r="A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</row>
        <row r="876">
          <cell r="A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0</v>
          </cell>
          <cell r="CW876">
            <v>0</v>
          </cell>
          <cell r="CX876">
            <v>0</v>
          </cell>
          <cell r="CY876">
            <v>0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  <cell r="DD876">
            <v>0</v>
          </cell>
          <cell r="DE876">
            <v>0</v>
          </cell>
          <cell r="DF876">
            <v>0</v>
          </cell>
          <cell r="DG876">
            <v>0</v>
          </cell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T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</row>
        <row r="877">
          <cell r="A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0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0</v>
          </cell>
          <cell r="CW877">
            <v>0</v>
          </cell>
          <cell r="CX877">
            <v>0</v>
          </cell>
          <cell r="CY877">
            <v>0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  <cell r="DD877">
            <v>0</v>
          </cell>
          <cell r="DE877">
            <v>0</v>
          </cell>
          <cell r="DF877">
            <v>0</v>
          </cell>
          <cell r="DG877">
            <v>0</v>
          </cell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T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</row>
        <row r="878">
          <cell r="A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0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0</v>
          </cell>
          <cell r="CW878">
            <v>0</v>
          </cell>
          <cell r="CX878">
            <v>0</v>
          </cell>
          <cell r="CY878">
            <v>0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  <cell r="DD878">
            <v>0</v>
          </cell>
          <cell r="DE878">
            <v>0</v>
          </cell>
          <cell r="DF878">
            <v>0</v>
          </cell>
          <cell r="DG878">
            <v>0</v>
          </cell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T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</row>
        <row r="879">
          <cell r="A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0</v>
          </cell>
          <cell r="DA879">
            <v>0</v>
          </cell>
          <cell r="DB879">
            <v>0</v>
          </cell>
          <cell r="DC879">
            <v>0</v>
          </cell>
          <cell r="DD879">
            <v>0</v>
          </cell>
          <cell r="DE879">
            <v>0</v>
          </cell>
          <cell r="DF879">
            <v>0</v>
          </cell>
          <cell r="DG879">
            <v>0</v>
          </cell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T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</row>
        <row r="880">
          <cell r="A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0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0</v>
          </cell>
          <cell r="CW880">
            <v>0</v>
          </cell>
          <cell r="CX880">
            <v>0</v>
          </cell>
          <cell r="CY880">
            <v>0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  <cell r="DD880">
            <v>0</v>
          </cell>
          <cell r="DE880">
            <v>0</v>
          </cell>
          <cell r="DF880">
            <v>0</v>
          </cell>
          <cell r="DG880">
            <v>0</v>
          </cell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T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</row>
        <row r="881">
          <cell r="A881" t="str">
            <v>Peak Capacity (Nameplate)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0</v>
          </cell>
          <cell r="CW881">
            <v>0</v>
          </cell>
          <cell r="CX881">
            <v>0</v>
          </cell>
          <cell r="CY881">
            <v>0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  <cell r="DD881">
            <v>0</v>
          </cell>
          <cell r="DE881">
            <v>0</v>
          </cell>
          <cell r="DF881">
            <v>0</v>
          </cell>
          <cell r="DG881">
            <v>0</v>
          </cell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T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0</v>
          </cell>
          <cell r="CE882">
            <v>0</v>
          </cell>
          <cell r="CF882">
            <v>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0</v>
          </cell>
          <cell r="CS882">
            <v>0</v>
          </cell>
          <cell r="CT882">
            <v>0</v>
          </cell>
          <cell r="CU882">
            <v>0</v>
          </cell>
          <cell r="CV882">
            <v>0</v>
          </cell>
          <cell r="CW882">
            <v>0</v>
          </cell>
          <cell r="CX882">
            <v>0</v>
          </cell>
          <cell r="CY882">
            <v>0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  <cell r="DD882">
            <v>0</v>
          </cell>
          <cell r="DE882">
            <v>0</v>
          </cell>
          <cell r="DF882">
            <v>0</v>
          </cell>
          <cell r="DG882">
            <v>0</v>
          </cell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T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</row>
        <row r="883"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0</v>
          </cell>
          <cell r="CE883">
            <v>0</v>
          </cell>
          <cell r="CF883">
            <v>0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0</v>
          </cell>
          <cell r="CS883">
            <v>0</v>
          </cell>
          <cell r="CT883">
            <v>0</v>
          </cell>
          <cell r="CU883">
            <v>0</v>
          </cell>
          <cell r="CV883">
            <v>0</v>
          </cell>
          <cell r="CW883">
            <v>0</v>
          </cell>
          <cell r="CX883">
            <v>0</v>
          </cell>
          <cell r="CY883">
            <v>0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  <cell r="DD883">
            <v>0</v>
          </cell>
          <cell r="DE883">
            <v>0</v>
          </cell>
          <cell r="DF883">
            <v>0</v>
          </cell>
          <cell r="DG883">
            <v>0</v>
          </cell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T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0</v>
          </cell>
          <cell r="CW884">
            <v>0</v>
          </cell>
          <cell r="CX884">
            <v>0</v>
          </cell>
          <cell r="CY884">
            <v>0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  <cell r="DD884">
            <v>0</v>
          </cell>
          <cell r="DE884">
            <v>0</v>
          </cell>
          <cell r="DF884">
            <v>0</v>
          </cell>
          <cell r="DG884">
            <v>0</v>
          </cell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T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</row>
        <row r="885"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0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0</v>
          </cell>
          <cell r="CW885">
            <v>0</v>
          </cell>
          <cell r="CX885">
            <v>0</v>
          </cell>
          <cell r="CY885">
            <v>0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  <cell r="DD885">
            <v>0</v>
          </cell>
          <cell r="DE885">
            <v>0</v>
          </cell>
          <cell r="DF885">
            <v>0</v>
          </cell>
          <cell r="DG885">
            <v>0</v>
          </cell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T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</row>
        <row r="886"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0</v>
          </cell>
          <cell r="CW886">
            <v>0</v>
          </cell>
          <cell r="CX886">
            <v>0</v>
          </cell>
          <cell r="CY886">
            <v>0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  <cell r="DD886">
            <v>0</v>
          </cell>
          <cell r="DE886">
            <v>0</v>
          </cell>
          <cell r="DF886">
            <v>0</v>
          </cell>
          <cell r="DG886">
            <v>0</v>
          </cell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T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0</v>
          </cell>
          <cell r="CS887">
            <v>0</v>
          </cell>
          <cell r="CT887">
            <v>0</v>
          </cell>
          <cell r="CU887">
            <v>0</v>
          </cell>
          <cell r="CV887">
            <v>0</v>
          </cell>
          <cell r="CW887">
            <v>0</v>
          </cell>
          <cell r="CX887">
            <v>0</v>
          </cell>
          <cell r="CY887">
            <v>0</v>
          </cell>
          <cell r="CZ887">
            <v>0</v>
          </cell>
          <cell r="DA887">
            <v>0</v>
          </cell>
          <cell r="DB887">
            <v>0</v>
          </cell>
          <cell r="DC887">
            <v>0</v>
          </cell>
          <cell r="DD887">
            <v>0</v>
          </cell>
          <cell r="DE887">
            <v>0</v>
          </cell>
          <cell r="DF887">
            <v>0</v>
          </cell>
          <cell r="DG887">
            <v>0</v>
          </cell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T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0</v>
          </cell>
          <cell r="CY889">
            <v>0</v>
          </cell>
          <cell r="CZ889">
            <v>0</v>
          </cell>
          <cell r="DA889">
            <v>0</v>
          </cell>
          <cell r="DB889">
            <v>0</v>
          </cell>
          <cell r="DC889">
            <v>0</v>
          </cell>
          <cell r="DD889">
            <v>0</v>
          </cell>
          <cell r="DE889">
            <v>0</v>
          </cell>
          <cell r="DF889">
            <v>0</v>
          </cell>
          <cell r="DG889">
            <v>0</v>
          </cell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T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</row>
        <row r="890"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0</v>
          </cell>
          <cell r="CY890">
            <v>0</v>
          </cell>
          <cell r="CZ890">
            <v>0</v>
          </cell>
          <cell r="DA890">
            <v>0</v>
          </cell>
          <cell r="DB890">
            <v>0</v>
          </cell>
          <cell r="DC890">
            <v>0</v>
          </cell>
          <cell r="DD890">
            <v>0</v>
          </cell>
          <cell r="DE890">
            <v>0</v>
          </cell>
          <cell r="DF890">
            <v>0</v>
          </cell>
          <cell r="DG890">
            <v>0</v>
          </cell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T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</row>
        <row r="891"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0</v>
          </cell>
          <cell r="CO891">
            <v>0</v>
          </cell>
          <cell r="CP891">
            <v>0</v>
          </cell>
          <cell r="CQ891">
            <v>0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0</v>
          </cell>
          <cell r="CY891">
            <v>0</v>
          </cell>
          <cell r="CZ891">
            <v>0</v>
          </cell>
          <cell r="DA891">
            <v>0</v>
          </cell>
          <cell r="DB891">
            <v>0</v>
          </cell>
          <cell r="DC891">
            <v>0</v>
          </cell>
          <cell r="DD891">
            <v>0</v>
          </cell>
          <cell r="DE891">
            <v>0</v>
          </cell>
          <cell r="DF891">
            <v>0</v>
          </cell>
          <cell r="DG891">
            <v>0</v>
          </cell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T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</row>
        <row r="892"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0</v>
          </cell>
          <cell r="CY892">
            <v>0</v>
          </cell>
          <cell r="CZ892">
            <v>0</v>
          </cell>
          <cell r="DA892">
            <v>0</v>
          </cell>
          <cell r="DB892">
            <v>0</v>
          </cell>
          <cell r="DC892">
            <v>0</v>
          </cell>
          <cell r="DD892">
            <v>0</v>
          </cell>
          <cell r="DE892">
            <v>0</v>
          </cell>
          <cell r="DF892">
            <v>0</v>
          </cell>
          <cell r="DG892">
            <v>0</v>
          </cell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T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0</v>
          </cell>
          <cell r="CY893">
            <v>0</v>
          </cell>
          <cell r="CZ893">
            <v>0</v>
          </cell>
          <cell r="DA893">
            <v>0</v>
          </cell>
          <cell r="DB893">
            <v>0</v>
          </cell>
          <cell r="DC893">
            <v>0</v>
          </cell>
          <cell r="DD893">
            <v>0</v>
          </cell>
          <cell r="DE893">
            <v>0</v>
          </cell>
          <cell r="DF893">
            <v>0</v>
          </cell>
          <cell r="DG893">
            <v>0</v>
          </cell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T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</row>
        <row r="894"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0</v>
          </cell>
          <cell r="CY894">
            <v>0</v>
          </cell>
          <cell r="CZ894">
            <v>0</v>
          </cell>
          <cell r="DA894">
            <v>0</v>
          </cell>
          <cell r="DB894">
            <v>0</v>
          </cell>
          <cell r="DC894">
            <v>0</v>
          </cell>
          <cell r="DD894">
            <v>0</v>
          </cell>
          <cell r="DE894">
            <v>0</v>
          </cell>
          <cell r="DF894">
            <v>0</v>
          </cell>
          <cell r="DG894">
            <v>0</v>
          </cell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T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</row>
        <row r="895"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0</v>
          </cell>
          <cell r="CY895">
            <v>0</v>
          </cell>
          <cell r="CZ895">
            <v>0</v>
          </cell>
          <cell r="DA895">
            <v>0</v>
          </cell>
          <cell r="DB895">
            <v>0</v>
          </cell>
          <cell r="DC895">
            <v>0</v>
          </cell>
          <cell r="DD895">
            <v>0</v>
          </cell>
          <cell r="DE895">
            <v>0</v>
          </cell>
          <cell r="DF895">
            <v>0</v>
          </cell>
          <cell r="DG895">
            <v>0</v>
          </cell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T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</row>
        <row r="896"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0</v>
          </cell>
          <cell r="CY896">
            <v>0</v>
          </cell>
          <cell r="CZ896">
            <v>0</v>
          </cell>
          <cell r="DA896">
            <v>0</v>
          </cell>
          <cell r="DB896">
            <v>0</v>
          </cell>
          <cell r="DC896">
            <v>0</v>
          </cell>
          <cell r="DD896">
            <v>0</v>
          </cell>
          <cell r="DE896">
            <v>0</v>
          </cell>
          <cell r="DF896">
            <v>0</v>
          </cell>
          <cell r="DG896">
            <v>0</v>
          </cell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T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</row>
        <row r="897"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0</v>
          </cell>
          <cell r="CY897">
            <v>0</v>
          </cell>
          <cell r="CZ897">
            <v>0</v>
          </cell>
          <cell r="DA897">
            <v>0</v>
          </cell>
          <cell r="DB897">
            <v>0</v>
          </cell>
          <cell r="DC897">
            <v>0</v>
          </cell>
          <cell r="DD897">
            <v>0</v>
          </cell>
          <cell r="DE897">
            <v>0</v>
          </cell>
          <cell r="DF897">
            <v>0</v>
          </cell>
          <cell r="DG897">
            <v>0</v>
          </cell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T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</row>
        <row r="898"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</v>
          </cell>
          <cell r="CW898">
            <v>0</v>
          </cell>
          <cell r="CX898">
            <v>0</v>
          </cell>
          <cell r="CY898">
            <v>0</v>
          </cell>
          <cell r="CZ898">
            <v>0</v>
          </cell>
          <cell r="DA898">
            <v>0</v>
          </cell>
          <cell r="DB898">
            <v>0</v>
          </cell>
          <cell r="DC898">
            <v>0</v>
          </cell>
          <cell r="DD898">
            <v>0</v>
          </cell>
          <cell r="DE898">
            <v>0</v>
          </cell>
          <cell r="DF898">
            <v>0</v>
          </cell>
          <cell r="DG898">
            <v>0</v>
          </cell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T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</row>
        <row r="899"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0</v>
          </cell>
          <cell r="CY899">
            <v>0</v>
          </cell>
          <cell r="CZ899">
            <v>0</v>
          </cell>
          <cell r="DA899">
            <v>0</v>
          </cell>
          <cell r="DB899">
            <v>0</v>
          </cell>
          <cell r="DC899">
            <v>0</v>
          </cell>
          <cell r="DD899">
            <v>0</v>
          </cell>
          <cell r="DE899">
            <v>0</v>
          </cell>
          <cell r="DF899">
            <v>0</v>
          </cell>
          <cell r="DG899">
            <v>0</v>
          </cell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T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</row>
        <row r="900"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0</v>
          </cell>
          <cell r="CU900">
            <v>0</v>
          </cell>
          <cell r="CV900">
            <v>0</v>
          </cell>
          <cell r="CW900">
            <v>0</v>
          </cell>
          <cell r="CX900">
            <v>0</v>
          </cell>
          <cell r="CY900">
            <v>0</v>
          </cell>
          <cell r="CZ900">
            <v>0</v>
          </cell>
          <cell r="DA900">
            <v>0</v>
          </cell>
          <cell r="DB900">
            <v>0</v>
          </cell>
          <cell r="DC900">
            <v>0</v>
          </cell>
          <cell r="DD900">
            <v>0</v>
          </cell>
          <cell r="DE900">
            <v>0</v>
          </cell>
          <cell r="DF900">
            <v>0</v>
          </cell>
          <cell r="DG900">
            <v>0</v>
          </cell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T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</row>
        <row r="901"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0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0</v>
          </cell>
          <cell r="CU901">
            <v>0</v>
          </cell>
          <cell r="CV901">
            <v>0</v>
          </cell>
          <cell r="CW901">
            <v>0</v>
          </cell>
          <cell r="CX901">
            <v>0</v>
          </cell>
          <cell r="CY901">
            <v>0</v>
          </cell>
          <cell r="CZ901">
            <v>0</v>
          </cell>
          <cell r="DA901">
            <v>0</v>
          </cell>
          <cell r="DB901">
            <v>0</v>
          </cell>
          <cell r="DC901">
            <v>0</v>
          </cell>
          <cell r="DD901">
            <v>0</v>
          </cell>
          <cell r="DE901">
            <v>0</v>
          </cell>
          <cell r="DF901">
            <v>0</v>
          </cell>
          <cell r="DG901">
            <v>0</v>
          </cell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T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</row>
        <row r="902"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0</v>
          </cell>
          <cell r="CU902">
            <v>0</v>
          </cell>
          <cell r="CV902">
            <v>0</v>
          </cell>
          <cell r="CW902">
            <v>0</v>
          </cell>
          <cell r="CX902">
            <v>0</v>
          </cell>
          <cell r="CY902">
            <v>0</v>
          </cell>
          <cell r="CZ902">
            <v>0</v>
          </cell>
          <cell r="DA902">
            <v>0</v>
          </cell>
          <cell r="DB902">
            <v>0</v>
          </cell>
          <cell r="DC902">
            <v>0</v>
          </cell>
          <cell r="DD902">
            <v>0</v>
          </cell>
          <cell r="DE902">
            <v>0</v>
          </cell>
          <cell r="DF902">
            <v>0</v>
          </cell>
          <cell r="DG902">
            <v>0</v>
          </cell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T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</row>
        <row r="903"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0</v>
          </cell>
          <cell r="DA903">
            <v>0</v>
          </cell>
          <cell r="DB903">
            <v>0</v>
          </cell>
          <cell r="DC903">
            <v>0</v>
          </cell>
          <cell r="DD903">
            <v>0</v>
          </cell>
          <cell r="DE903">
            <v>0</v>
          </cell>
          <cell r="DF903">
            <v>0</v>
          </cell>
          <cell r="DG903">
            <v>0</v>
          </cell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T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</row>
        <row r="904"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0</v>
          </cell>
          <cell r="DA904">
            <v>0</v>
          </cell>
          <cell r="DB904">
            <v>0</v>
          </cell>
          <cell r="DC904">
            <v>0</v>
          </cell>
          <cell r="DD904">
            <v>0</v>
          </cell>
          <cell r="DE904">
            <v>0</v>
          </cell>
          <cell r="DF904">
            <v>0</v>
          </cell>
          <cell r="DG904">
            <v>0</v>
          </cell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T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</row>
        <row r="905"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0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</row>
        <row r="906"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0</v>
          </cell>
          <cell r="DA906">
            <v>0</v>
          </cell>
          <cell r="DB906">
            <v>0</v>
          </cell>
          <cell r="DC906">
            <v>0</v>
          </cell>
          <cell r="DD906">
            <v>0</v>
          </cell>
          <cell r="DE906">
            <v>0</v>
          </cell>
          <cell r="DF906">
            <v>0</v>
          </cell>
          <cell r="DG906">
            <v>0</v>
          </cell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T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0</v>
          </cell>
          <cell r="DA907">
            <v>0</v>
          </cell>
          <cell r="DB907">
            <v>0</v>
          </cell>
          <cell r="DC907">
            <v>0</v>
          </cell>
          <cell r="DD907">
            <v>0</v>
          </cell>
          <cell r="DE907">
            <v>0</v>
          </cell>
          <cell r="DF907">
            <v>0</v>
          </cell>
          <cell r="DG907">
            <v>0</v>
          </cell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T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0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0</v>
          </cell>
          <cell r="DA908">
            <v>0</v>
          </cell>
          <cell r="DB908">
            <v>0</v>
          </cell>
          <cell r="DC908">
            <v>0</v>
          </cell>
          <cell r="DD908">
            <v>0</v>
          </cell>
          <cell r="DE908">
            <v>0</v>
          </cell>
          <cell r="DF908">
            <v>0</v>
          </cell>
          <cell r="DG908">
            <v>0</v>
          </cell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T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0</v>
          </cell>
          <cell r="CW909">
            <v>0</v>
          </cell>
          <cell r="CX909">
            <v>0</v>
          </cell>
          <cell r="CY909">
            <v>0</v>
          </cell>
          <cell r="CZ909">
            <v>0</v>
          </cell>
          <cell r="DA909">
            <v>0</v>
          </cell>
          <cell r="DB909">
            <v>0</v>
          </cell>
          <cell r="DC909">
            <v>0</v>
          </cell>
          <cell r="DD909">
            <v>0</v>
          </cell>
          <cell r="DE909">
            <v>0</v>
          </cell>
          <cell r="DF909">
            <v>0</v>
          </cell>
          <cell r="DG909">
            <v>0</v>
          </cell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T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0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0</v>
          </cell>
          <cell r="CW910">
            <v>0</v>
          </cell>
          <cell r="CX910">
            <v>0</v>
          </cell>
          <cell r="CY910">
            <v>0</v>
          </cell>
          <cell r="CZ910">
            <v>0</v>
          </cell>
          <cell r="DA910">
            <v>0</v>
          </cell>
          <cell r="DB910">
            <v>0</v>
          </cell>
          <cell r="DC910">
            <v>0</v>
          </cell>
          <cell r="DD910">
            <v>0</v>
          </cell>
          <cell r="DE910">
            <v>0</v>
          </cell>
          <cell r="DF910">
            <v>0</v>
          </cell>
          <cell r="DG910">
            <v>0</v>
          </cell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T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0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0</v>
          </cell>
          <cell r="CW911">
            <v>0</v>
          </cell>
          <cell r="CX911">
            <v>0</v>
          </cell>
          <cell r="CY911">
            <v>0</v>
          </cell>
          <cell r="CZ911">
            <v>0</v>
          </cell>
          <cell r="DA911">
            <v>0</v>
          </cell>
          <cell r="DB911">
            <v>0</v>
          </cell>
          <cell r="DC911">
            <v>0</v>
          </cell>
          <cell r="DD911">
            <v>0</v>
          </cell>
          <cell r="DE911">
            <v>0</v>
          </cell>
          <cell r="DF911">
            <v>0</v>
          </cell>
          <cell r="DG911">
            <v>0</v>
          </cell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T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0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0</v>
          </cell>
          <cell r="DA912">
            <v>0</v>
          </cell>
          <cell r="DB912">
            <v>0</v>
          </cell>
          <cell r="DC912">
            <v>0</v>
          </cell>
          <cell r="DD912">
            <v>0</v>
          </cell>
          <cell r="DE912">
            <v>0</v>
          </cell>
          <cell r="DF912">
            <v>0</v>
          </cell>
          <cell r="DG912">
            <v>0</v>
          </cell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T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0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0</v>
          </cell>
          <cell r="DA913">
            <v>0</v>
          </cell>
          <cell r="DB913">
            <v>0</v>
          </cell>
          <cell r="DC913">
            <v>0</v>
          </cell>
          <cell r="DD913">
            <v>0</v>
          </cell>
          <cell r="DE913">
            <v>0</v>
          </cell>
          <cell r="DF913">
            <v>0</v>
          </cell>
          <cell r="DG913">
            <v>0</v>
          </cell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T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0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0</v>
          </cell>
          <cell r="DA914">
            <v>0</v>
          </cell>
          <cell r="DB914">
            <v>0</v>
          </cell>
          <cell r="DC914">
            <v>0</v>
          </cell>
          <cell r="DD914">
            <v>0</v>
          </cell>
          <cell r="DE914">
            <v>0</v>
          </cell>
          <cell r="DF914">
            <v>0</v>
          </cell>
          <cell r="DG914">
            <v>0</v>
          </cell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T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0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0</v>
          </cell>
          <cell r="DA915">
            <v>0</v>
          </cell>
          <cell r="DB915">
            <v>0</v>
          </cell>
          <cell r="DC915">
            <v>0</v>
          </cell>
          <cell r="DD915">
            <v>0</v>
          </cell>
          <cell r="DE915">
            <v>0</v>
          </cell>
          <cell r="DF915">
            <v>0</v>
          </cell>
          <cell r="DG915">
            <v>0</v>
          </cell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T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0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0</v>
          </cell>
          <cell r="CW916">
            <v>0</v>
          </cell>
          <cell r="CX916">
            <v>0</v>
          </cell>
          <cell r="CY916">
            <v>0</v>
          </cell>
          <cell r="CZ916">
            <v>0</v>
          </cell>
          <cell r="DA916">
            <v>0</v>
          </cell>
          <cell r="DB916">
            <v>0</v>
          </cell>
          <cell r="DC916">
            <v>0</v>
          </cell>
          <cell r="DD916">
            <v>0</v>
          </cell>
          <cell r="DE916">
            <v>0</v>
          </cell>
          <cell r="DF916">
            <v>0</v>
          </cell>
          <cell r="DG916">
            <v>0</v>
          </cell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T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0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0</v>
          </cell>
          <cell r="CW917">
            <v>0</v>
          </cell>
          <cell r="CX917">
            <v>0</v>
          </cell>
          <cell r="CY917">
            <v>0</v>
          </cell>
          <cell r="CZ917">
            <v>0</v>
          </cell>
          <cell r="DA917">
            <v>0</v>
          </cell>
          <cell r="DB917">
            <v>0</v>
          </cell>
          <cell r="DC917">
            <v>0</v>
          </cell>
          <cell r="DD917">
            <v>0</v>
          </cell>
          <cell r="DE917">
            <v>0</v>
          </cell>
          <cell r="DF917">
            <v>0</v>
          </cell>
          <cell r="DG917">
            <v>0</v>
          </cell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T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0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0</v>
          </cell>
          <cell r="DC918">
            <v>0</v>
          </cell>
          <cell r="DD918">
            <v>0</v>
          </cell>
          <cell r="DE918">
            <v>0</v>
          </cell>
          <cell r="DF918">
            <v>0</v>
          </cell>
          <cell r="DG918">
            <v>0</v>
          </cell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T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0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0</v>
          </cell>
          <cell r="DC919">
            <v>0</v>
          </cell>
          <cell r="DD919">
            <v>0</v>
          </cell>
          <cell r="DE919">
            <v>0</v>
          </cell>
          <cell r="DF919">
            <v>0</v>
          </cell>
          <cell r="DG919">
            <v>0</v>
          </cell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T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0</v>
          </cell>
          <cell r="DA920">
            <v>0</v>
          </cell>
          <cell r="DB920">
            <v>0</v>
          </cell>
          <cell r="DC920">
            <v>0</v>
          </cell>
          <cell r="DD920">
            <v>0</v>
          </cell>
          <cell r="DE920">
            <v>0</v>
          </cell>
          <cell r="DF920">
            <v>0</v>
          </cell>
          <cell r="DG920">
            <v>0</v>
          </cell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T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  <cell r="DD921">
            <v>0</v>
          </cell>
          <cell r="DE921">
            <v>0</v>
          </cell>
          <cell r="DF921">
            <v>0</v>
          </cell>
          <cell r="DG921">
            <v>0</v>
          </cell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T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</row>
        <row r="923"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  <cell r="DD923">
            <v>0</v>
          </cell>
          <cell r="DE923">
            <v>0</v>
          </cell>
          <cell r="DF923">
            <v>0</v>
          </cell>
          <cell r="DG923">
            <v>0</v>
          </cell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T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</row>
        <row r="924">
          <cell r="A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  <cell r="DD924">
            <v>0</v>
          </cell>
          <cell r="DE924">
            <v>0</v>
          </cell>
          <cell r="DF924">
            <v>0</v>
          </cell>
          <cell r="DG924">
            <v>0</v>
          </cell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T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</row>
        <row r="925">
          <cell r="A925" t="str">
            <v>Capacity Factor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  <cell r="DD925">
            <v>0</v>
          </cell>
          <cell r="DE925">
            <v>0</v>
          </cell>
          <cell r="DF925">
            <v>0</v>
          </cell>
          <cell r="DG925">
            <v>0</v>
          </cell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T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</row>
        <row r="926"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  <cell r="DD926">
            <v>0</v>
          </cell>
          <cell r="DE926">
            <v>0</v>
          </cell>
          <cell r="DF926">
            <v>0</v>
          </cell>
          <cell r="DG926">
            <v>0</v>
          </cell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T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  <cell r="DD927">
            <v>0</v>
          </cell>
          <cell r="DE927">
            <v>0</v>
          </cell>
          <cell r="DF927">
            <v>0</v>
          </cell>
          <cell r="DG927">
            <v>0</v>
          </cell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T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0</v>
          </cell>
          <cell r="DC928">
            <v>0</v>
          </cell>
          <cell r="DD928">
            <v>0</v>
          </cell>
          <cell r="DE928">
            <v>0</v>
          </cell>
          <cell r="DF928">
            <v>0</v>
          </cell>
          <cell r="DG928">
            <v>0</v>
          </cell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T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0</v>
          </cell>
          <cell r="CO929">
            <v>0</v>
          </cell>
          <cell r="CP929">
            <v>0</v>
          </cell>
          <cell r="CQ929">
            <v>0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  <cell r="DD929">
            <v>0</v>
          </cell>
          <cell r="DE929">
            <v>0</v>
          </cell>
          <cell r="DF929">
            <v>0</v>
          </cell>
          <cell r="DG929">
            <v>0</v>
          </cell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T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0</v>
          </cell>
          <cell r="CO930">
            <v>0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  <cell r="DD930">
            <v>0</v>
          </cell>
          <cell r="DE930">
            <v>0</v>
          </cell>
          <cell r="DF930">
            <v>0</v>
          </cell>
          <cell r="DG930">
            <v>0</v>
          </cell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T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0</v>
          </cell>
          <cell r="CY931">
            <v>0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  <cell r="DD931">
            <v>0</v>
          </cell>
          <cell r="DE931">
            <v>0</v>
          </cell>
          <cell r="DF931">
            <v>0</v>
          </cell>
          <cell r="DG931">
            <v>0</v>
          </cell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T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</row>
        <row r="932">
          <cell r="F932">
            <v>-1E-3</v>
          </cell>
          <cell r="G932">
            <v>-1E-3</v>
          </cell>
          <cell r="H932">
            <v>-1E-3</v>
          </cell>
          <cell r="I932">
            <v>0</v>
          </cell>
          <cell r="J932">
            <v>-1E-3</v>
          </cell>
          <cell r="K932">
            <v>-1E-3</v>
          </cell>
          <cell r="L932">
            <v>-1E-3</v>
          </cell>
          <cell r="M932">
            <v>-1E-3</v>
          </cell>
          <cell r="N932">
            <v>-1E-3</v>
          </cell>
          <cell r="O932">
            <v>-1E-3</v>
          </cell>
          <cell r="P932">
            <v>-1E-3</v>
          </cell>
          <cell r="Q932">
            <v>-1E-3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0</v>
          </cell>
          <cell r="CZ932">
            <v>0</v>
          </cell>
          <cell r="DA932">
            <v>0</v>
          </cell>
          <cell r="DB932">
            <v>0</v>
          </cell>
          <cell r="DC932">
            <v>0</v>
          </cell>
          <cell r="DD932">
            <v>0</v>
          </cell>
          <cell r="DE932">
            <v>0</v>
          </cell>
          <cell r="DF932">
            <v>0</v>
          </cell>
          <cell r="DG932">
            <v>0</v>
          </cell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T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</row>
        <row r="933">
          <cell r="F933">
            <v>-1E-3</v>
          </cell>
          <cell r="G933">
            <v>-1E-3</v>
          </cell>
          <cell r="H933">
            <v>-1E-3</v>
          </cell>
          <cell r="I933">
            <v>-1E-3</v>
          </cell>
          <cell r="J933">
            <v>-1E-3</v>
          </cell>
          <cell r="K933">
            <v>-1E-3</v>
          </cell>
          <cell r="L933">
            <v>0</v>
          </cell>
          <cell r="M933">
            <v>0</v>
          </cell>
          <cell r="N933">
            <v>-1E-3</v>
          </cell>
          <cell r="O933">
            <v>-1E-3</v>
          </cell>
          <cell r="P933">
            <v>-1E-3</v>
          </cell>
          <cell r="Q933">
            <v>-1E-3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0</v>
          </cell>
          <cell r="CO933">
            <v>0</v>
          </cell>
          <cell r="CP933">
            <v>0</v>
          </cell>
          <cell r="CQ933">
            <v>0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  <cell r="DD933">
            <v>0</v>
          </cell>
          <cell r="DE933">
            <v>0</v>
          </cell>
          <cell r="DF933">
            <v>0</v>
          </cell>
          <cell r="DG933">
            <v>0</v>
          </cell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T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</row>
        <row r="934">
          <cell r="F934">
            <v>-3.0000000000000001E-3</v>
          </cell>
          <cell r="G934">
            <v>-2E-3</v>
          </cell>
          <cell r="H934">
            <v>-2E-3</v>
          </cell>
          <cell r="I934">
            <v>-1E-3</v>
          </cell>
          <cell r="J934">
            <v>-2E-3</v>
          </cell>
          <cell r="K934">
            <v>-1E-3</v>
          </cell>
          <cell r="L934">
            <v>-2E-3</v>
          </cell>
          <cell r="M934">
            <v>-1E-3</v>
          </cell>
          <cell r="N934">
            <v>-2E-3</v>
          </cell>
          <cell r="O934">
            <v>-1E-3</v>
          </cell>
          <cell r="P934">
            <v>-2E-3</v>
          </cell>
          <cell r="Q934">
            <v>-2E-3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0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0</v>
          </cell>
          <cell r="CU934">
            <v>0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  <cell r="DD934">
            <v>0</v>
          </cell>
          <cell r="DE934">
            <v>0</v>
          </cell>
          <cell r="DF934">
            <v>0</v>
          </cell>
          <cell r="DG934">
            <v>0</v>
          </cell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T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0</v>
          </cell>
          <cell r="CW935">
            <v>0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  <cell r="DD935">
            <v>0</v>
          </cell>
          <cell r="DE935">
            <v>0</v>
          </cell>
          <cell r="DF935">
            <v>0</v>
          </cell>
          <cell r="DG935">
            <v>0</v>
          </cell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T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</row>
        <row r="936">
          <cell r="F936">
            <v>-2E-3</v>
          </cell>
          <cell r="G936">
            <v>-2E-3</v>
          </cell>
          <cell r="H936">
            <v>-1E-3</v>
          </cell>
          <cell r="I936">
            <v>-1E-3</v>
          </cell>
          <cell r="J936">
            <v>-1E-3</v>
          </cell>
          <cell r="K936">
            <v>-2E-3</v>
          </cell>
          <cell r="L936">
            <v>-1E-3</v>
          </cell>
          <cell r="M936">
            <v>-2E-3</v>
          </cell>
          <cell r="N936">
            <v>-2E-3</v>
          </cell>
          <cell r="O936">
            <v>-1E-3</v>
          </cell>
          <cell r="P936">
            <v>-2E-3</v>
          </cell>
          <cell r="Q936">
            <v>-2E-3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0</v>
          </cell>
          <cell r="CY936">
            <v>0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  <cell r="DD936">
            <v>0</v>
          </cell>
          <cell r="DE936">
            <v>0</v>
          </cell>
          <cell r="DF936">
            <v>0</v>
          </cell>
          <cell r="DG936">
            <v>0</v>
          </cell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T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</row>
        <row r="937"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  <cell r="DD937">
            <v>0</v>
          </cell>
          <cell r="DE937">
            <v>0</v>
          </cell>
          <cell r="DF937">
            <v>0</v>
          </cell>
          <cell r="DG937">
            <v>0</v>
          </cell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T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</row>
        <row r="938"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0</v>
          </cell>
          <cell r="CN938">
            <v>0</v>
          </cell>
          <cell r="CO938">
            <v>0</v>
          </cell>
          <cell r="CP938">
            <v>0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  <cell r="DD938">
            <v>0</v>
          </cell>
          <cell r="DE938">
            <v>0</v>
          </cell>
          <cell r="DF938">
            <v>0</v>
          </cell>
          <cell r="DG938">
            <v>0</v>
          </cell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T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</row>
        <row r="939"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-1E-3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0</v>
          </cell>
          <cell r="CO939">
            <v>0</v>
          </cell>
          <cell r="CP939">
            <v>0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  <cell r="DD939">
            <v>0</v>
          </cell>
          <cell r="DE939">
            <v>0</v>
          </cell>
          <cell r="DF939">
            <v>0</v>
          </cell>
          <cell r="DG939">
            <v>0</v>
          </cell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T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0</v>
          </cell>
          <cell r="CO940">
            <v>0</v>
          </cell>
          <cell r="CP940">
            <v>0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  <cell r="DD940">
            <v>0</v>
          </cell>
          <cell r="DE940">
            <v>0</v>
          </cell>
          <cell r="DF940">
            <v>0</v>
          </cell>
          <cell r="DG940">
            <v>0</v>
          </cell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T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</row>
        <row r="941"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-1E-3</v>
          </cell>
          <cell r="M941">
            <v>-1E-3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0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  <cell r="DD941">
            <v>0</v>
          </cell>
          <cell r="DE941">
            <v>0</v>
          </cell>
          <cell r="DF941">
            <v>0</v>
          </cell>
          <cell r="DG941">
            <v>0</v>
          </cell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T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</row>
        <row r="942"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</row>
        <row r="943"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-1E-3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0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  <cell r="DD943">
            <v>0</v>
          </cell>
          <cell r="DE943">
            <v>0</v>
          </cell>
          <cell r="DF943">
            <v>0</v>
          </cell>
          <cell r="DG943">
            <v>0</v>
          </cell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T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</row>
        <row r="944"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-1E-3</v>
          </cell>
          <cell r="M944">
            <v>0</v>
          </cell>
          <cell r="N944">
            <v>-1E-3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0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0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  <cell r="DD944">
            <v>0</v>
          </cell>
          <cell r="DE944">
            <v>0</v>
          </cell>
          <cell r="DF944">
            <v>0</v>
          </cell>
          <cell r="DG944">
            <v>0</v>
          </cell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T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</row>
        <row r="945"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-1E-3</v>
          </cell>
          <cell r="L945">
            <v>-1E-3</v>
          </cell>
          <cell r="M945">
            <v>-1E-3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0</v>
          </cell>
          <cell r="CO945">
            <v>0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  <cell r="DD945">
            <v>0</v>
          </cell>
          <cell r="DE945">
            <v>0</v>
          </cell>
          <cell r="DF945">
            <v>0</v>
          </cell>
          <cell r="DG945">
            <v>0</v>
          </cell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T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</row>
        <row r="946"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0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0</v>
          </cell>
          <cell r="CO946">
            <v>0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  <cell r="DD946">
            <v>0</v>
          </cell>
          <cell r="DE946">
            <v>0</v>
          </cell>
          <cell r="DF946">
            <v>0</v>
          </cell>
          <cell r="DG946">
            <v>0</v>
          </cell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T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-1E-3</v>
          </cell>
          <cell r="M947">
            <v>-1E-3</v>
          </cell>
          <cell r="N947">
            <v>-1E-3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0</v>
          </cell>
          <cell r="CO947">
            <v>0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  <cell r="DD947">
            <v>0</v>
          </cell>
          <cell r="DE947">
            <v>0</v>
          </cell>
          <cell r="DF947">
            <v>0</v>
          </cell>
          <cell r="DG947">
            <v>0</v>
          </cell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T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</row>
        <row r="948"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0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0</v>
          </cell>
          <cell r="CO948">
            <v>0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  <cell r="DD948">
            <v>0</v>
          </cell>
          <cell r="DE948">
            <v>0</v>
          </cell>
          <cell r="DF948">
            <v>0</v>
          </cell>
          <cell r="DG948">
            <v>0</v>
          </cell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T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</row>
        <row r="949">
          <cell r="A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0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0</v>
          </cell>
          <cell r="CO949">
            <v>0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  <cell r="DD949">
            <v>0</v>
          </cell>
          <cell r="DE949">
            <v>0</v>
          </cell>
          <cell r="DF949">
            <v>0</v>
          </cell>
          <cell r="DG949">
            <v>0</v>
          </cell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T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</row>
        <row r="950">
          <cell r="A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0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0</v>
          </cell>
          <cell r="CO950">
            <v>0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  <cell r="DD950">
            <v>0</v>
          </cell>
          <cell r="DE950">
            <v>0</v>
          </cell>
          <cell r="DF950">
            <v>0</v>
          </cell>
          <cell r="DG950">
            <v>0</v>
          </cell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T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</row>
        <row r="951">
          <cell r="A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0</v>
          </cell>
          <cell r="CO951">
            <v>0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  <cell r="DD951">
            <v>0</v>
          </cell>
          <cell r="DE951">
            <v>0</v>
          </cell>
          <cell r="DF951">
            <v>0</v>
          </cell>
          <cell r="DG951">
            <v>0</v>
          </cell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T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</row>
        <row r="952">
          <cell r="A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0</v>
          </cell>
          <cell r="CO952">
            <v>0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  <cell r="DD952">
            <v>0</v>
          </cell>
          <cell r="DE952">
            <v>0</v>
          </cell>
          <cell r="DF952">
            <v>0</v>
          </cell>
          <cell r="DG952">
            <v>0</v>
          </cell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T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</row>
        <row r="953">
          <cell r="A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0</v>
          </cell>
          <cell r="CO953">
            <v>0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  <cell r="DD953">
            <v>0</v>
          </cell>
          <cell r="DE953">
            <v>0</v>
          </cell>
          <cell r="DF953">
            <v>0</v>
          </cell>
          <cell r="DG953">
            <v>0</v>
          </cell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T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</row>
        <row r="954">
          <cell r="A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0</v>
          </cell>
          <cell r="CO954">
            <v>0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  <cell r="DD954">
            <v>0</v>
          </cell>
          <cell r="DE954">
            <v>0</v>
          </cell>
          <cell r="DF954">
            <v>0</v>
          </cell>
          <cell r="DG954">
            <v>0</v>
          </cell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T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</row>
        <row r="955">
          <cell r="A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</row>
        <row r="956">
          <cell r="A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0</v>
          </cell>
          <cell r="CO956">
            <v>0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  <cell r="DD956">
            <v>0</v>
          </cell>
          <cell r="DE956">
            <v>0</v>
          </cell>
          <cell r="DF956">
            <v>0</v>
          </cell>
          <cell r="DG956">
            <v>0</v>
          </cell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T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</row>
        <row r="957">
          <cell r="A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  <cell r="CO957">
            <v>0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  <cell r="DD957">
            <v>0</v>
          </cell>
          <cell r="DE957">
            <v>0</v>
          </cell>
          <cell r="DF957">
            <v>0</v>
          </cell>
          <cell r="DG957">
            <v>0</v>
          </cell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T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</row>
        <row r="958"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0</v>
          </cell>
          <cell r="CO958">
            <v>0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  <cell r="DD958">
            <v>0</v>
          </cell>
          <cell r="DE958">
            <v>0</v>
          </cell>
          <cell r="DF958">
            <v>0</v>
          </cell>
          <cell r="DG958">
            <v>0</v>
          </cell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T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</row>
        <row r="959"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  <cell r="CO959">
            <v>0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  <cell r="DD959">
            <v>0</v>
          </cell>
          <cell r="DE959">
            <v>0</v>
          </cell>
          <cell r="DF959">
            <v>0</v>
          </cell>
          <cell r="DG959">
            <v>0</v>
          </cell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T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</row>
        <row r="960">
          <cell r="F960">
            <v>-0.62249275204223786</v>
          </cell>
          <cell r="G960">
            <v>-0.5589182141481398</v>
          </cell>
          <cell r="H960">
            <v>-0.4759954678520833</v>
          </cell>
          <cell r="I960">
            <v>-0.48458610743916664</v>
          </cell>
          <cell r="J960">
            <v>-0.38249928176397846</v>
          </cell>
          <cell r="K960">
            <v>-0.35442095602608331</v>
          </cell>
          <cell r="L960">
            <v>-0.34240823217419353</v>
          </cell>
          <cell r="M960">
            <v>-0.27039071462600806</v>
          </cell>
          <cell r="N960">
            <v>-0.3941885421993056</v>
          </cell>
          <cell r="O960">
            <v>-0.50348749877217736</v>
          </cell>
          <cell r="P960">
            <v>-0.50869520083006947</v>
          </cell>
          <cell r="Q960">
            <v>-0.61817206360887089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  <cell r="CO960">
            <v>0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  <cell r="DD960">
            <v>0</v>
          </cell>
          <cell r="DE960">
            <v>0</v>
          </cell>
          <cell r="DF960">
            <v>0</v>
          </cell>
          <cell r="DG960">
            <v>0</v>
          </cell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T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</row>
        <row r="961">
          <cell r="F961">
            <v>-0.52897016182666667</v>
          </cell>
          <cell r="G961">
            <v>-0.46598033436617264</v>
          </cell>
          <cell r="H961">
            <v>-0.40942552742612903</v>
          </cell>
          <cell r="I961">
            <v>-0.33922568064000003</v>
          </cell>
          <cell r="J961">
            <v>-0.30249769308602154</v>
          </cell>
          <cell r="K961">
            <v>-0.23937930228183332</v>
          </cell>
          <cell r="L961">
            <v>-0.22901580025241935</v>
          </cell>
          <cell r="M961">
            <v>-0.20516121813970969</v>
          </cell>
          <cell r="N961">
            <v>-0.25059407028841663</v>
          </cell>
          <cell r="O961">
            <v>-0.34655819513403763</v>
          </cell>
          <cell r="P961">
            <v>-0.42902352507305558</v>
          </cell>
          <cell r="Q961">
            <v>-0.57800324815430115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  <cell r="CO961">
            <v>0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  <cell r="DD961">
            <v>0</v>
          </cell>
          <cell r="DE961">
            <v>0</v>
          </cell>
          <cell r="DF961">
            <v>0</v>
          </cell>
          <cell r="DG961">
            <v>0</v>
          </cell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T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</row>
        <row r="962">
          <cell r="F962">
            <v>-0.36346374327419351</v>
          </cell>
          <cell r="G962">
            <v>-0.2535062513244048</v>
          </cell>
          <cell r="H962">
            <v>-0.31576804618075272</v>
          </cell>
          <cell r="I962">
            <v>-0.25044080926544443</v>
          </cell>
          <cell r="J962">
            <v>-0.27557804068010749</v>
          </cell>
          <cell r="K962">
            <v>-0.22697661430361107</v>
          </cell>
          <cell r="L962">
            <v>-0.14693594038456989</v>
          </cell>
          <cell r="M962">
            <v>-0.16537495940430108</v>
          </cell>
          <cell r="N962">
            <v>-0.18332049766716668</v>
          </cell>
          <cell r="O962">
            <v>-0.25217201791397847</v>
          </cell>
          <cell r="P962">
            <v>-0.34416393586499999</v>
          </cell>
          <cell r="Q962">
            <v>-0.34599677859462369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  <cell r="CO962">
            <v>0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  <cell r="DD962">
            <v>0</v>
          </cell>
          <cell r="DE962">
            <v>0</v>
          </cell>
          <cell r="DF962">
            <v>0</v>
          </cell>
          <cell r="DG962">
            <v>0</v>
          </cell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T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</row>
        <row r="963">
          <cell r="F963">
            <v>-0.38638022658440863</v>
          </cell>
          <cell r="G963">
            <v>-0.27078820279107141</v>
          </cell>
          <cell r="H963">
            <v>-0.33485942896247317</v>
          </cell>
          <cell r="I963">
            <v>-0.27319954012499997</v>
          </cell>
          <cell r="J963">
            <v>-0.28633862090322576</v>
          </cell>
          <cell r="K963">
            <v>-0.23753429493527775</v>
          </cell>
          <cell r="L963">
            <v>-0.15155233635499998</v>
          </cell>
          <cell r="M963">
            <v>-0.16841728842043011</v>
          </cell>
          <cell r="N963">
            <v>-0.19199012682272223</v>
          </cell>
          <cell r="O963">
            <v>-0.30570998447150538</v>
          </cell>
          <cell r="P963">
            <v>-0.36968274753444447</v>
          </cell>
          <cell r="Q963">
            <v>-0.39459244263870974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  <cell r="CO963">
            <v>0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  <cell r="DD963">
            <v>0</v>
          </cell>
          <cell r="DE963">
            <v>0</v>
          </cell>
          <cell r="DF963">
            <v>0</v>
          </cell>
          <cell r="DG963">
            <v>0</v>
          </cell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T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</row>
        <row r="964">
          <cell r="F964">
            <v>-0.68877508133400533</v>
          </cell>
          <cell r="G964">
            <v>-0.54392072136036707</v>
          </cell>
          <cell r="H964">
            <v>-0.53627225061043915</v>
          </cell>
          <cell r="I964">
            <v>-0.40249541603993055</v>
          </cell>
          <cell r="J964">
            <v>-0.37615838800403228</v>
          </cell>
          <cell r="K964">
            <v>-0.32925481906539356</v>
          </cell>
          <cell r="L964">
            <v>-0.22847631713653671</v>
          </cell>
          <cell r="M964">
            <v>-0.25789198755432347</v>
          </cell>
          <cell r="N964">
            <v>-0.29803929752025465</v>
          </cell>
          <cell r="O964">
            <v>-0.42581937151937727</v>
          </cell>
          <cell r="P964">
            <v>-0.56421409195891203</v>
          </cell>
          <cell r="Q964">
            <v>-0.58864244507448471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  <cell r="CO964">
            <v>0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  <cell r="DD964">
            <v>0</v>
          </cell>
          <cell r="DE964">
            <v>0</v>
          </cell>
          <cell r="DF964">
            <v>0</v>
          </cell>
          <cell r="DG964">
            <v>0</v>
          </cell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T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</row>
        <row r="965">
          <cell r="F965">
            <v>-0.78493545080039717</v>
          </cell>
          <cell r="G965">
            <v>-0.63387354125308337</v>
          </cell>
          <cell r="H965">
            <v>-0.57720744656119838</v>
          </cell>
          <cell r="I965">
            <v>-0.45126728270245242</v>
          </cell>
          <cell r="J965">
            <v>-0.4533132955778359</v>
          </cell>
          <cell r="K965">
            <v>-0.3868560932344845</v>
          </cell>
          <cell r="L965">
            <v>-0.25763139103676258</v>
          </cell>
          <cell r="M965">
            <v>-0.26681655698101325</v>
          </cell>
          <cell r="N965">
            <v>-0.32178598419844845</v>
          </cell>
          <cell r="O965">
            <v>-0.46702992227102108</v>
          </cell>
          <cell r="P965">
            <v>-0.639893954380931</v>
          </cell>
          <cell r="Q965">
            <v>-0.65168201244066648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  <cell r="CO965">
            <v>0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  <cell r="DD965">
            <v>0</v>
          </cell>
          <cell r="DE965">
            <v>0</v>
          </cell>
          <cell r="DF965">
            <v>0</v>
          </cell>
          <cell r="DG965">
            <v>0</v>
          </cell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T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</row>
        <row r="966">
          <cell r="F966">
            <v>-0.53715812321989775</v>
          </cell>
          <cell r="G966">
            <v>-0.53265582241236775</v>
          </cell>
          <cell r="H966">
            <v>-0.54379417742130287</v>
          </cell>
          <cell r="I966">
            <v>-0.46269777976952498</v>
          </cell>
          <cell r="J966">
            <v>-0.4410072600384396</v>
          </cell>
          <cell r="K966">
            <v>-0.35532650302033014</v>
          </cell>
          <cell r="L966">
            <v>-0.27580676962073403</v>
          </cell>
          <cell r="M966">
            <v>-0.28082590008960573</v>
          </cell>
          <cell r="N966">
            <v>-0.39140571618692971</v>
          </cell>
          <cell r="O966">
            <v>-0.49538922225988258</v>
          </cell>
          <cell r="P966">
            <v>-0.61758408949107635</v>
          </cell>
          <cell r="Q966">
            <v>-0.67728833279245237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  <cell r="CO966">
            <v>0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  <cell r="DD966">
            <v>0</v>
          </cell>
          <cell r="DE966">
            <v>0</v>
          </cell>
          <cell r="DF966">
            <v>0</v>
          </cell>
          <cell r="DG966">
            <v>0</v>
          </cell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T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</row>
        <row r="967">
          <cell r="F967">
            <v>-0.37730060123452258</v>
          </cell>
          <cell r="G967">
            <v>-0.29628424345839344</v>
          </cell>
          <cell r="H967">
            <v>-0.38682606359033889</v>
          </cell>
          <cell r="I967">
            <v>-0.39252660017185742</v>
          </cell>
          <cell r="J967">
            <v>-0.33633141255159116</v>
          </cell>
          <cell r="K967">
            <v>-0.33505638390712678</v>
          </cell>
          <cell r="L967">
            <v>-0.27274279141794289</v>
          </cell>
          <cell r="M967">
            <v>-0.30277564734441187</v>
          </cell>
          <cell r="N967">
            <v>-0.37771146673961842</v>
          </cell>
          <cell r="O967">
            <v>-0.33534832072336263</v>
          </cell>
          <cell r="P967">
            <v>-0.4071129023063973</v>
          </cell>
          <cell r="Q967">
            <v>-0.43501651539453673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  <cell r="CO967">
            <v>0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  <cell r="DD967">
            <v>0</v>
          </cell>
          <cell r="DE967">
            <v>0</v>
          </cell>
          <cell r="DF967">
            <v>0</v>
          </cell>
          <cell r="DG967">
            <v>0</v>
          </cell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T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</row>
        <row r="968">
          <cell r="F968">
            <v>-0.40135101024986214</v>
          </cell>
          <cell r="G968">
            <v>-0.32235254671474356</v>
          </cell>
          <cell r="H968">
            <v>-0.39799271977253925</v>
          </cell>
          <cell r="I968">
            <v>-0.4009669666780627</v>
          </cell>
          <cell r="J968">
            <v>-0.33817174114454096</v>
          </cell>
          <cell r="K968">
            <v>-0.34026477648717951</v>
          </cell>
          <cell r="L968">
            <v>-0.27813633237179491</v>
          </cell>
          <cell r="M968">
            <v>-0.30451465977598569</v>
          </cell>
          <cell r="N968">
            <v>-0.37834864541666663</v>
          </cell>
          <cell r="O968">
            <v>-0.35059475393231321</v>
          </cell>
          <cell r="P968">
            <v>-0.4221261720160257</v>
          </cell>
          <cell r="Q968">
            <v>-0.46566550865384615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0</v>
          </cell>
          <cell r="CO968">
            <v>0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  <cell r="DD968">
            <v>0</v>
          </cell>
          <cell r="DE968">
            <v>0</v>
          </cell>
          <cell r="DF968">
            <v>0</v>
          </cell>
          <cell r="DG968">
            <v>0</v>
          </cell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T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</row>
        <row r="969">
          <cell r="F969">
            <v>-0.22023760718456875</v>
          </cell>
          <cell r="G969">
            <v>-0.31888648379812562</v>
          </cell>
          <cell r="H969">
            <v>-0.45229705666537973</v>
          </cell>
          <cell r="I969">
            <v>-0.35734054497409867</v>
          </cell>
          <cell r="J969">
            <v>-0.36518080476938913</v>
          </cell>
          <cell r="K969">
            <v>-0.44602652739361703</v>
          </cell>
          <cell r="L969">
            <v>-0.41281737179106609</v>
          </cell>
          <cell r="M969">
            <v>-0.35873281801504237</v>
          </cell>
          <cell r="N969">
            <v>-0.29437324599216902</v>
          </cell>
          <cell r="O969">
            <v>-0.36329153421699839</v>
          </cell>
          <cell r="P969">
            <v>-0.32602102118099879</v>
          </cell>
          <cell r="Q969">
            <v>-0.21809590960292266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0</v>
          </cell>
          <cell r="CO969">
            <v>0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  <cell r="DD969">
            <v>0</v>
          </cell>
          <cell r="DE969">
            <v>0</v>
          </cell>
          <cell r="DF969">
            <v>0</v>
          </cell>
          <cell r="DG969">
            <v>0</v>
          </cell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T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</row>
        <row r="970">
          <cell r="F970">
            <v>-0.40197969552663732</v>
          </cell>
          <cell r="G970">
            <v>-0.33770894839586341</v>
          </cell>
          <cell r="H970">
            <v>-0.41784884459609539</v>
          </cell>
          <cell r="I970">
            <v>-0.40704153881734001</v>
          </cell>
          <cell r="J970">
            <v>-0.45697242688986645</v>
          </cell>
          <cell r="K970">
            <v>-0.3583331627749719</v>
          </cell>
          <cell r="L970">
            <v>-0.28969506168181813</v>
          </cell>
          <cell r="M970">
            <v>-0.30248272470593029</v>
          </cell>
          <cell r="N970">
            <v>-0.35458957426879911</v>
          </cell>
          <cell r="O970">
            <v>-0.29614367756537147</v>
          </cell>
          <cell r="P970">
            <v>-0.44720414953759824</v>
          </cell>
          <cell r="Q970">
            <v>-0.42745062608830242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0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  <cell r="CO970">
            <v>0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  <cell r="DD970">
            <v>0</v>
          </cell>
          <cell r="DE970">
            <v>0</v>
          </cell>
          <cell r="DF970">
            <v>0</v>
          </cell>
          <cell r="DG970">
            <v>0</v>
          </cell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T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</row>
        <row r="971">
          <cell r="F971">
            <v>-0.22270552497913657</v>
          </cell>
          <cell r="G971">
            <v>-0.2621730502474236</v>
          </cell>
          <cell r="H971">
            <v>-0.37799580225351737</v>
          </cell>
          <cell r="I971">
            <v>-0.31379489703012714</v>
          </cell>
          <cell r="J971">
            <v>-0.41755946891884665</v>
          </cell>
          <cell r="K971">
            <v>-0.4373727288998065</v>
          </cell>
          <cell r="L971">
            <v>-0.44860344857700735</v>
          </cell>
          <cell r="M971">
            <v>-0.38642379477732308</v>
          </cell>
          <cell r="N971">
            <v>-0.35584211927252629</v>
          </cell>
          <cell r="O971">
            <v>-0.33409949966565022</v>
          </cell>
          <cell r="P971">
            <v>-0.26112423211028191</v>
          </cell>
          <cell r="Q971">
            <v>-0.26073806549243034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  <cell r="CO971">
            <v>0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  <cell r="DD971">
            <v>0</v>
          </cell>
          <cell r="DE971">
            <v>0</v>
          </cell>
          <cell r="DF971">
            <v>0</v>
          </cell>
          <cell r="DG971">
            <v>0</v>
          </cell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T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</row>
        <row r="972">
          <cell r="F972">
            <v>-0.3474891657829301</v>
          </cell>
          <cell r="G972">
            <v>-0.39383981069616153</v>
          </cell>
          <cell r="H972">
            <v>-0.3748006831661842</v>
          </cell>
          <cell r="I972">
            <v>-0.39370018789173788</v>
          </cell>
          <cell r="J972">
            <v>-0.35902532066790738</v>
          </cell>
          <cell r="K972">
            <v>-0.36042286914173788</v>
          </cell>
          <cell r="L972">
            <v>-0.33814350553143097</v>
          </cell>
          <cell r="M972">
            <v>-0.32880649236628062</v>
          </cell>
          <cell r="N972">
            <v>-0.33236853942307693</v>
          </cell>
          <cell r="O972">
            <v>-0.34937382963709679</v>
          </cell>
          <cell r="P972">
            <v>-0.3500838242610399</v>
          </cell>
          <cell r="Q972">
            <v>-0.36275751251895511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H972">
            <v>0</v>
          </cell>
          <cell r="BI972">
            <v>0</v>
          </cell>
          <cell r="BJ972">
            <v>0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</row>
        <row r="973">
          <cell r="F973">
            <v>-0.53126310307244273</v>
          </cell>
          <cell r="G973">
            <v>-0.43180162842422165</v>
          </cell>
          <cell r="H973">
            <v>-0.41756618867176726</v>
          </cell>
          <cell r="I973">
            <v>-0.30912726291061254</v>
          </cell>
          <cell r="J973">
            <v>-0.27237187021987869</v>
          </cell>
          <cell r="K973">
            <v>-0.3390122070049858</v>
          </cell>
          <cell r="L973">
            <v>-0.28360674709298317</v>
          </cell>
          <cell r="M973">
            <v>-0.2856212202664048</v>
          </cell>
          <cell r="N973">
            <v>-0.27858602403311966</v>
          </cell>
          <cell r="O973">
            <v>-0.26924057674731178</v>
          </cell>
          <cell r="P973">
            <v>-0.36763335887820514</v>
          </cell>
          <cell r="Q973">
            <v>-0.30281655367383514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0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  <cell r="CO973">
            <v>0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  <cell r="DD973">
            <v>0</v>
          </cell>
          <cell r="DE973">
            <v>0</v>
          </cell>
          <cell r="DF973">
            <v>0</v>
          </cell>
          <cell r="DG973">
            <v>0</v>
          </cell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T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</row>
        <row r="974">
          <cell r="F974">
            <v>-0.43575116507262779</v>
          </cell>
          <cell r="G974">
            <v>-0.37370117761382621</v>
          </cell>
          <cell r="H974">
            <v>-0.47347730553008865</v>
          </cell>
          <cell r="I974">
            <v>-0.405919277792885</v>
          </cell>
          <cell r="J974">
            <v>-0.46084005342859841</v>
          </cell>
          <cell r="K974">
            <v>-0.35892795332261213</v>
          </cell>
          <cell r="L974">
            <v>-0.25682442628857766</v>
          </cell>
          <cell r="M974">
            <v>-0.30326831071590266</v>
          </cell>
          <cell r="N974">
            <v>-0.37114855728265111</v>
          </cell>
          <cell r="O974">
            <v>-0.34815844280513114</v>
          </cell>
          <cell r="P974">
            <v>-0.41738050869980503</v>
          </cell>
          <cell r="Q974">
            <v>-0.44035880080362194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  <cell r="CO974">
            <v>0</v>
          </cell>
          <cell r="CP974">
            <v>0</v>
          </cell>
          <cell r="CQ974">
            <v>0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  <cell r="DD974">
            <v>0</v>
          </cell>
          <cell r="DE974">
            <v>0</v>
          </cell>
          <cell r="DF974">
            <v>0</v>
          </cell>
          <cell r="DG974">
            <v>0</v>
          </cell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T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</row>
        <row r="975"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0</v>
          </cell>
          <cell r="CS975">
            <v>0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  <cell r="DD975">
            <v>0</v>
          </cell>
          <cell r="DE975">
            <v>0</v>
          </cell>
          <cell r="DF975">
            <v>0</v>
          </cell>
          <cell r="DG975">
            <v>0</v>
          </cell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T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</row>
        <row r="976">
          <cell r="F976">
            <v>-0.30988263582206471</v>
          </cell>
          <cell r="G976">
            <v>-0.25652014735149109</v>
          </cell>
          <cell r="H976">
            <v>-0.33698910402655585</v>
          </cell>
          <cell r="I976">
            <v>-0.32174407789602977</v>
          </cell>
          <cell r="J976">
            <v>-0.29817414519176988</v>
          </cell>
          <cell r="K976">
            <v>-0.29416846510171157</v>
          </cell>
          <cell r="L976">
            <v>-0.23389746958564134</v>
          </cell>
          <cell r="M976">
            <v>-0.25762333767758228</v>
          </cell>
          <cell r="N976">
            <v>-0.3321472791203704</v>
          </cell>
          <cell r="O976">
            <v>-0.27961865678206799</v>
          </cell>
          <cell r="P976">
            <v>-0.35852219872081931</v>
          </cell>
          <cell r="Q976">
            <v>-0.35485940771022051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  <cell r="DD976">
            <v>0</v>
          </cell>
          <cell r="DE976">
            <v>0</v>
          </cell>
          <cell r="DF976">
            <v>0</v>
          </cell>
          <cell r="DG976">
            <v>0</v>
          </cell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T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</row>
        <row r="977">
          <cell r="F977">
            <v>-0.43506551913842728</v>
          </cell>
          <cell r="G977">
            <v>-0.327947261945647</v>
          </cell>
          <cell r="H977">
            <v>-0.47675112669802872</v>
          </cell>
          <cell r="I977">
            <v>-0.35905596812359708</v>
          </cell>
          <cell r="J977">
            <v>-0.41049598636906703</v>
          </cell>
          <cell r="K977">
            <v>-0.34654671019219985</v>
          </cell>
          <cell r="L977">
            <v>-0.2691379948666775</v>
          </cell>
          <cell r="M977">
            <v>-0.31978110350358424</v>
          </cell>
          <cell r="N977">
            <v>-0.35571165595847365</v>
          </cell>
          <cell r="O977">
            <v>-0.34028124207057131</v>
          </cell>
          <cell r="P977">
            <v>-0.45219055181387485</v>
          </cell>
          <cell r="Q977">
            <v>-0.41403518494297814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0</v>
          </cell>
          <cell r="CW977">
            <v>0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  <cell r="DD977">
            <v>0</v>
          </cell>
          <cell r="DE977">
            <v>0</v>
          </cell>
          <cell r="DF977">
            <v>0</v>
          </cell>
          <cell r="DG977">
            <v>0</v>
          </cell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T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</row>
        <row r="978">
          <cell r="F978">
            <v>-0.48187290332781912</v>
          </cell>
          <cell r="G978">
            <v>-0.36794326260866905</v>
          </cell>
          <cell r="H978">
            <v>-0.516738904932451</v>
          </cell>
          <cell r="I978">
            <v>-0.39257886544444442</v>
          </cell>
          <cell r="J978">
            <v>-0.44549217677832914</v>
          </cell>
          <cell r="K978">
            <v>-0.37865267193162394</v>
          </cell>
          <cell r="L978">
            <v>-0.29461505783291975</v>
          </cell>
          <cell r="M978">
            <v>-0.34334546693203749</v>
          </cell>
          <cell r="N978">
            <v>-0.38667077683903134</v>
          </cell>
          <cell r="O978">
            <v>-0.36648730431486076</v>
          </cell>
          <cell r="P978">
            <v>-0.49029931723404557</v>
          </cell>
          <cell r="Q978">
            <v>-0.46376171818169293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  <cell r="CO978">
            <v>0</v>
          </cell>
          <cell r="CP978">
            <v>0</v>
          </cell>
          <cell r="CQ978">
            <v>0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  <cell r="DD978">
            <v>0</v>
          </cell>
          <cell r="DE978">
            <v>0</v>
          </cell>
          <cell r="DF978">
            <v>0</v>
          </cell>
          <cell r="DG978">
            <v>0</v>
          </cell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T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0</v>
          </cell>
          <cell r="CS979">
            <v>0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  <cell r="DD979">
            <v>0</v>
          </cell>
          <cell r="DE979">
            <v>0</v>
          </cell>
          <cell r="DF979">
            <v>0</v>
          </cell>
          <cell r="DG979">
            <v>0</v>
          </cell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T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</row>
        <row r="980"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0</v>
          </cell>
          <cell r="CU980">
            <v>0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  <cell r="DD980">
            <v>0</v>
          </cell>
          <cell r="DE980">
            <v>0</v>
          </cell>
          <cell r="DF980">
            <v>0</v>
          </cell>
          <cell r="DG980">
            <v>0</v>
          </cell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T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</row>
        <row r="981"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0</v>
          </cell>
          <cell r="CW981">
            <v>0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  <cell r="DD981">
            <v>0</v>
          </cell>
          <cell r="DE981">
            <v>0</v>
          </cell>
          <cell r="DF981">
            <v>0</v>
          </cell>
          <cell r="DG981">
            <v>0</v>
          </cell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T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</row>
        <row r="982">
          <cell r="A982" t="str">
            <v>Integration Charge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  <cell r="CO982">
            <v>0</v>
          </cell>
          <cell r="CP982">
            <v>0</v>
          </cell>
          <cell r="CQ982">
            <v>0</v>
          </cell>
          <cell r="CR982">
            <v>0</v>
          </cell>
          <cell r="CS982">
            <v>0</v>
          </cell>
          <cell r="CT982">
            <v>0</v>
          </cell>
          <cell r="CU982">
            <v>0</v>
          </cell>
          <cell r="CV982">
            <v>0</v>
          </cell>
          <cell r="CW982">
            <v>0</v>
          </cell>
          <cell r="CX982">
            <v>0</v>
          </cell>
          <cell r="CY982">
            <v>0</v>
          </cell>
          <cell r="CZ982">
            <v>0</v>
          </cell>
          <cell r="DA982">
            <v>0</v>
          </cell>
          <cell r="DB982">
            <v>0</v>
          </cell>
          <cell r="DC982">
            <v>0</v>
          </cell>
          <cell r="DD982">
            <v>0</v>
          </cell>
          <cell r="DE982">
            <v>0</v>
          </cell>
          <cell r="DF982">
            <v>0</v>
          </cell>
          <cell r="DG982">
            <v>0</v>
          </cell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T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</row>
        <row r="983">
          <cell r="A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  <cell r="CO983">
            <v>0</v>
          </cell>
          <cell r="CP983">
            <v>0</v>
          </cell>
          <cell r="CQ983">
            <v>0</v>
          </cell>
          <cell r="CR983">
            <v>0</v>
          </cell>
          <cell r="CS983">
            <v>0</v>
          </cell>
          <cell r="CT983">
            <v>0</v>
          </cell>
          <cell r="CU983">
            <v>0</v>
          </cell>
          <cell r="CV983">
            <v>0</v>
          </cell>
          <cell r="CW983">
            <v>0</v>
          </cell>
          <cell r="CX983">
            <v>0</v>
          </cell>
          <cell r="CY983">
            <v>0</v>
          </cell>
          <cell r="CZ983">
            <v>0</v>
          </cell>
          <cell r="DA983">
            <v>0</v>
          </cell>
          <cell r="DB983">
            <v>0</v>
          </cell>
          <cell r="DC983">
            <v>0</v>
          </cell>
          <cell r="DD983">
            <v>0</v>
          </cell>
          <cell r="DE983">
            <v>0</v>
          </cell>
          <cell r="DF983">
            <v>0</v>
          </cell>
          <cell r="DG983">
            <v>0</v>
          </cell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T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</row>
        <row r="984"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  <cell r="CO984">
            <v>0</v>
          </cell>
          <cell r="CP984">
            <v>0</v>
          </cell>
          <cell r="CQ984">
            <v>0</v>
          </cell>
          <cell r="CR984">
            <v>0</v>
          </cell>
          <cell r="CS984">
            <v>0</v>
          </cell>
          <cell r="CT984">
            <v>0</v>
          </cell>
          <cell r="CU984">
            <v>0</v>
          </cell>
          <cell r="CV984">
            <v>0</v>
          </cell>
          <cell r="CW984">
            <v>0</v>
          </cell>
          <cell r="CX984">
            <v>0</v>
          </cell>
          <cell r="CY984">
            <v>0</v>
          </cell>
          <cell r="CZ984">
            <v>0</v>
          </cell>
          <cell r="DA984">
            <v>0</v>
          </cell>
          <cell r="DB984">
            <v>0</v>
          </cell>
          <cell r="DC984">
            <v>0</v>
          </cell>
          <cell r="DD984">
            <v>0</v>
          </cell>
          <cell r="DE984">
            <v>0</v>
          </cell>
          <cell r="DF984">
            <v>0</v>
          </cell>
          <cell r="DG984">
            <v>0</v>
          </cell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T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</row>
        <row r="985"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  <cell r="CO985">
            <v>0</v>
          </cell>
          <cell r="CP985">
            <v>0</v>
          </cell>
          <cell r="CQ985">
            <v>0</v>
          </cell>
          <cell r="CR985">
            <v>0</v>
          </cell>
          <cell r="CS985">
            <v>0</v>
          </cell>
          <cell r="CT985">
            <v>0</v>
          </cell>
          <cell r="CU985">
            <v>0</v>
          </cell>
          <cell r="CV985">
            <v>0</v>
          </cell>
          <cell r="CW985">
            <v>0</v>
          </cell>
          <cell r="CX985">
            <v>0</v>
          </cell>
          <cell r="CY985">
            <v>0</v>
          </cell>
          <cell r="CZ985">
            <v>0</v>
          </cell>
          <cell r="DA985">
            <v>0</v>
          </cell>
          <cell r="DB985">
            <v>0</v>
          </cell>
          <cell r="DC985">
            <v>0</v>
          </cell>
          <cell r="DD985">
            <v>0</v>
          </cell>
          <cell r="DE985">
            <v>0</v>
          </cell>
          <cell r="DF985">
            <v>0</v>
          </cell>
          <cell r="DG985">
            <v>0</v>
          </cell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T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</row>
        <row r="986"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  <cell r="CO986">
            <v>0</v>
          </cell>
          <cell r="CP986">
            <v>0</v>
          </cell>
          <cell r="CQ986">
            <v>0</v>
          </cell>
          <cell r="CR986">
            <v>0</v>
          </cell>
          <cell r="CS986">
            <v>0</v>
          </cell>
          <cell r="CT986">
            <v>0</v>
          </cell>
          <cell r="CU986">
            <v>0</v>
          </cell>
          <cell r="CV986">
            <v>0</v>
          </cell>
          <cell r="CW986">
            <v>0</v>
          </cell>
          <cell r="CX986">
            <v>0</v>
          </cell>
          <cell r="CY986">
            <v>0</v>
          </cell>
          <cell r="CZ986">
            <v>0</v>
          </cell>
          <cell r="DA986">
            <v>0</v>
          </cell>
          <cell r="DB986">
            <v>0</v>
          </cell>
          <cell r="DC986">
            <v>0</v>
          </cell>
          <cell r="DD986">
            <v>0</v>
          </cell>
          <cell r="DE986">
            <v>0</v>
          </cell>
          <cell r="DF986">
            <v>0</v>
          </cell>
          <cell r="DG986">
            <v>0</v>
          </cell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T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</row>
        <row r="987"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  <cell r="CO987">
            <v>0</v>
          </cell>
          <cell r="CP987">
            <v>0</v>
          </cell>
          <cell r="CQ987">
            <v>0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  <cell r="DD987">
            <v>0</v>
          </cell>
          <cell r="DE987">
            <v>0</v>
          </cell>
          <cell r="DF987">
            <v>0</v>
          </cell>
          <cell r="DG987">
            <v>0</v>
          </cell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T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</row>
        <row r="988"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  <cell r="CO988">
            <v>0</v>
          </cell>
          <cell r="CP988">
            <v>0</v>
          </cell>
          <cell r="CQ988">
            <v>0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  <cell r="DD988">
            <v>0</v>
          </cell>
          <cell r="DE988">
            <v>0</v>
          </cell>
          <cell r="DF988">
            <v>0</v>
          </cell>
          <cell r="DG988">
            <v>0</v>
          </cell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T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</row>
        <row r="989"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</row>
        <row r="990"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  <cell r="CO990">
            <v>0</v>
          </cell>
          <cell r="CP990">
            <v>0</v>
          </cell>
          <cell r="CQ990">
            <v>0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  <cell r="DD990">
            <v>0</v>
          </cell>
          <cell r="DE990">
            <v>0</v>
          </cell>
          <cell r="DF990">
            <v>0</v>
          </cell>
          <cell r="DG990">
            <v>0</v>
          </cell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T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</row>
        <row r="991"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0</v>
          </cell>
          <cell r="CO991">
            <v>0</v>
          </cell>
          <cell r="CP991">
            <v>0</v>
          </cell>
          <cell r="CQ991">
            <v>0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  <cell r="DD991">
            <v>0</v>
          </cell>
          <cell r="DE991">
            <v>0</v>
          </cell>
          <cell r="DF991">
            <v>0</v>
          </cell>
          <cell r="DG991">
            <v>0</v>
          </cell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T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</row>
        <row r="992"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  <cell r="CO992">
            <v>0</v>
          </cell>
          <cell r="CP992">
            <v>0</v>
          </cell>
          <cell r="CQ992">
            <v>0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  <cell r="DD992">
            <v>0</v>
          </cell>
          <cell r="DE992">
            <v>0</v>
          </cell>
          <cell r="DF992">
            <v>0</v>
          </cell>
          <cell r="DG992">
            <v>0</v>
          </cell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T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</row>
        <row r="993"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0</v>
          </cell>
          <cell r="CO993">
            <v>0</v>
          </cell>
          <cell r="CP993">
            <v>0</v>
          </cell>
          <cell r="CQ993">
            <v>0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  <cell r="DD993">
            <v>0</v>
          </cell>
          <cell r="DE993">
            <v>0</v>
          </cell>
          <cell r="DF993">
            <v>0</v>
          </cell>
          <cell r="DG993">
            <v>0</v>
          </cell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T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</row>
        <row r="994"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  <cell r="CO994">
            <v>0</v>
          </cell>
          <cell r="CP994">
            <v>0</v>
          </cell>
          <cell r="CQ994">
            <v>0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  <cell r="DD994">
            <v>0</v>
          </cell>
          <cell r="DE994">
            <v>0</v>
          </cell>
          <cell r="DF994">
            <v>0</v>
          </cell>
          <cell r="DG994">
            <v>0</v>
          </cell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T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</row>
        <row r="995"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  <cell r="CO995">
            <v>0</v>
          </cell>
          <cell r="CP995">
            <v>0</v>
          </cell>
          <cell r="CQ995">
            <v>0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  <cell r="DD995">
            <v>0</v>
          </cell>
          <cell r="DE995">
            <v>0</v>
          </cell>
          <cell r="DF995">
            <v>0</v>
          </cell>
          <cell r="DG995">
            <v>0</v>
          </cell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T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</row>
        <row r="996"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  <cell r="CO996">
            <v>0</v>
          </cell>
          <cell r="CP996">
            <v>0</v>
          </cell>
          <cell r="CQ996">
            <v>0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  <cell r="DD996">
            <v>0</v>
          </cell>
          <cell r="DE996">
            <v>0</v>
          </cell>
          <cell r="DF996">
            <v>0</v>
          </cell>
          <cell r="DG996">
            <v>0</v>
          </cell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T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</row>
        <row r="997"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  <cell r="CO997">
            <v>0</v>
          </cell>
          <cell r="CP997">
            <v>0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  <cell r="DD997">
            <v>0</v>
          </cell>
          <cell r="DE997">
            <v>0</v>
          </cell>
          <cell r="DF997">
            <v>0</v>
          </cell>
          <cell r="DG997">
            <v>0</v>
          </cell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T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</row>
      </sheetData>
      <sheetData sheetId="3">
        <row r="3">
          <cell r="F3">
            <v>44927</v>
          </cell>
        </row>
        <row r="107">
          <cell r="EI107" t="str">
            <v>Not Used</v>
          </cell>
          <cell r="EK107" t="str">
            <v>Not Used</v>
          </cell>
          <cell r="EM107" t="str">
            <v>QF - 434 - UT - Gas</v>
          </cell>
          <cell r="EO107" t="str">
            <v>Not Used</v>
          </cell>
          <cell r="EQ107">
            <v>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tabSelected="1" view="pageBreakPreview" topLeftCell="A4" zoomScale="70" zoomScaleNormal="70" zoomScaleSheetLayoutView="70" workbookViewId="0">
      <selection activeCell="D46" sqref="D46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Kennecott Refinery Non Firm - 6.2 MW and 85.0%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0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0.84999999999999987</v>
      </c>
      <c r="H9" s="201"/>
      <c r="I9" s="202"/>
      <c r="K9"/>
      <c r="L9"/>
      <c r="M9"/>
      <c r="P9" s="192" t="s">
        <v>186</v>
      </c>
      <c r="Q9" s="213" t="s">
        <v>187</v>
      </c>
      <c r="R9" s="192" t="s">
        <v>188</v>
      </c>
      <c r="S9" s="213" t="s">
        <v>189</v>
      </c>
      <c r="T9" s="213" t="s">
        <v>190</v>
      </c>
      <c r="U9" s="210" t="s">
        <v>191</v>
      </c>
      <c r="V9" s="192" t="s">
        <v>192</v>
      </c>
      <c r="W9" s="213" t="s">
        <v>193</v>
      </c>
      <c r="X9" s="192" t="s">
        <v>194</v>
      </c>
      <c r="Y9" s="213" t="s">
        <v>195</v>
      </c>
      <c r="Z9" s="210" t="s">
        <v>196</v>
      </c>
      <c r="AA9" s="192" t="s">
        <v>197</v>
      </c>
      <c r="AB9" s="213"/>
      <c r="AC9" s="213"/>
      <c r="AD9" s="213" t="s">
        <v>199</v>
      </c>
      <c r="AE9" s="213" t="s">
        <v>203</v>
      </c>
      <c r="AF9" s="213" t="s">
        <v>204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2023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36.306140384143397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36.306140384143397</v>
      </c>
      <c r="H13" s="36"/>
      <c r="I13" s="171"/>
      <c r="J13" s="171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 hidden="1">
      <c r="B14" s="15">
        <f t="shared" ref="B14:B34" si="41">B13+1</f>
        <v>2024</v>
      </c>
      <c r="C14" s="9">
        <f t="shared" si="21"/>
        <v>0</v>
      </c>
      <c r="D14" s="45"/>
      <c r="E14" s="9" t="e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#DIV/0!</v>
      </c>
      <c r="F14" s="37"/>
      <c r="G14" s="14" t="e">
        <f ca="1">SUMIF(INDIRECT("'Table 5'!$J$"&amp;$K$3&amp;":$J$"&amp;$K$4),B14,INDIRECT("'Table 5'!$e$"&amp;$K$3&amp;":$e$"&amp;$K$4))/SUMIF(INDIRECT("'Table 5'!$J$"&amp;$K$3&amp;":$J$"&amp;$K$4),B14,INDIRECT("'Table 5'!$f$"&amp;$K$3&amp;":$f$"&amp;$K$4))</f>
        <v>#DIV/0!</v>
      </c>
      <c r="H14" s="36"/>
      <c r="I14" s="171"/>
      <c r="J14" s="171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 hidden="1">
      <c r="B15" s="15">
        <f t="shared" si="41"/>
        <v>2025</v>
      </c>
      <c r="C15" s="9">
        <f t="shared" si="21"/>
        <v>0</v>
      </c>
      <c r="D15" s="45"/>
      <c r="E15" s="9" t="e">
        <f t="shared" ca="1" si="42"/>
        <v>#DIV/0!</v>
      </c>
      <c r="F15" s="37"/>
      <c r="G15" s="14" t="e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#DIV/0!</v>
      </c>
      <c r="H15" s="36"/>
      <c r="I15" s="171"/>
      <c r="J15" s="171"/>
      <c r="N15" s="89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 hidden="1">
      <c r="B16" s="15">
        <f t="shared" si="41"/>
        <v>2026</v>
      </c>
      <c r="C16" s="9">
        <f t="shared" si="21"/>
        <v>0</v>
      </c>
      <c r="D16" s="45"/>
      <c r="E16" s="9" t="e">
        <f t="shared" ca="1" si="42"/>
        <v>#DIV/0!</v>
      </c>
      <c r="F16" s="37"/>
      <c r="G16" s="14" t="e">
        <f t="shared" ca="1" si="45"/>
        <v>#DIV/0!</v>
      </c>
      <c r="H16" s="36"/>
      <c r="I16" s="171"/>
      <c r="J16" s="89"/>
      <c r="O16">
        <f t="shared" si="22"/>
        <v>2026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29">
        <f>IFERROR(VLOOKUP($O16,'Table 3 PNC Wind_2026'!$B$10:$L$37,11,FALSE),0)</f>
        <v>191.59144468071452</v>
      </c>
      <c r="BI16" s="129">
        <f>IFERROR(VLOOKUP($O16,'Table 3 PNC Wind_2038'!$B$10:$L$37,11,FALSE),0)</f>
        <v>0</v>
      </c>
      <c r="BJ16" s="129">
        <f>IFERROR(VLOOKUP($O16,'Table 3 WV Wind_2026'!$B$10:$L$37,11,FALSE),0)</f>
        <v>175.02113373468126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183.64304804045611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2026</v>
      </c>
      <c r="DB16" s="89">
        <f>IFERROR(VLOOKUP($DA16,'Table 3 TransCost'!$AA$10:$AD$32,4,FALSE),0)</f>
        <v>54.441007169221002</v>
      </c>
      <c r="DC16" s="171">
        <f t="shared" si="44"/>
        <v>0</v>
      </c>
    </row>
    <row r="17" spans="2:107" hidden="1">
      <c r="B17" s="15">
        <f t="shared" si="41"/>
        <v>2027</v>
      </c>
      <c r="C17" s="9">
        <f t="shared" si="21"/>
        <v>0</v>
      </c>
      <c r="D17" s="45"/>
      <c r="E17" s="9" t="e">
        <f t="shared" ca="1" si="42"/>
        <v>#DIV/0!</v>
      </c>
      <c r="F17" s="37"/>
      <c r="G17" s="14" t="e">
        <f t="shared" ca="1" si="45"/>
        <v>#DIV/0!</v>
      </c>
      <c r="H17" s="36"/>
      <c r="I17" s="171"/>
      <c r="J17" s="89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2027</v>
      </c>
      <c r="BH17" s="129">
        <f>IFERROR(VLOOKUP($O17,'Table 3 PNC Wind_2026'!$B$10:$L$37,11,FALSE),0)</f>
        <v>195.72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178.79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187.60999999999999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0</v>
      </c>
      <c r="DA17">
        <f t="shared" si="40"/>
        <v>2027</v>
      </c>
      <c r="DB17" s="89">
        <f>IFERROR(VLOOKUP($DA17,'Table 3 TransCost'!$AA$10:$AD$32,4,FALSE),0)</f>
        <v>55.609999999999992</v>
      </c>
      <c r="DC17" s="171">
        <f t="shared" si="44"/>
        <v>0</v>
      </c>
    </row>
    <row r="18" spans="2:107" hidden="1">
      <c r="B18" s="15">
        <f t="shared" si="41"/>
        <v>2028</v>
      </c>
      <c r="C18" s="9">
        <f t="shared" si="21"/>
        <v>0</v>
      </c>
      <c r="D18" s="45"/>
      <c r="E18" s="9" t="e">
        <f t="shared" ca="1" si="42"/>
        <v>#DIV/0!</v>
      </c>
      <c r="F18" s="37"/>
      <c r="G18" s="14" t="e">
        <f t="shared" ca="1" si="45"/>
        <v>#DIV/0!</v>
      </c>
      <c r="H18" s="36"/>
      <c r="I18" s="171"/>
      <c r="J18" s="89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29">
        <f>IFERROR(VLOOKUP($O18,'Table 3 PNC Wind_2026'!$B$10:$L$37,11,FALSE),0)</f>
        <v>199.93</v>
      </c>
      <c r="BI18" s="129">
        <f>IFERROR(VLOOKUP($O18,'Table 3 PNC Wind_2038'!$B$10:$L$37,11,FALSE),0)</f>
        <v>0</v>
      </c>
      <c r="BJ18" s="129">
        <f>IFERROR(VLOOKUP($O18,'Table 3 WV Wind_2026'!$B$10:$L$37,11,FALSE),0)</f>
        <v>182.64000000000001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135.93478100351612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191.66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0</v>
      </c>
      <c r="DA18">
        <f t="shared" si="40"/>
        <v>2028</v>
      </c>
      <c r="DB18" s="89">
        <f>IFERROR(VLOOKUP($DA18,'Table 3 TransCost'!$AA$10:$AD$32,4,FALSE),0)</f>
        <v>56.81</v>
      </c>
      <c r="DC18" s="171">
        <f t="shared" si="44"/>
        <v>0</v>
      </c>
    </row>
    <row r="19" spans="2:107" hidden="1">
      <c r="B19" s="15">
        <f t="shared" si="41"/>
        <v>2029</v>
      </c>
      <c r="C19" s="9">
        <f t="shared" si="21"/>
        <v>0</v>
      </c>
      <c r="D19" s="45"/>
      <c r="E19" s="9" t="e">
        <f t="shared" ca="1" si="42"/>
        <v>#DIV/0!</v>
      </c>
      <c r="F19" s="37"/>
      <c r="G19" s="14" t="e">
        <f t="shared" ca="1" si="45"/>
        <v>#DIV/0!</v>
      </c>
      <c r="H19" s="36"/>
      <c r="I19" s="171"/>
      <c r="J19" s="89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29">
        <f>IFERROR(VLOOKUP($O19,'Table 3 PNC Wind_2026'!$B$10:$L$37,11,FALSE),0)</f>
        <v>204.25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186.58</v>
      </c>
      <c r="BK19" s="129">
        <f>IFERROR(VLOOKUP($O19,'Table 3 WYE Wind_2029'!$B$10:$L$37,11,FALSE),0)</f>
        <v>201.85568416390288</v>
      </c>
      <c r="BL19" s="129">
        <f>IFERROR(VLOOKUP($O19,'Table 3 WYE_DJ Wind_2028'!$B$10:$L$37,11,FALSE),0)</f>
        <v>138.86000000000001</v>
      </c>
      <c r="BM19" s="129">
        <f>IFERROR(VLOOKUP($O19,'Table 3 YK WindwS_2029'!$B$10:$L$37,11,FALSE),0)</f>
        <v>187.50399602844064</v>
      </c>
      <c r="BN19" s="129">
        <f>IFERROR(VLOOKUP($O19,'Table 3 PV wS Borah_2026'!$B$10:$K$37,10,FALSE),0)</f>
        <v>195.79000000000002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188.42976759019373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109.22031613353437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0</v>
      </c>
      <c r="DA19">
        <f t="shared" si="40"/>
        <v>2029</v>
      </c>
      <c r="DB19" s="89">
        <f>IFERROR(VLOOKUP($DA19,'Table 3 TransCost'!$AA$10:$AD$32,4,FALSE),0)</f>
        <v>58.03</v>
      </c>
      <c r="DC19" s="171">
        <f t="shared" si="44"/>
        <v>0</v>
      </c>
    </row>
    <row r="20" spans="2:107" hidden="1">
      <c r="B20" s="15">
        <f t="shared" si="41"/>
        <v>2030</v>
      </c>
      <c r="C20" s="9">
        <f t="shared" si="21"/>
        <v>0</v>
      </c>
      <c r="D20" s="45"/>
      <c r="E20" s="9" t="e">
        <f t="shared" ca="1" si="42"/>
        <v>#DIV/0!</v>
      </c>
      <c r="F20" s="37"/>
      <c r="G20" s="14" t="e">
        <f t="shared" ca="1" si="45"/>
        <v>#DIV/0!</v>
      </c>
      <c r="H20" s="36"/>
      <c r="I20" s="171"/>
      <c r="J20" s="89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29">
        <f>IFERROR(VLOOKUP($O20,'Table 3 PNC Wind_2026'!$B$10:$L$37,11,FALSE),0)</f>
        <v>208.65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190.60000000000002</v>
      </c>
      <c r="BK20" s="129">
        <f>IFERROR(VLOOKUP($O20,'Table 3 WYE Wind_2029'!$B$10:$L$37,11,FALSE),0)</f>
        <v>206.2</v>
      </c>
      <c r="BL20" s="129">
        <f>IFERROR(VLOOKUP($O20,'Table 3 WYE_DJ Wind_2028'!$B$10:$L$37,11,FALSE),0)</f>
        <v>141.85999999999999</v>
      </c>
      <c r="BM20" s="129">
        <f>IFERROR(VLOOKUP($O20,'Table 3 YK WindwS_2029'!$B$10:$L$37,11,FALSE),0)</f>
        <v>191.55</v>
      </c>
      <c r="BN20" s="129">
        <f>IFERROR(VLOOKUP($O20,'Table 3 PV wS Borah_2026'!$B$10:$K$37,10,FALSE),0)</f>
        <v>200.01</v>
      </c>
      <c r="BO20" s="392"/>
      <c r="BP20" s="129">
        <f>IFERROR(VLOOKUP($O20,'Table 3 PV wS SOR_2030'!$B$10:$K$37,10,FALSE),0)</f>
        <v>219.45386985142773</v>
      </c>
      <c r="BQ20" s="129">
        <f>IFERROR(VLOOKUP($O20,'Table 3 PV wS YK_2029'!$B$10:$K$37,10,FALSE),0)</f>
        <v>192.50000000000003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111.57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0</v>
      </c>
      <c r="DA20">
        <f t="shared" si="40"/>
        <v>2030</v>
      </c>
      <c r="DB20" s="89">
        <f>IFERROR(VLOOKUP($DA20,'Table 3 TransCost'!$AA$10:$AD$32,4,FALSE),0)</f>
        <v>59.28</v>
      </c>
      <c r="DC20" s="171">
        <f t="shared" si="44"/>
        <v>0</v>
      </c>
    </row>
    <row r="21" spans="2:107" hidden="1">
      <c r="B21" s="15">
        <f t="shared" si="41"/>
        <v>2031</v>
      </c>
      <c r="C21" s="9">
        <f t="shared" si="21"/>
        <v>0</v>
      </c>
      <c r="D21" s="45"/>
      <c r="E21" s="9" t="e">
        <f t="shared" ca="1" si="42"/>
        <v>#DIV/0!</v>
      </c>
      <c r="F21" s="37"/>
      <c r="G21" s="14" t="e">
        <f t="shared" ca="1" si="45"/>
        <v>#DIV/0!</v>
      </c>
      <c r="H21" s="36"/>
      <c r="I21" s="171"/>
      <c r="J21" s="89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29">
        <f>IFERROR(VLOOKUP($O21,'Table 3 PNC Wind_2026'!$B$10:$L$37,11,FALSE),0)</f>
        <v>213.14000000000001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194.70000000000002</v>
      </c>
      <c r="BK21" s="129">
        <f>IFERROR(VLOOKUP($O21,'Table 3 WYE Wind_2029'!$B$10:$L$37,11,FALSE),0)</f>
        <v>210.64</v>
      </c>
      <c r="BL21" s="129">
        <f>IFERROR(VLOOKUP($O21,'Table 3 WYE_DJ Wind_2028'!$B$10:$L$37,11,FALSE),0)</f>
        <v>144.91999999999999</v>
      </c>
      <c r="BM21" s="129">
        <f>IFERROR(VLOOKUP($O21,'Table 3 YK WindwS_2029'!$B$10:$L$37,11,FALSE),0)</f>
        <v>195.67</v>
      </c>
      <c r="BN21" s="129">
        <f>IFERROR(VLOOKUP($O21,'Table 3 PV wS Borah_2026'!$B$10:$K$37,10,FALSE),0)</f>
        <v>204.32</v>
      </c>
      <c r="BO21" s="392"/>
      <c r="BP21" s="129">
        <f>IFERROR(VLOOKUP($O21,'Table 3 PV wS SOR_2030'!$B$10:$K$37,10,FALSE),0)</f>
        <v>224.18</v>
      </c>
      <c r="BQ21" s="129">
        <f>IFERROR(VLOOKUP($O21,'Table 3 PV wS YK_2029'!$B$10:$K$37,10,FALSE),0)</f>
        <v>196.64000000000001</v>
      </c>
      <c r="BR21" s="129">
        <f>IFERROR(VLOOKUP($O21,'Table 3 PV wS UTN_2031'!$B$15:$K$37,10,FALSE),0)</f>
        <v>190.34566275538936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113.97</v>
      </c>
      <c r="BW21" s="129">
        <f>IFERROR(VLOOKUP($O21,'Table 3 NonE 206MW (UTN) 2031'!$B$14:$M$36,12,FALSE),0)</f>
        <v>111.41513744317196</v>
      </c>
      <c r="BX21" s="129">
        <f>IFERROR(VLOOKUP($O21,'Table 3 NonE 206MW (Hgtn)'!$B$14:$M$36,12,FALSE),0)</f>
        <v>0</v>
      </c>
      <c r="BY21" s="391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0</v>
      </c>
      <c r="DA21">
        <f t="shared" si="40"/>
        <v>2031</v>
      </c>
      <c r="DB21" s="89">
        <f>IFERROR(VLOOKUP($DA21,'Table 3 TransCost'!$AA$10:$AD$32,4,FALSE),0)</f>
        <v>60.56</v>
      </c>
      <c r="DC21" s="171">
        <f t="shared" si="44"/>
        <v>0</v>
      </c>
    </row>
    <row r="22" spans="2:107" hidden="1">
      <c r="B22" s="15">
        <f t="shared" si="41"/>
        <v>2032</v>
      </c>
      <c r="C22" s="9">
        <f t="shared" si="21"/>
        <v>0</v>
      </c>
      <c r="D22" s="45"/>
      <c r="E22" s="9" t="e">
        <f t="shared" ca="1" si="42"/>
        <v>#DIV/0!</v>
      </c>
      <c r="F22" s="37"/>
      <c r="G22" s="14" t="e">
        <f t="shared" ca="1" si="45"/>
        <v>#DIV/0!</v>
      </c>
      <c r="H22" s="36"/>
      <c r="I22" s="171"/>
      <c r="J22" s="89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29">
        <f>IFERROR(VLOOKUP($O22,'Table 3 PNC Wind_2026'!$B$10:$L$37,11,FALSE),0)</f>
        <v>217.73000000000002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198.89999999999998</v>
      </c>
      <c r="BK22" s="129">
        <f>IFERROR(VLOOKUP($O22,'Table 3 WYE Wind_2029'!$B$10:$L$37,11,FALSE),0)</f>
        <v>215.17</v>
      </c>
      <c r="BL22" s="129">
        <f>IFERROR(VLOOKUP($O22,'Table 3 WYE_DJ Wind_2028'!$B$10:$L$37,11,FALSE),0)</f>
        <v>148.05000000000001</v>
      </c>
      <c r="BM22" s="129">
        <f>IFERROR(VLOOKUP($O22,'Table 3 YK WindwS_2029'!$B$10:$L$37,11,FALSE),0)</f>
        <v>199.89000000000001</v>
      </c>
      <c r="BN22" s="129">
        <f>IFERROR(VLOOKUP($O22,'Table 3 PV wS Borah_2026'!$B$10:$K$37,10,FALSE),0)</f>
        <v>208.72</v>
      </c>
      <c r="BO22" s="392"/>
      <c r="BP22" s="129">
        <f>IFERROR(VLOOKUP($O22,'Table 3 PV wS SOR_2030'!$B$10:$K$37,10,FALSE),0)</f>
        <v>229.01000000000002</v>
      </c>
      <c r="BQ22" s="129">
        <f>IFERROR(VLOOKUP($O22,'Table 3 PV wS YK_2029'!$B$10:$K$37,10,FALSE),0)</f>
        <v>200.88000000000002</v>
      </c>
      <c r="BR22" s="129">
        <f>IFERROR(VLOOKUP($O22,'Table 3 PV wS UTN_2031'!$B$15:$K$37,10,FALSE),0)</f>
        <v>194.43999999999997</v>
      </c>
      <c r="BS22" s="129">
        <f>IFERROR(VLOOKUP($O22,'Table 3 PV wS UTS_2032'!B24:K46,10,FALSE),0)</f>
        <v>191.64159812273908</v>
      </c>
      <c r="BT22" s="391"/>
      <c r="BU22" s="392"/>
      <c r="BV22" s="129">
        <f>IFERROR(VLOOKUP($O22,'Table 3 StdBat  DJ_2029'!$B$15:$K$37,10,FALSE),0)</f>
        <v>116.42</v>
      </c>
      <c r="BW22" s="129">
        <f>IFERROR(VLOOKUP($O22,'Table 3 NonE 206MW (UTN) 2031'!$B$14:$M$36,12,FALSE),0)</f>
        <v>113.81</v>
      </c>
      <c r="BX22" s="129">
        <f>IFERROR(VLOOKUP($O22,'Table 3 NonE 206MW (Hgtn)'!$B$14:$M$36,12,FALSE),0)</f>
        <v>0</v>
      </c>
      <c r="BY22" s="391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0</v>
      </c>
      <c r="DA22">
        <f t="shared" si="40"/>
        <v>2032</v>
      </c>
      <c r="DB22" s="89">
        <f>IFERROR(VLOOKUP($DA22,'Table 3 TransCost'!$AA$10:$AD$32,4,FALSE),0)</f>
        <v>61.87</v>
      </c>
      <c r="DC22" s="171">
        <f t="shared" si="44"/>
        <v>0</v>
      </c>
    </row>
    <row r="23" spans="2:107" hidden="1">
      <c r="B23" s="15">
        <f t="shared" si="41"/>
        <v>2033</v>
      </c>
      <c r="C23" s="9">
        <f t="shared" si="21"/>
        <v>0</v>
      </c>
      <c r="D23" s="45"/>
      <c r="E23" s="9" t="e">
        <f t="shared" ca="1" si="42"/>
        <v>#DIV/0!</v>
      </c>
      <c r="F23" s="37"/>
      <c r="G23" s="14" t="e">
        <f t="shared" ca="1" si="45"/>
        <v>#DIV/0!</v>
      </c>
      <c r="H23" s="36"/>
      <c r="I23" s="171"/>
      <c r="J23" s="89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29">
        <f>IFERROR(VLOOKUP($O23,'Table 3 PNC Wind_2026'!$B$10:$L$37,11,FALSE),0)</f>
        <v>222.42</v>
      </c>
      <c r="BI23" s="129">
        <f>IFERROR(VLOOKUP($O23,'Table 3 PNC Wind_2038'!$B$10:$L$37,11,FALSE),0)</f>
        <v>0</v>
      </c>
      <c r="BJ23" s="129">
        <f>IFERROR(VLOOKUP($O23,'Table 3 WV Wind_2026'!$B$10:$L$37,11,FALSE),0)</f>
        <v>203.18</v>
      </c>
      <c r="BK23" s="129">
        <f>IFERROR(VLOOKUP($O23,'Table 3 WYE Wind_2029'!$B$10:$L$37,11,FALSE),0)</f>
        <v>219.8</v>
      </c>
      <c r="BL23" s="129">
        <f>IFERROR(VLOOKUP($O23,'Table 3 WYE_DJ Wind_2028'!$B$10:$L$37,11,FALSE),0)</f>
        <v>151.24</v>
      </c>
      <c r="BM23" s="129">
        <f>IFERROR(VLOOKUP($O23,'Table 3 YK WindwS_2029'!$B$10:$L$37,11,FALSE),0)</f>
        <v>204.19</v>
      </c>
      <c r="BN23" s="129">
        <f>IFERROR(VLOOKUP($O23,'Table 3 PV wS Borah_2026'!$B$10:$K$37,10,FALSE),0)</f>
        <v>213.22000000000003</v>
      </c>
      <c r="BO23" s="392"/>
      <c r="BP23" s="129">
        <f>IFERROR(VLOOKUP($O23,'Table 3 PV wS SOR_2030'!$B$10:$K$37,10,FALSE),0)</f>
        <v>233.94</v>
      </c>
      <c r="BQ23" s="129">
        <f>IFERROR(VLOOKUP($O23,'Table 3 PV wS YK_2029'!$B$10:$K$37,10,FALSE),0)</f>
        <v>205.2</v>
      </c>
      <c r="BR23" s="129">
        <f>IFERROR(VLOOKUP($O23,'Table 3 PV wS UTN_2031'!$B$15:$K$37,10,FALSE),0)</f>
        <v>198.63</v>
      </c>
      <c r="BS23" s="129">
        <f>IFERROR(VLOOKUP($O23,'Table 3 PV wS UTS_2032'!B25:K47,10,FALSE),0)</f>
        <v>195.77</v>
      </c>
      <c r="BT23" s="391"/>
      <c r="BU23" s="392"/>
      <c r="BV23" s="129">
        <f>IFERROR(VLOOKUP($O23,'Table 3 StdBat  DJ_2029'!$B$15:$K$37,10,FALSE),0)</f>
        <v>118.92999999999999</v>
      </c>
      <c r="BW23" s="129">
        <f>IFERROR(VLOOKUP($O23,'Table 3 NonE 206MW (UTN) 2031'!$B$14:$M$36,12,FALSE),0)</f>
        <v>116.25999999999999</v>
      </c>
      <c r="BX23" s="129">
        <f>IFERROR(VLOOKUP($O23,'Table 3 NonE 206MW (Hgtn)'!$B$14:$M$36,12,FALSE),0)</f>
        <v>0</v>
      </c>
      <c r="BY23" s="391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0</v>
      </c>
      <c r="DA23">
        <f t="shared" si="40"/>
        <v>2033</v>
      </c>
      <c r="DB23" s="89">
        <f>IFERROR(VLOOKUP($DA23,'Table 3 TransCost'!$AA$10:$AD$32,4,FALSE),0)</f>
        <v>63.20000000000001</v>
      </c>
      <c r="DC23" s="171">
        <f t="shared" si="44"/>
        <v>0</v>
      </c>
    </row>
    <row r="24" spans="2:107" hidden="1">
      <c r="B24" s="15">
        <f t="shared" si="41"/>
        <v>2034</v>
      </c>
      <c r="C24" s="9">
        <f t="shared" si="21"/>
        <v>0</v>
      </c>
      <c r="D24" s="45"/>
      <c r="E24" s="9" t="e">
        <f t="shared" ca="1" si="42"/>
        <v>#DIV/0!</v>
      </c>
      <c r="F24" s="37"/>
      <c r="G24" s="14" t="e">
        <f t="shared" ca="1" si="45"/>
        <v>#DIV/0!</v>
      </c>
      <c r="H24" s="36"/>
      <c r="I24" s="171"/>
      <c r="J24" s="89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29">
        <f>IFERROR(VLOOKUP($O24,'Table 3 PNC Wind_2026'!$B$10:$L$37,11,FALSE),0)</f>
        <v>227.22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207.56</v>
      </c>
      <c r="BK24" s="129">
        <f>IFERROR(VLOOKUP($O24,'Table 3 WYE Wind_2029'!$B$10:$L$37,11,FALSE),0)</f>
        <v>224.54</v>
      </c>
      <c r="BL24" s="129">
        <f>IFERROR(VLOOKUP($O24,'Table 3 WYE_DJ Wind_2028'!$B$10:$L$37,11,FALSE),0)</f>
        <v>154.5</v>
      </c>
      <c r="BM24" s="129">
        <f>IFERROR(VLOOKUP($O24,'Table 3 YK WindwS_2029'!$B$10:$L$37,11,FALSE),0)</f>
        <v>208.59</v>
      </c>
      <c r="BN24" s="129">
        <f>IFERROR(VLOOKUP($O24,'Table 3 PV wS Borah_2026'!$B$10:$K$37,10,FALSE),0)</f>
        <v>217.82</v>
      </c>
      <c r="BO24" s="392"/>
      <c r="BP24" s="129">
        <f>IFERROR(VLOOKUP($O24,'Table 3 PV wS SOR_2030'!$B$10:$K$37,10,FALSE),0)</f>
        <v>238.98</v>
      </c>
      <c r="BQ24" s="129">
        <f>IFERROR(VLOOKUP($O24,'Table 3 PV wS YK_2029'!$B$10:$K$37,10,FALSE),0)</f>
        <v>209.62</v>
      </c>
      <c r="BR24" s="129">
        <f>IFERROR(VLOOKUP($O24,'Table 3 PV wS UTN_2031'!$B$15:$K$37,10,FALSE),0)</f>
        <v>202.91000000000003</v>
      </c>
      <c r="BS24" s="129">
        <f>IFERROR(VLOOKUP($O24,'Table 3 PV wS UTS_2032'!B26:K48,10,FALSE),0)</f>
        <v>199.99</v>
      </c>
      <c r="BT24" s="391"/>
      <c r="BU24" s="392"/>
      <c r="BV24" s="129">
        <f>IFERROR(VLOOKUP($O24,'Table 3 StdBat  DJ_2029'!$B$15:$K$37,10,FALSE),0)</f>
        <v>121.49000000000001</v>
      </c>
      <c r="BW24" s="129">
        <f>IFERROR(VLOOKUP($O24,'Table 3 NonE 206MW (UTN) 2031'!$B$14:$M$36,12,FALSE),0)</f>
        <v>118.77</v>
      </c>
      <c r="BX24" s="129">
        <f>IFERROR(VLOOKUP($O24,'Table 3 NonE 206MW (Hgtn)'!$B$14:$M$36,12,FALSE),0)</f>
        <v>0</v>
      </c>
      <c r="BY24" s="391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0</v>
      </c>
      <c r="DA24">
        <f t="shared" si="40"/>
        <v>2034</v>
      </c>
      <c r="DB24" s="89">
        <f>IFERROR(VLOOKUP($DA24,'Table 3 TransCost'!$AA$10:$AD$32,4,FALSE),0)</f>
        <v>64.56</v>
      </c>
      <c r="DC24" s="171">
        <f t="shared" si="44"/>
        <v>0</v>
      </c>
    </row>
    <row r="25" spans="2:107" hidden="1">
      <c r="B25" s="15">
        <f t="shared" si="41"/>
        <v>2035</v>
      </c>
      <c r="C25" s="9">
        <f t="shared" si="21"/>
        <v>0</v>
      </c>
      <c r="D25" s="45"/>
      <c r="E25" s="9" t="e">
        <f t="shared" ca="1" si="42"/>
        <v>#DIV/0!</v>
      </c>
      <c r="F25" s="37"/>
      <c r="G25" s="14" t="e">
        <f t="shared" ca="1" si="45"/>
        <v>#DIV/0!</v>
      </c>
      <c r="H25" s="36"/>
      <c r="I25" s="171"/>
      <c r="J25" s="89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29">
        <f>IFERROR(VLOOKUP($O25,'Table 3 PNC Wind_2026'!$B$10:$L$37,11,FALSE),0)</f>
        <v>232.10999999999999</v>
      </c>
      <c r="BI25" s="129">
        <f>IFERROR(VLOOKUP($O25,'Table 3 PNC Wind_2038'!$B$10:$L$37,11,FALSE),0)</f>
        <v>0</v>
      </c>
      <c r="BJ25" s="129">
        <f>IFERROR(VLOOKUP($O25,'Table 3 WV Wind_2026'!$B$10:$L$37,11,FALSE),0)</f>
        <v>212.01999999999998</v>
      </c>
      <c r="BK25" s="129">
        <f>IFERROR(VLOOKUP($O25,'Table 3 WYE Wind_2029'!$B$10:$L$37,11,FALSE),0)</f>
        <v>229.38</v>
      </c>
      <c r="BL25" s="129">
        <f>IFERROR(VLOOKUP($O25,'Table 3 WYE_DJ Wind_2028'!$B$10:$L$37,11,FALSE),0)</f>
        <v>157.83000000000001</v>
      </c>
      <c r="BM25" s="129">
        <f>IFERROR(VLOOKUP($O25,'Table 3 YK WindwS_2029'!$B$10:$L$37,11,FALSE),0)</f>
        <v>213.07999999999998</v>
      </c>
      <c r="BN25" s="129">
        <f>IFERROR(VLOOKUP($O25,'Table 3 PV wS Borah_2026'!$B$10:$K$37,10,FALSE),0)</f>
        <v>222.51</v>
      </c>
      <c r="BO25" s="392"/>
      <c r="BP25" s="129">
        <f>IFERROR(VLOOKUP($O25,'Table 3 PV wS SOR_2030'!$B$10:$K$37,10,FALSE),0)</f>
        <v>244.12</v>
      </c>
      <c r="BQ25" s="129">
        <f>IFERROR(VLOOKUP($O25,'Table 3 PV wS YK_2029'!$B$10:$K$37,10,FALSE),0)</f>
        <v>214.14</v>
      </c>
      <c r="BR25" s="129">
        <f>IFERROR(VLOOKUP($O25,'Table 3 PV wS UTN_2031'!$B$15:$K$37,10,FALSE),0)</f>
        <v>207.28</v>
      </c>
      <c r="BS25" s="129">
        <f>IFERROR(VLOOKUP($O25,'Table 3 PV wS UTS_2032'!B27:K49,10,FALSE),0)</f>
        <v>204.3</v>
      </c>
      <c r="BT25" s="391"/>
      <c r="BU25" s="392"/>
      <c r="BV25" s="129">
        <f>IFERROR(VLOOKUP($O25,'Table 3 StdBat  DJ_2029'!$B$15:$K$37,10,FALSE),0)</f>
        <v>124.1</v>
      </c>
      <c r="BW25" s="129">
        <f>IFERROR(VLOOKUP($O25,'Table 3 NonE 206MW (UTN) 2031'!$B$14:$M$36,12,FALSE),0)</f>
        <v>121.33</v>
      </c>
      <c r="BX25" s="129">
        <f>IFERROR(VLOOKUP($O25,'Table 3 NonE 206MW (Hgtn)'!$B$14:$M$36,12,FALSE),0)</f>
        <v>0</v>
      </c>
      <c r="BY25" s="391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0</v>
      </c>
      <c r="DA25">
        <f t="shared" si="40"/>
        <v>2035</v>
      </c>
      <c r="DB25" s="89">
        <f>IFERROR(VLOOKUP($DA25,'Table 3 TransCost'!$AA$10:$AD$32,4,FALSE),0)</f>
        <v>65.95</v>
      </c>
      <c r="DC25" s="171">
        <f t="shared" si="44"/>
        <v>0</v>
      </c>
    </row>
    <row r="26" spans="2:107" hidden="1">
      <c r="B26" s="15">
        <f t="shared" si="41"/>
        <v>2036</v>
      </c>
      <c r="C26" s="9">
        <f t="shared" si="21"/>
        <v>0</v>
      </c>
      <c r="D26" s="45"/>
      <c r="E26" s="9" t="e">
        <f t="shared" ca="1" si="42"/>
        <v>#DIV/0!</v>
      </c>
      <c r="F26" s="37"/>
      <c r="G26" s="14" t="e">
        <f t="shared" ca="1" si="45"/>
        <v>#DIV/0!</v>
      </c>
      <c r="H26" s="36"/>
      <c r="I26" s="171"/>
      <c r="J26" s="89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29">
        <f>IFERROR(VLOOKUP($O26,'Table 3 PNC Wind_2026'!$B$10:$L$37,11,FALSE),0)</f>
        <v>237.11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216.58999999999997</v>
      </c>
      <c r="BK26" s="129">
        <f>IFERROR(VLOOKUP($O26,'Table 3 WYE Wind_2029'!$B$10:$L$37,11,FALSE),0)</f>
        <v>234.32999999999998</v>
      </c>
      <c r="BL26" s="129">
        <f>IFERROR(VLOOKUP($O26,'Table 3 WYE_DJ Wind_2028'!$B$10:$L$37,11,FALSE),0)</f>
        <v>161.23000000000002</v>
      </c>
      <c r="BM26" s="129">
        <f>IFERROR(VLOOKUP($O26,'Table 3 YK WindwS_2029'!$B$10:$L$37,11,FALSE),0)</f>
        <v>217.67</v>
      </c>
      <c r="BN26" s="129">
        <f>IFERROR(VLOOKUP($O26,'Table 3 PV wS Borah_2026'!$B$10:$K$37,10,FALSE),0)</f>
        <v>227.3</v>
      </c>
      <c r="BO26" s="392"/>
      <c r="BP26" s="129">
        <f>IFERROR(VLOOKUP($O26,'Table 3 PV wS SOR_2030'!$B$10:$K$37,10,FALSE),0)</f>
        <v>249.38</v>
      </c>
      <c r="BQ26" s="129">
        <f>IFERROR(VLOOKUP($O26,'Table 3 PV wS YK_2029'!$B$10:$K$37,10,FALSE),0)</f>
        <v>218.76000000000002</v>
      </c>
      <c r="BR26" s="129">
        <f>IFERROR(VLOOKUP($O26,'Table 3 PV wS UTN_2031'!$B$15:$K$37,10,FALSE),0)</f>
        <v>211.73999999999998</v>
      </c>
      <c r="BS26" s="129">
        <f>IFERROR(VLOOKUP($O26,'Table 3 PV wS UTS_2032'!B28:K50,10,FALSE),0)</f>
        <v>208.70000000000002</v>
      </c>
      <c r="BT26" s="391"/>
      <c r="BU26" s="392"/>
      <c r="BV26" s="129">
        <f>IFERROR(VLOOKUP($O26,'Table 3 StdBat  DJ_2029'!$B$15:$K$37,10,FALSE),0)</f>
        <v>126.78</v>
      </c>
      <c r="BW26" s="129">
        <f>IFERROR(VLOOKUP($O26,'Table 3 NonE 206MW (UTN) 2031'!$B$14:$M$36,12,FALSE),0)</f>
        <v>123.94</v>
      </c>
      <c r="BX26" s="129">
        <f>IFERROR(VLOOKUP($O26,'Table 3 NonE 206MW (Hgtn)'!$B$14:$M$36,12,FALSE),0)</f>
        <v>0</v>
      </c>
      <c r="BY26" s="391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0</v>
      </c>
      <c r="DA26">
        <f t="shared" si="40"/>
        <v>2036</v>
      </c>
      <c r="DB26" s="89">
        <f>IFERROR(VLOOKUP($DA26,'Table 3 TransCost'!$AA$10:$AD$32,4,FALSE),0)</f>
        <v>67.37</v>
      </c>
      <c r="DC26" s="171">
        <f t="shared" si="44"/>
        <v>0</v>
      </c>
    </row>
    <row r="27" spans="2:107" hidden="1">
      <c r="B27" s="15">
        <f t="shared" si="41"/>
        <v>2037</v>
      </c>
      <c r="C27" s="9">
        <f t="shared" si="21"/>
        <v>0</v>
      </c>
      <c r="D27" s="45"/>
      <c r="E27" s="9" t="e">
        <f t="shared" ca="1" si="42"/>
        <v>#DIV/0!</v>
      </c>
      <c r="F27" s="37"/>
      <c r="G27" s="14" t="e">
        <f t="shared" ca="1" si="45"/>
        <v>#DIV/0!</v>
      </c>
      <c r="H27" s="36"/>
      <c r="I27" s="171"/>
      <c r="J27" s="89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29">
        <f>IFERROR(VLOOKUP($O27,'Table 3 PNC Wind_2026'!$B$10:$L$37,11,FALSE),0)</f>
        <v>242.22</v>
      </c>
      <c r="BI27" s="129">
        <f>IFERROR(VLOOKUP($O27,'Table 3 PNC Wind_2038'!$B$10:$L$37,11,FALSE),0)</f>
        <v>0</v>
      </c>
      <c r="BJ27" s="129">
        <f>IFERROR(VLOOKUP($O27,'Table 3 WV Wind_2026'!$B$10:$L$37,11,FALSE),0)</f>
        <v>221.26</v>
      </c>
      <c r="BK27" s="129">
        <f>IFERROR(VLOOKUP($O27,'Table 3 WYE Wind_2029'!$B$10:$L$37,11,FALSE),0)</f>
        <v>239.38</v>
      </c>
      <c r="BL27" s="129">
        <f>IFERROR(VLOOKUP($O27,'Table 3 WYE_DJ Wind_2028'!$B$10:$L$37,11,FALSE),0)</f>
        <v>164.7</v>
      </c>
      <c r="BM27" s="129">
        <f>IFERROR(VLOOKUP($O27,'Table 3 YK WindwS_2029'!$B$10:$L$37,11,FALSE),0)</f>
        <v>222.35999999999999</v>
      </c>
      <c r="BN27" s="129">
        <f>IFERROR(VLOOKUP($O27,'Table 3 PV wS Borah_2026'!$B$10:$K$37,10,FALSE),0)</f>
        <v>232.20000000000002</v>
      </c>
      <c r="BO27" s="392"/>
      <c r="BP27" s="129">
        <f>IFERROR(VLOOKUP($O27,'Table 3 PV wS SOR_2030'!$B$10:$K$37,10,FALSE),0)</f>
        <v>254.76</v>
      </c>
      <c r="BQ27" s="129">
        <f>IFERROR(VLOOKUP($O27,'Table 3 PV wS YK_2029'!$B$10:$K$37,10,FALSE),0)</f>
        <v>223.47</v>
      </c>
      <c r="BR27" s="129">
        <f>IFERROR(VLOOKUP($O27,'Table 3 PV wS UTN_2031'!$B$15:$K$37,10,FALSE),0)</f>
        <v>216.31</v>
      </c>
      <c r="BS27" s="129">
        <f>IFERROR(VLOOKUP($O27,'Table 3 PV wS UTS_2032'!B29:K51,10,FALSE),0)</f>
        <v>213.2</v>
      </c>
      <c r="BT27" s="391"/>
      <c r="BU27" s="392"/>
      <c r="BV27" s="129">
        <f>IFERROR(VLOOKUP($O27,'Table 3 StdBat  DJ_2029'!$B$15:$K$37,10,FALSE),0)</f>
        <v>129.51</v>
      </c>
      <c r="BW27" s="129">
        <f>IFERROR(VLOOKUP($O27,'Table 3 NonE 206MW (UTN) 2031'!$B$14:$M$36,12,FALSE),0)</f>
        <v>126.61</v>
      </c>
      <c r="BX27" s="129">
        <f>IFERROR(VLOOKUP($O27,'Table 3 NonE 206MW (Hgtn)'!$B$14:$M$36,12,FALSE),0)</f>
        <v>103.9</v>
      </c>
      <c r="BY27" s="391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0</v>
      </c>
      <c r="DA27">
        <f t="shared" si="40"/>
        <v>2037</v>
      </c>
      <c r="DB27" s="89">
        <f>IFERROR(VLOOKUP($DA27,'Table 3 TransCost'!$AA$10:$AD$32,4,FALSE),0)</f>
        <v>68.819999999999993</v>
      </c>
      <c r="DC27" s="171">
        <f t="shared" si="44"/>
        <v>0</v>
      </c>
    </row>
    <row r="28" spans="2:107" hidden="1">
      <c r="B28" s="15">
        <f t="shared" si="41"/>
        <v>2038</v>
      </c>
      <c r="C28" s="9">
        <f t="shared" si="21"/>
        <v>0</v>
      </c>
      <c r="D28" s="45"/>
      <c r="E28" s="9" t="e">
        <f t="shared" ca="1" si="42"/>
        <v>#DIV/0!</v>
      </c>
      <c r="F28" s="37"/>
      <c r="G28" s="14" t="e">
        <f t="shared" ca="1" si="45"/>
        <v>#DIV/0!</v>
      </c>
      <c r="H28" s="36"/>
      <c r="I28" s="171"/>
      <c r="J28" s="89"/>
      <c r="M28" s="111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29">
        <f>IFERROR(VLOOKUP($O28,'Table 3 PNC Wind_2026'!$B$10:$L$37,11,FALSE),0)</f>
        <v>247.44</v>
      </c>
      <c r="BI28" s="129">
        <f>IFERROR(VLOOKUP($O28,'Table 3 PNC Wind_2038'!$B$10:$L$37,11,FALSE),0)</f>
        <v>250.03791492447499</v>
      </c>
      <c r="BJ28" s="129">
        <f>IFERROR(VLOOKUP($O28,'Table 3 WV Wind_2026'!$B$10:$L$37,11,FALSE),0)</f>
        <v>226.03</v>
      </c>
      <c r="BK28" s="129">
        <f>IFERROR(VLOOKUP($O28,'Table 3 WYE Wind_2029'!$B$10:$L$37,11,FALSE),0)</f>
        <v>244.54000000000002</v>
      </c>
      <c r="BL28" s="129">
        <f>IFERROR(VLOOKUP($O28,'Table 3 WYE_DJ Wind_2028'!$B$10:$L$37,11,FALSE),0)</f>
        <v>168.25</v>
      </c>
      <c r="BM28" s="129">
        <f>IFERROR(VLOOKUP($O28,'Table 3 YK WindwS_2029'!$B$10:$L$37,11,FALSE),0)</f>
        <v>227.16000000000003</v>
      </c>
      <c r="BN28" s="129">
        <f>IFERROR(VLOOKUP($O28,'Table 3 PV wS Borah_2026'!$B$10:$K$37,10,FALSE),0)</f>
        <v>237.2</v>
      </c>
      <c r="BO28" s="392"/>
      <c r="BP28" s="129">
        <f>IFERROR(VLOOKUP($O28,'Table 3 PV wS SOR_2030'!$B$10:$K$37,10,FALSE),0)</f>
        <v>260.25</v>
      </c>
      <c r="BQ28" s="129">
        <f>IFERROR(VLOOKUP($O28,'Table 3 PV wS YK_2029'!$B$10:$K$37,10,FALSE),0)</f>
        <v>228.29</v>
      </c>
      <c r="BR28" s="129">
        <f>IFERROR(VLOOKUP($O28,'Table 3 PV wS UTN_2031'!$B$15:$K$37,10,FALSE),0)</f>
        <v>220.96999999999997</v>
      </c>
      <c r="BS28" s="129">
        <f>IFERROR(VLOOKUP($O28,'Table 3 PV wS UTS_2032'!B30:K52,10,FALSE),0)</f>
        <v>217.79999999999998</v>
      </c>
      <c r="BT28" s="391"/>
      <c r="BU28" s="392"/>
      <c r="BV28" s="129">
        <f>IFERROR(VLOOKUP($O28,'Table 3 StdBat  DJ_2029'!$B$15:$K$37,10,FALSE),0)</f>
        <v>132.30000000000001</v>
      </c>
      <c r="BW28" s="129">
        <f>IFERROR(VLOOKUP($O28,'Table 3 NonE 206MW (UTN) 2031'!$B$14:$M$36,12,FALSE),0)</f>
        <v>129.32999999999998</v>
      </c>
      <c r="BX28" s="129">
        <f>IFERROR(VLOOKUP($O28,'Table 3 NonE 206MW (Hgtn)'!$B$14:$M$36,12,FALSE),0)</f>
        <v>106.14</v>
      </c>
      <c r="BY28" s="391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0</v>
      </c>
      <c r="DA28">
        <f t="shared" si="40"/>
        <v>2038</v>
      </c>
      <c r="DB28" s="89">
        <f>IFERROR(VLOOKUP($DA28,'Table 3 TransCost'!$AA$10:$AD$32,4,FALSE),0)</f>
        <v>70.3</v>
      </c>
      <c r="DC28" s="171">
        <f t="shared" si="44"/>
        <v>0</v>
      </c>
    </row>
    <row r="29" spans="2:107" hidden="1">
      <c r="B29" s="15">
        <f t="shared" si="41"/>
        <v>2039</v>
      </c>
      <c r="C29" s="9">
        <f t="shared" si="21"/>
        <v>0</v>
      </c>
      <c r="D29" s="45"/>
      <c r="E29" s="9" t="e">
        <f t="shared" ca="1" si="42"/>
        <v>#DIV/0!</v>
      </c>
      <c r="F29" s="37"/>
      <c r="G29" s="14" t="e">
        <f t="shared" ca="1" si="45"/>
        <v>#DIV/0!</v>
      </c>
      <c r="H29" s="36"/>
      <c r="I29" s="171"/>
      <c r="J29" s="171"/>
      <c r="M29" s="111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29">
        <f>IFERROR(VLOOKUP($O29,'Table 3 PNC Wind_2026'!$B$10:$L$37,11,FALSE),0)</f>
        <v>252.76999999999998</v>
      </c>
      <c r="BI29" s="129">
        <f>IFERROR(VLOOKUP($O29,'Table 3 PNC Wind_2038'!$B$10:$L$37,11,FALSE),0)</f>
        <v>255.43</v>
      </c>
      <c r="BJ29" s="129">
        <f>IFERROR(VLOOKUP($O29,'Table 3 WV Wind_2026'!$B$10:$L$37,11,FALSE),0)</f>
        <v>230.9</v>
      </c>
      <c r="BK29" s="129">
        <f>IFERROR(VLOOKUP($O29,'Table 3 WYE Wind_2029'!$B$10:$L$37,11,FALSE),0)</f>
        <v>249.81</v>
      </c>
      <c r="BL29" s="129">
        <f>IFERROR(VLOOKUP($O29,'Table 3 WYE_DJ Wind_2028'!$B$10:$L$37,11,FALSE),0)</f>
        <v>171.88</v>
      </c>
      <c r="BM29" s="129">
        <f>IFERROR(VLOOKUP($O29,'Table 3 YK WindwS_2029'!$B$10:$L$37,11,FALSE),0)</f>
        <v>232.06</v>
      </c>
      <c r="BN29" s="129">
        <f>IFERROR(VLOOKUP($O29,'Table 3 PV wS Borah_2026'!$B$10:$K$37,10,FALSE),0)</f>
        <v>242.32</v>
      </c>
      <c r="BO29" s="392"/>
      <c r="BP29" s="129">
        <f>IFERROR(VLOOKUP($O29,'Table 3 PV wS SOR_2030'!$B$10:$K$37,10,FALSE),0)</f>
        <v>265.84999999999997</v>
      </c>
      <c r="BQ29" s="129">
        <f>IFERROR(VLOOKUP($O29,'Table 3 PV wS YK_2029'!$B$10:$K$37,10,FALSE),0)</f>
        <v>233.21</v>
      </c>
      <c r="BR29" s="129">
        <f>IFERROR(VLOOKUP($O29,'Table 3 PV wS UTN_2031'!$B$15:$K$37,10,FALSE),0)</f>
        <v>225.73</v>
      </c>
      <c r="BS29" s="129">
        <f>IFERROR(VLOOKUP($O29,'Table 3 PV wS UTS_2032'!B31:K53,10,FALSE),0)</f>
        <v>222.49</v>
      </c>
      <c r="BT29" s="391"/>
      <c r="BU29" s="392"/>
      <c r="BV29" s="129">
        <f>IFERROR(VLOOKUP($O29,'Table 3 StdBat  DJ_2029'!$B$15:$K$37,10,FALSE),0)</f>
        <v>135.14999999999998</v>
      </c>
      <c r="BW29" s="129">
        <f>IFERROR(VLOOKUP($O29,'Table 3 NonE 206MW (UTN) 2031'!$B$14:$M$36,12,FALSE),0)</f>
        <v>132.12</v>
      </c>
      <c r="BX29" s="129">
        <f>IFERROR(VLOOKUP($O29,'Table 3 NonE 206MW (Hgtn)'!$B$14:$M$36,12,FALSE),0)</f>
        <v>108.43</v>
      </c>
      <c r="BY29" s="391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0</v>
      </c>
      <c r="DA29">
        <f t="shared" si="40"/>
        <v>2039</v>
      </c>
      <c r="DB29" s="89">
        <f>IFERROR(VLOOKUP($DA29,'Table 3 TransCost'!$AA$10:$AD$32,4,FALSE),0)</f>
        <v>71.81</v>
      </c>
      <c r="DC29" s="171">
        <f t="shared" si="44"/>
        <v>0</v>
      </c>
    </row>
    <row r="30" spans="2:107" hidden="1">
      <c r="B30" s="15">
        <f t="shared" si="41"/>
        <v>2040</v>
      </c>
      <c r="C30" s="9">
        <f t="shared" si="21"/>
        <v>0</v>
      </c>
      <c r="D30" s="45"/>
      <c r="E30" s="9" t="e">
        <f t="shared" ca="1" si="42"/>
        <v>#DIV/0!</v>
      </c>
      <c r="F30" s="37"/>
      <c r="G30" s="14" t="e">
        <f t="shared" ca="1" si="45"/>
        <v>#DIV/0!</v>
      </c>
      <c r="H30" s="36"/>
      <c r="I30" s="171"/>
      <c r="J30" s="171"/>
      <c r="M30" s="111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29">
        <f>IFERROR(VLOOKUP($O30,'Table 3 PNC Wind_2026'!$B$10:$L$37,11,FALSE),0)</f>
        <v>258.21000000000004</v>
      </c>
      <c r="BI30" s="129">
        <f>IFERROR(VLOOKUP($O30,'Table 3 PNC Wind_2038'!$B$10:$L$37,11,FALSE),0)</f>
        <v>260.93</v>
      </c>
      <c r="BJ30" s="129">
        <f>IFERROR(VLOOKUP($O30,'Table 3 WV Wind_2026'!$B$10:$L$37,11,FALSE),0)</f>
        <v>235.86999999999998</v>
      </c>
      <c r="BK30" s="129">
        <f>IFERROR(VLOOKUP($O30,'Table 3 WYE Wind_2029'!$B$10:$L$37,11,FALSE),0)</f>
        <v>255.19</v>
      </c>
      <c r="BL30" s="129">
        <f>IFERROR(VLOOKUP($O30,'Table 3 WYE_DJ Wind_2028'!$B$10:$L$37,11,FALSE),0)</f>
        <v>175.59</v>
      </c>
      <c r="BM30" s="129">
        <f>IFERROR(VLOOKUP($O30,'Table 3 YK WindwS_2029'!$B$10:$L$37,11,FALSE),0)</f>
        <v>237.06</v>
      </c>
      <c r="BN30" s="129">
        <f>IFERROR(VLOOKUP($O30,'Table 3 PV wS Borah_2026'!$B$10:$K$37,10,FALSE),0)</f>
        <v>247.54</v>
      </c>
      <c r="BO30" s="392"/>
      <c r="BP30" s="129">
        <f>IFERROR(VLOOKUP($O30,'Table 3 PV wS SOR_2030'!$B$10:$K$37,10,FALSE),0)</f>
        <v>271.58000000000004</v>
      </c>
      <c r="BQ30" s="129">
        <f>IFERROR(VLOOKUP($O30,'Table 3 PV wS YK_2029'!$B$10:$K$37,10,FALSE),0)</f>
        <v>238.24</v>
      </c>
      <c r="BR30" s="129">
        <f>IFERROR(VLOOKUP($O30,'Table 3 PV wS UTN_2031'!$B$15:$K$37,10,FALSE),0)</f>
        <v>230.59</v>
      </c>
      <c r="BS30" s="129">
        <f>IFERROR(VLOOKUP($O30,'Table 3 PV wS UTS_2032'!B32:K54,10,FALSE),0)</f>
        <v>227.28</v>
      </c>
      <c r="BT30" s="391"/>
      <c r="BU30" s="392"/>
      <c r="BV30" s="129">
        <f>IFERROR(VLOOKUP($O30,'Table 3 StdBat  DJ_2029'!$B$15:$K$37,10,FALSE),0)</f>
        <v>138.06</v>
      </c>
      <c r="BW30" s="129">
        <f>IFERROR(VLOOKUP($O30,'Table 3 NonE 206MW (UTN) 2031'!$B$14:$M$36,12,FALSE),0)</f>
        <v>134.97</v>
      </c>
      <c r="BX30" s="129">
        <f>IFERROR(VLOOKUP($O30,'Table 3 NonE 206MW (Hgtn)'!$B$14:$M$36,12,FALSE),0)</f>
        <v>110.77</v>
      </c>
      <c r="BY30" s="391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0</v>
      </c>
      <c r="DA30">
        <f t="shared" si="40"/>
        <v>2040</v>
      </c>
      <c r="DB30" s="89">
        <f>IFERROR(VLOOKUP($DA30,'Table 3 TransCost'!$AA$10:$AD$32,4,FALSE),0)</f>
        <v>73.36</v>
      </c>
      <c r="DC30" s="171">
        <f t="shared" si="44"/>
        <v>0</v>
      </c>
    </row>
    <row r="31" spans="2:107" hidden="1">
      <c r="B31" s="15">
        <f t="shared" si="41"/>
        <v>2041</v>
      </c>
      <c r="C31" s="9" t="e">
        <f t="shared" si="21"/>
        <v>#N/A</v>
      </c>
      <c r="D31" s="45"/>
      <c r="E31" s="9" t="e">
        <f t="shared" ca="1" si="42"/>
        <v>#DIV/0!</v>
      </c>
      <c r="F31" s="37"/>
      <c r="G31" s="14" t="e">
        <f t="shared" ca="1" si="45"/>
        <v>#DIV/0!</v>
      </c>
      <c r="H31" s="36"/>
      <c r="I31" s="171"/>
      <c r="J31" s="171"/>
      <c r="M31" s="111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29">
        <f>IFERROR(VLOOKUP($O31,'Table 3 PNC Wind_2026'!$B$10:$L$37,11,FALSE),0)</f>
        <v>263.77</v>
      </c>
      <c r="BI31" s="129">
        <f>IFERROR(VLOOKUP($O31,'Table 3 PNC Wind_2038'!$B$10:$L$37,11,FALSE),0)</f>
        <v>266.55</v>
      </c>
      <c r="BJ31" s="129">
        <f>IFERROR(VLOOKUP($O31,'Table 3 WV Wind_2026'!$B$10:$L$37,11,FALSE),0)</f>
        <v>240.95</v>
      </c>
      <c r="BK31" s="129">
        <f>IFERROR(VLOOKUP($O31,'Table 3 WYE Wind_2029'!$B$10:$L$37,11,FALSE),0)</f>
        <v>260.68999999999994</v>
      </c>
      <c r="BL31" s="129">
        <f>IFERROR(VLOOKUP($O31,'Table 3 WYE_DJ Wind_2028'!$B$10:$L$37,11,FALSE),0)</f>
        <v>179.37</v>
      </c>
      <c r="BM31" s="129">
        <f>IFERROR(VLOOKUP($O31,'Table 3 YK WindwS_2029'!$B$10:$L$37,11,FALSE),0)</f>
        <v>242.16</v>
      </c>
      <c r="BN31" s="129">
        <f>IFERROR(VLOOKUP($O31,'Table 3 PV wS Borah_2026'!$B$10:$K$37,10,FALSE),0)</f>
        <v>252.87</v>
      </c>
      <c r="BO31" s="392"/>
      <c r="BP31" s="129">
        <f>IFERROR(VLOOKUP($O31,'Table 3 PV wS SOR_2030'!$B$10:$K$37,10,FALSE),0)</f>
        <v>277.43</v>
      </c>
      <c r="BQ31" s="129">
        <f>IFERROR(VLOOKUP($O31,'Table 3 PV wS YK_2029'!$B$10:$K$37,10,FALSE),0)</f>
        <v>243.37</v>
      </c>
      <c r="BR31" s="129">
        <f>IFERROR(VLOOKUP($O31,'Table 3 PV wS UTN_2031'!$B$15:$K$37,10,FALSE),0)</f>
        <v>235.56</v>
      </c>
      <c r="BS31" s="129">
        <f>IFERROR(VLOOKUP($O31,'Table 3 PV wS UTS_2032'!B33:K55,10,FALSE),0)</f>
        <v>232.17999999999998</v>
      </c>
      <c r="BT31" s="391"/>
      <c r="BU31" s="392"/>
      <c r="BV31" s="129">
        <f>IFERROR(VLOOKUP($O31,'Table 3 StdBat  DJ_2029'!$B$15:$K$37,10,FALSE),0)</f>
        <v>141.04</v>
      </c>
      <c r="BW31" s="129">
        <f>IFERROR(VLOOKUP($O31,'Table 3 NonE 206MW (UTN) 2031'!$B$14:$M$36,12,FALSE),0)</f>
        <v>137.87</v>
      </c>
      <c r="BX31" s="129">
        <f>IFERROR(VLOOKUP($O31,'Table 3 NonE 206MW (Hgtn)'!$B$14:$M$36,12,FALSE),0)</f>
        <v>113.16</v>
      </c>
      <c r="BY31" s="391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9">
        <f>IFERROR(VLOOKUP($DA31,'Table 3 TransCost'!$AA$10:$AD$32,4,FALSE),0)</f>
        <v>74.94</v>
      </c>
      <c r="DC31" s="171">
        <f t="shared" ref="DC31:DC32" si="67">$DB$5*DB31/1000</f>
        <v>0</v>
      </c>
    </row>
    <row r="32" spans="2:107" hidden="1">
      <c r="B32" s="15">
        <f t="shared" si="41"/>
        <v>2042</v>
      </c>
      <c r="C32" s="9" t="e">
        <f t="shared" si="21"/>
        <v>#N/A</v>
      </c>
      <c r="D32" s="45"/>
      <c r="E32" s="9" t="e">
        <f t="shared" ca="1" si="42"/>
        <v>#VALUE!</v>
      </c>
      <c r="F32" s="37"/>
      <c r="G32" s="14" t="e">
        <f t="shared" ca="1" si="45"/>
        <v>#VALUE!</v>
      </c>
      <c r="H32" s="36"/>
      <c r="I32" s="171"/>
      <c r="J32" s="171"/>
      <c r="M32" s="111"/>
      <c r="O32">
        <f t="shared" si="22"/>
        <v>2042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29">
        <f>IFERROR(VLOOKUP($O32,'Table 3 PNC Wind_2026'!$B$10:$L$37,11,FALSE),0)</f>
        <v>269.45</v>
      </c>
      <c r="BI32" s="129">
        <f>IFERROR(VLOOKUP($O32,'Table 3 PNC Wind_2038'!$B$10:$L$37,11,FALSE),0)</f>
        <v>272.29000000000002</v>
      </c>
      <c r="BJ32" s="129">
        <f>IFERROR(VLOOKUP($O32,'Table 3 WV Wind_2026'!$B$10:$L$37,11,FALSE),0)</f>
        <v>246.14</v>
      </c>
      <c r="BK32" s="129">
        <f>IFERROR(VLOOKUP($O32,'Table 3 WYE Wind_2029'!$B$10:$L$37,11,FALSE),0)</f>
        <v>266.29999999999995</v>
      </c>
      <c r="BL32" s="129">
        <f>IFERROR(VLOOKUP($O32,'Table 3 WYE_DJ Wind_2028'!$B$10:$L$37,11,FALSE),0)</f>
        <v>183.23</v>
      </c>
      <c r="BM32" s="129">
        <f>IFERROR(VLOOKUP($O32,'Table 3 YK WindwS_2029'!$B$10:$L$37,11,FALSE),0)</f>
        <v>247.38</v>
      </c>
      <c r="BN32" s="129">
        <f>IFERROR(VLOOKUP($O32,'Table 3 PV wS Borah_2026'!$B$10:$K$37,10,FALSE),0)</f>
        <v>258.31</v>
      </c>
      <c r="BO32" s="392"/>
      <c r="BP32" s="129">
        <f>IFERROR(VLOOKUP($O32,'Table 3 PV wS SOR_2030'!$B$10:$K$37,10,FALSE),0)</f>
        <v>283.41000000000003</v>
      </c>
      <c r="BQ32" s="129">
        <f>IFERROR(VLOOKUP($O32,'Table 3 PV wS YK_2029'!$B$10:$K$37,10,FALSE),0)</f>
        <v>248.62</v>
      </c>
      <c r="BR32" s="129">
        <f>IFERROR(VLOOKUP($O32,'Table 3 PV wS UTN_2031'!$B$15:$K$37,10,FALSE),0)</f>
        <v>240.63</v>
      </c>
      <c r="BS32" s="129">
        <f>IFERROR(VLOOKUP($O32,'Table 3 PV wS UTS_2032'!B34:K56,10,FALSE),0)</f>
        <v>237.18</v>
      </c>
      <c r="BT32" s="391"/>
      <c r="BU32" s="392"/>
      <c r="BV32" s="129">
        <f>IFERROR(VLOOKUP($O32,'Table 3 StdBat  DJ_2029'!$B$15:$K$37,10,FALSE),0)</f>
        <v>144.07999999999998</v>
      </c>
      <c r="BW32" s="129">
        <f>IFERROR(VLOOKUP($O32,'Table 3 NonE 206MW (UTN) 2031'!$B$14:$M$36,12,FALSE),0)</f>
        <v>140.84</v>
      </c>
      <c r="BX32" s="129">
        <f>IFERROR(VLOOKUP($O32,'Table 3 NonE 206MW (Hgtn)'!$B$14:$M$36,12,FALSE),0)</f>
        <v>115.6</v>
      </c>
      <c r="BY32" s="391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9">
        <f>IFERROR(VLOOKUP($DA32,'Table 3 TransCost'!$AA$10:$AD$32,4,FALSE),0)</f>
        <v>76.55</v>
      </c>
      <c r="DC32" s="171">
        <f t="shared" si="67"/>
        <v>0</v>
      </c>
    </row>
    <row r="33" spans="1:107" hidden="1">
      <c r="B33" s="15">
        <f t="shared" si="41"/>
        <v>2043</v>
      </c>
      <c r="C33" s="9" t="e">
        <f t="shared" si="21"/>
        <v>#N/A</v>
      </c>
      <c r="D33" s="45"/>
      <c r="E33" s="9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#VALUE!</v>
      </c>
      <c r="F33" s="37"/>
      <c r="G33" s="14" t="e">
        <f t="shared" ca="1" si="45"/>
        <v>#VALUE!</v>
      </c>
      <c r="H33" s="36"/>
      <c r="I33" s="171"/>
      <c r="J33" s="171"/>
      <c r="M33" s="111"/>
      <c r="O33">
        <f t="shared" ref="O33" si="68">B33</f>
        <v>2043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29">
        <f>IFERROR(VLOOKUP($O33,'Table 3 PNC Wind_2026'!$B$10:$L$37,11,FALSE),0)</f>
        <v>275.26</v>
      </c>
      <c r="BI33" s="129">
        <f>IFERROR(VLOOKUP($O33,'Table 3 PNC Wind_2038'!$B$10:$L$37,11,FALSE),0)</f>
        <v>278.16000000000003</v>
      </c>
      <c r="BJ33" s="129">
        <f>IFERROR(VLOOKUP($O33,'Table 3 WV Wind_2026'!$B$10:$L$37,11,FALSE),0)</f>
        <v>251.45000000000002</v>
      </c>
      <c r="BK33" s="129">
        <f>IFERROR(VLOOKUP($O33,'Table 3 WYE Wind_2029'!$B$10:$L$37,11,FALSE),0)</f>
        <v>272.04000000000002</v>
      </c>
      <c r="BL33" s="129">
        <f>IFERROR(VLOOKUP($O33,'Table 3 WYE_DJ Wind_2028'!$B$10:$L$37,11,FALSE),0)</f>
        <v>187.18</v>
      </c>
      <c r="BM33" s="129">
        <f>IFERROR(VLOOKUP($O33,'Table 3 YK WindwS_2029'!$B$10:$L$37,11,FALSE),0)</f>
        <v>252.71</v>
      </c>
      <c r="BN33" s="129">
        <f>IFERROR(VLOOKUP($O33,'Table 3 PV wS Borah_2026'!$B$10:$K$37,10,FALSE),0)</f>
        <v>263.88</v>
      </c>
      <c r="BO33" s="392"/>
      <c r="BP33" s="129">
        <f>IFERROR(VLOOKUP($O33,'Table 3 PV wS SOR_2030'!$B$10:$K$37,10,FALSE),0)</f>
        <v>289.51</v>
      </c>
      <c r="BQ33" s="129">
        <f>IFERROR(VLOOKUP($O33,'Table 3 PV wS YK_2029'!$B$10:$K$37,10,FALSE),0)</f>
        <v>253.97</v>
      </c>
      <c r="BR33" s="129">
        <f>IFERROR(VLOOKUP($O33,'Table 3 PV wS UTN_2031'!$B$15:$K$37,10,FALSE),0)</f>
        <v>245.82</v>
      </c>
      <c r="BS33" s="129">
        <f>IFERROR(VLOOKUP($O33,'Table 3 PV wS UTS_2032'!B35:K57,10,FALSE),0)</f>
        <v>242.29</v>
      </c>
      <c r="BT33" s="391"/>
      <c r="BU33" s="392"/>
      <c r="BV33" s="129">
        <f>IFERROR(VLOOKUP($O33,'Table 3 StdBat  DJ_2029'!$B$15:$K$37,10,FALSE),0)</f>
        <v>147.18</v>
      </c>
      <c r="BW33" s="129">
        <f>IFERROR(VLOOKUP($O33,'Table 3 NonE 206MW (UTN) 2031'!$B$14:$M$36,12,FALSE),0)</f>
        <v>0</v>
      </c>
      <c r="BX33" s="129">
        <f>IFERROR(VLOOKUP($O33,'Table 3 NonE 206MW (Hgtn)'!$B$14:$M$36,12,FALSE),0)</f>
        <v>0</v>
      </c>
      <c r="BY33" s="391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9">
        <f>IFERROR(VLOOKUP($DA33,'Table 3 TransCost'!$AA$10:$AD$32,4,FALSE),0)</f>
        <v>78.2</v>
      </c>
      <c r="DC33" s="171">
        <f t="shared" ref="DC33:DC34" si="72">$DB$5*DB33/1000</f>
        <v>0</v>
      </c>
    </row>
    <row r="34" spans="1:107" hidden="1">
      <c r="B34" s="15">
        <f t="shared" si="41"/>
        <v>2044</v>
      </c>
      <c r="C34" s="9" t="e">
        <f t="shared" si="21"/>
        <v>#N/A</v>
      </c>
      <c r="D34" s="45"/>
      <c r="E34" s="9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#VALUE!</v>
      </c>
      <c r="F34" s="37"/>
      <c r="G34" s="14" t="e">
        <f t="shared" ca="1" si="45"/>
        <v>#VALUE!</v>
      </c>
      <c r="H34" s="36"/>
      <c r="I34" s="171"/>
      <c r="J34" s="171"/>
      <c r="M34" s="111"/>
      <c r="O34">
        <f t="shared" ref="O34" si="74">B34</f>
        <v>2044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29">
        <f>IFERROR(VLOOKUP($O34,'Table 3 PNC Wind_2026'!$B$10:$L$37,11,FALSE),0)</f>
        <v>0</v>
      </c>
      <c r="BI34" s="129">
        <f>IFERROR(VLOOKUP($O34,'Table 3 PNC Wind_2038'!$B$10:$L$37,11,FALSE),0)</f>
        <v>0</v>
      </c>
      <c r="BJ34" s="129">
        <f>IFERROR(VLOOKUP($O34,'Table 3 WV Wind_2026'!$B$10:$L$37,11,FALSE),0)</f>
        <v>0</v>
      </c>
      <c r="BK34" s="129">
        <f>IFERROR(VLOOKUP($O34,'Table 3 WYE Wind_2029'!$B$10:$L$37,11,FALSE),0)</f>
        <v>0</v>
      </c>
      <c r="BL34" s="129">
        <f>IFERROR(VLOOKUP($O34,'Table 3 WYE_DJ Wind_2028'!$B$10:$L$37,11,FALSE),0)</f>
        <v>0</v>
      </c>
      <c r="BM34" s="129">
        <f>IFERROR(VLOOKUP($O34,'Table 3 YK WindwS_2029'!$B$10:$L$37,11,FALSE),0)</f>
        <v>0</v>
      </c>
      <c r="BN34" s="129">
        <f>IFERROR(VLOOKUP($O34,'Table 3 PV wS Borah_2026'!$B$10:$K$37,10,FALSE),0)</f>
        <v>0</v>
      </c>
      <c r="BO34" s="392"/>
      <c r="BP34" s="129">
        <f>IFERROR(VLOOKUP($O34,'Table 3 PV wS SOR_2030'!$B$10:$K$37,10,FALSE),0)</f>
        <v>0</v>
      </c>
      <c r="BQ34" s="129">
        <f>IFERROR(VLOOKUP($O34,'Table 3 PV wS YK_2029'!$B$10:$K$37,10,FALSE),0)</f>
        <v>0</v>
      </c>
      <c r="BR34" s="129">
        <f>IFERROR(VLOOKUP($O34,'Table 3 PV wS UTN_2031'!$B$15:$K$37,10,FALSE),0)</f>
        <v>0</v>
      </c>
      <c r="BS34" s="129">
        <f>IFERROR(VLOOKUP($O34,'Table 3 PV wS UTS_2032'!B36:K58,10,FALSE),0)</f>
        <v>0</v>
      </c>
      <c r="BT34" s="391"/>
      <c r="BU34" s="392"/>
      <c r="BV34" s="129">
        <f>IFERROR(VLOOKUP($O34,'Table 3 StdBat  DJ_2029'!$B$15:$K$37,10,FALSE),0)</f>
        <v>0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9">
        <f>IFERROR(VLOOKUP($DA34,'Table 3 TransCost'!$AA$10:$AD$32,4,FALSE),0)</f>
        <v>79.89</v>
      </c>
      <c r="DC34" s="171">
        <f t="shared" si="72"/>
        <v>0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10"/>
      <c r="B41" s="410"/>
      <c r="D41" s="9"/>
      <c r="F41" s="37"/>
      <c r="H41" s="36"/>
      <c r="I41"/>
      <c r="N41" t="s">
        <v>153</v>
      </c>
      <c r="P41" s="206">
        <v>0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0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0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217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11"/>
      <c r="B45" s="411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11" t="str">
        <f>'Table 5'!A9</f>
        <v>15 Year</v>
      </c>
      <c r="B47" s="411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0</v>
      </c>
      <c r="D49" s="9"/>
      <c r="H49" s="36"/>
      <c r="I49"/>
    </row>
    <row r="50" spans="1:19">
      <c r="B50" s="48" t="s">
        <v>31</v>
      </c>
      <c r="E50" s="9">
        <f ca="1">'Table 5'!$C$9/'Table 5'!$F$9</f>
        <v>36.198552424883481</v>
      </c>
      <c r="G50" s="191">
        <f ca="1">'Table 5'!$G$9</f>
        <v>36.198552424883481</v>
      </c>
      <c r="H50" s="36"/>
      <c r="I50" s="212"/>
      <c r="K50" s="89"/>
      <c r="S50" s="171"/>
    </row>
    <row r="51" spans="1:19" ht="8.25" customHeight="1">
      <c r="A51" s="411"/>
      <c r="B51" s="411"/>
      <c r="E51" s="9"/>
      <c r="G51" s="108"/>
      <c r="H51" s="36"/>
    </row>
    <row r="52" spans="1:19">
      <c r="A52" s="411">
        <f>'Table 5'!A7</f>
        <v>0</v>
      </c>
      <c r="B52" s="411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11">
        <f>'Table 5'!A10</f>
        <v>0</v>
      </c>
      <c r="B56" s="411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11"/>
      <c r="B61" s="411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0</v>
      </c>
      <c r="B72" s="94"/>
    </row>
    <row r="73" spans="1:13">
      <c r="A73" s="3" t="b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0</v>
      </c>
      <c r="B73" s="10"/>
      <c r="C73" s="7"/>
      <c r="D73" s="7"/>
      <c r="E73" s="7"/>
      <c r="G73" s="7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e">
        <f ca="1">"       Avoided Costs calculated annually are  "&amp;TEXT(PMT(Discount_Rate,COUNT($G$13:$G$27),-NPV(Discount_Rate,$G$13:$G$27)),"$0.00")&amp;"/MWH"</f>
        <v>#DIV/0!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211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214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215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Kennecott Refinery Non Firm - 6.2 MW and 85.0%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tr">
        <f>'[8]Avoided Costs'!B4</f>
        <v>Year</v>
      </c>
      <c r="C9" s="234" t="str">
        <f>'[8]Avoided Costs'!C4</f>
        <v>Annual</v>
      </c>
      <c r="D9" s="235" t="str">
        <f>'[8]Avoided Costs'!D4</f>
        <v>Jan</v>
      </c>
      <c r="E9" s="236" t="str">
        <f>'[8]Avoided Costs'!E4</f>
        <v>Feb</v>
      </c>
      <c r="F9" s="236" t="str">
        <f>'[8]Avoided Costs'!F4</f>
        <v>Mar</v>
      </c>
      <c r="G9" s="236" t="str">
        <f>'[8]Avoided Costs'!G4</f>
        <v>Apr</v>
      </c>
      <c r="H9" s="237" t="str">
        <f>'[8]Avoided Costs'!H4</f>
        <v>May</v>
      </c>
      <c r="I9" s="168" t="str">
        <f>'[8]Avoided Costs'!I4</f>
        <v>Jun</v>
      </c>
      <c r="J9" s="168" t="str">
        <f>'[8]Avoided Costs'!J4</f>
        <v>Jul</v>
      </c>
      <c r="K9" s="168" t="str">
        <f>'[8]Avoided Costs'!K4</f>
        <v>Aug</v>
      </c>
      <c r="L9" s="168" t="str">
        <f>'[8]Avoided Costs'!L4</f>
        <v>Sep</v>
      </c>
      <c r="M9" s="235" t="str">
        <f>'[8]Avoided Costs'!M4</f>
        <v>Oct</v>
      </c>
      <c r="N9" s="236" t="str">
        <f>'[8]Avoided Costs'!N4</f>
        <v>Nov</v>
      </c>
      <c r="O9" s="237" t="str">
        <f>'[8]Avoided Costs'!O4</f>
        <v>Dec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f>'[8]Avoided Costs'!B7</f>
        <v>2023</v>
      </c>
      <c r="C13" s="246">
        <f>'[8]Avoided Costs'!C7</f>
        <v>36.306140384139198</v>
      </c>
      <c r="D13" s="247">
        <f>'[8]Avoided Costs'!D7</f>
        <v>22.222576147289185</v>
      </c>
      <c r="E13" s="247">
        <f>'[8]Avoided Costs'!E7</f>
        <v>33.813663453522274</v>
      </c>
      <c r="F13" s="247">
        <f>'[8]Avoided Costs'!F7</f>
        <v>29.216941066517418</v>
      </c>
      <c r="G13" s="247">
        <f>'[8]Avoided Costs'!G7</f>
        <v>25.272487541792227</v>
      </c>
      <c r="H13" s="248">
        <f>'[8]Avoided Costs'!H7</f>
        <v>22.075005848939632</v>
      </c>
      <c r="I13" s="249">
        <f>'[8]Avoided Costs'!I7</f>
        <v>29.151369612605077</v>
      </c>
      <c r="J13" s="247">
        <f>'[8]Avoided Costs'!J7</f>
        <v>59.089026225062312</v>
      </c>
      <c r="K13" s="247">
        <f>'[8]Avoided Costs'!K7</f>
        <v>63.615326741059093</v>
      </c>
      <c r="L13" s="248">
        <f>'[8]Avoided Costs'!L7</f>
        <v>49.111847383436107</v>
      </c>
      <c r="M13" s="249">
        <f>'[8]Avoided Costs'!M7</f>
        <v>29.449965158212038</v>
      </c>
      <c r="N13" s="247">
        <f>'[8]Avoided Costs'!N7</f>
        <v>30.394252848532815</v>
      </c>
      <c r="O13" s="248">
        <f>'[8]Avoided Costs'!O7</f>
        <v>41.655673068492206</v>
      </c>
    </row>
    <row r="14" spans="2:16" ht="12.75" customHeight="1">
      <c r="B14" s="262">
        <f>'[8]Avoided Costs'!B8</f>
        <v>2024</v>
      </c>
      <c r="C14" s="250">
        <f>'[8]Avoided Costs'!C8</f>
        <v>0</v>
      </c>
      <c r="D14" s="251">
        <f>'[8]Avoided Costs'!D8</f>
        <v>0</v>
      </c>
      <c r="E14" s="251">
        <f>'[8]Avoided Costs'!E8</f>
        <v>0</v>
      </c>
      <c r="F14" s="251">
        <f>'[8]Avoided Costs'!F8</f>
        <v>0</v>
      </c>
      <c r="G14" s="251">
        <f>'[8]Avoided Costs'!G8</f>
        <v>0</v>
      </c>
      <c r="H14" s="252">
        <f>'[8]Avoided Costs'!H8</f>
        <v>0</v>
      </c>
      <c r="I14" s="253">
        <f>'[8]Avoided Costs'!I8</f>
        <v>0</v>
      </c>
      <c r="J14" s="251">
        <f>'[8]Avoided Costs'!J8</f>
        <v>0</v>
      </c>
      <c r="K14" s="251">
        <f>'[8]Avoided Costs'!K8</f>
        <v>0</v>
      </c>
      <c r="L14" s="252">
        <f>'[8]Avoided Costs'!L8</f>
        <v>0</v>
      </c>
      <c r="M14" s="253">
        <f>'[8]Avoided Costs'!M8</f>
        <v>0</v>
      </c>
      <c r="N14" s="251">
        <f>'[8]Avoided Costs'!N8</f>
        <v>0</v>
      </c>
      <c r="O14" s="252">
        <f>'[8]Avoided Costs'!O8</f>
        <v>0</v>
      </c>
    </row>
    <row r="15" spans="2:16" ht="12.75" customHeight="1">
      <c r="B15" s="262">
        <f>'[8]Avoided Costs'!B9</f>
        <v>2025</v>
      </c>
      <c r="C15" s="250">
        <f>'[8]Avoided Costs'!C9</f>
        <v>0</v>
      </c>
      <c r="D15" s="251">
        <f>'[8]Avoided Costs'!D9</f>
        <v>0</v>
      </c>
      <c r="E15" s="251">
        <f>'[8]Avoided Costs'!E9</f>
        <v>0</v>
      </c>
      <c r="F15" s="251">
        <f>'[8]Avoided Costs'!F9</f>
        <v>0</v>
      </c>
      <c r="G15" s="251">
        <f>'[8]Avoided Costs'!G9</f>
        <v>0</v>
      </c>
      <c r="H15" s="252">
        <f>'[8]Avoided Costs'!H9</f>
        <v>0</v>
      </c>
      <c r="I15" s="253">
        <f>'[8]Avoided Costs'!I9</f>
        <v>0</v>
      </c>
      <c r="J15" s="251">
        <f>'[8]Avoided Costs'!J9</f>
        <v>0</v>
      </c>
      <c r="K15" s="251">
        <f>'[8]Avoided Costs'!K9</f>
        <v>0</v>
      </c>
      <c r="L15" s="252">
        <f>'[8]Avoided Costs'!L9</f>
        <v>0</v>
      </c>
      <c r="M15" s="253">
        <f>'[8]Avoided Costs'!M9</f>
        <v>0</v>
      </c>
      <c r="N15" s="251">
        <f>'[8]Avoided Costs'!N9</f>
        <v>0</v>
      </c>
      <c r="O15" s="252">
        <f>'[8]Avoided Costs'!O9</f>
        <v>0</v>
      </c>
    </row>
    <row r="16" spans="2:16" ht="12.75" customHeight="1">
      <c r="B16" s="262">
        <f>'[8]Avoided Costs'!B10</f>
        <v>2026</v>
      </c>
      <c r="C16" s="250">
        <f>'[8]Avoided Costs'!C10</f>
        <v>0</v>
      </c>
      <c r="D16" s="251">
        <f>'[8]Avoided Costs'!D10</f>
        <v>0</v>
      </c>
      <c r="E16" s="251">
        <f>'[8]Avoided Costs'!E10</f>
        <v>0</v>
      </c>
      <c r="F16" s="251">
        <f>'[8]Avoided Costs'!F10</f>
        <v>0</v>
      </c>
      <c r="G16" s="251">
        <f>'[8]Avoided Costs'!G10</f>
        <v>0</v>
      </c>
      <c r="H16" s="252">
        <f>'[8]Avoided Costs'!H10</f>
        <v>0</v>
      </c>
      <c r="I16" s="253">
        <f>'[8]Avoided Costs'!I10</f>
        <v>0</v>
      </c>
      <c r="J16" s="251">
        <f>'[8]Avoided Costs'!J10</f>
        <v>0</v>
      </c>
      <c r="K16" s="251">
        <f>'[8]Avoided Costs'!K10</f>
        <v>0</v>
      </c>
      <c r="L16" s="252">
        <f>'[8]Avoided Costs'!L10</f>
        <v>0</v>
      </c>
      <c r="M16" s="253">
        <f>'[8]Avoided Costs'!M10</f>
        <v>0</v>
      </c>
      <c r="N16" s="251">
        <f>'[8]Avoided Costs'!N10</f>
        <v>0</v>
      </c>
      <c r="O16" s="252">
        <f>'[8]Avoided Costs'!O10</f>
        <v>0</v>
      </c>
    </row>
    <row r="17" spans="2:15" ht="12.75" customHeight="1">
      <c r="B17" s="262">
        <f>'[8]Avoided Costs'!B11</f>
        <v>2027</v>
      </c>
      <c r="C17" s="250">
        <f>'[8]Avoided Costs'!C11</f>
        <v>0</v>
      </c>
      <c r="D17" s="251">
        <f>'[8]Avoided Costs'!D11</f>
        <v>0</v>
      </c>
      <c r="E17" s="251">
        <f>'[8]Avoided Costs'!E11</f>
        <v>0</v>
      </c>
      <c r="F17" s="251">
        <f>'[8]Avoided Costs'!F11</f>
        <v>0</v>
      </c>
      <c r="G17" s="251">
        <f>'[8]Avoided Costs'!G11</f>
        <v>0</v>
      </c>
      <c r="H17" s="252">
        <f>'[8]Avoided Costs'!H11</f>
        <v>0</v>
      </c>
      <c r="I17" s="253">
        <f>'[8]Avoided Costs'!I11</f>
        <v>0</v>
      </c>
      <c r="J17" s="251">
        <f>'[8]Avoided Costs'!J11</f>
        <v>0</v>
      </c>
      <c r="K17" s="251">
        <f>'[8]Avoided Costs'!K11</f>
        <v>0</v>
      </c>
      <c r="L17" s="252">
        <f>'[8]Avoided Costs'!L11</f>
        <v>0</v>
      </c>
      <c r="M17" s="253">
        <f>'[8]Avoided Costs'!M11</f>
        <v>0</v>
      </c>
      <c r="N17" s="251">
        <f>'[8]Avoided Costs'!N11</f>
        <v>0</v>
      </c>
      <c r="O17" s="252">
        <f>'[8]Avoided Costs'!O11</f>
        <v>0</v>
      </c>
    </row>
    <row r="18" spans="2:15" ht="12.75" customHeight="1">
      <c r="B18" s="262">
        <f>'[8]Avoided Costs'!B12</f>
        <v>2028</v>
      </c>
      <c r="C18" s="250">
        <f>'[8]Avoided Costs'!C12</f>
        <v>0</v>
      </c>
      <c r="D18" s="251">
        <f>'[8]Avoided Costs'!D12</f>
        <v>0</v>
      </c>
      <c r="E18" s="251">
        <f>'[8]Avoided Costs'!E12</f>
        <v>0</v>
      </c>
      <c r="F18" s="251">
        <f>'[8]Avoided Costs'!F12</f>
        <v>0</v>
      </c>
      <c r="G18" s="251">
        <f>'[8]Avoided Costs'!G12</f>
        <v>0</v>
      </c>
      <c r="H18" s="252">
        <f>'[8]Avoided Costs'!H12</f>
        <v>0</v>
      </c>
      <c r="I18" s="253">
        <f>'[8]Avoided Costs'!I12</f>
        <v>0</v>
      </c>
      <c r="J18" s="251">
        <f>'[8]Avoided Costs'!J12</f>
        <v>0</v>
      </c>
      <c r="K18" s="251">
        <f>'[8]Avoided Costs'!K12</f>
        <v>0</v>
      </c>
      <c r="L18" s="252">
        <f>'[8]Avoided Costs'!L12</f>
        <v>0</v>
      </c>
      <c r="M18" s="253">
        <f>'[8]Avoided Costs'!M12</f>
        <v>0</v>
      </c>
      <c r="N18" s="251">
        <f>'[8]Avoided Costs'!N12</f>
        <v>0</v>
      </c>
      <c r="O18" s="252">
        <f>'[8]Avoided Costs'!O12</f>
        <v>0</v>
      </c>
    </row>
    <row r="19" spans="2:15" ht="12.75" customHeight="1">
      <c r="B19" s="262">
        <f>'[8]Avoided Costs'!B13</f>
        <v>2029</v>
      </c>
      <c r="C19" s="250">
        <f>'[8]Avoided Costs'!C13</f>
        <v>0</v>
      </c>
      <c r="D19" s="251">
        <f>'[8]Avoided Costs'!D13</f>
        <v>0</v>
      </c>
      <c r="E19" s="251">
        <f>'[8]Avoided Costs'!E13</f>
        <v>0</v>
      </c>
      <c r="F19" s="251">
        <f>'[8]Avoided Costs'!F13</f>
        <v>0</v>
      </c>
      <c r="G19" s="251">
        <f>'[8]Avoided Costs'!G13</f>
        <v>0</v>
      </c>
      <c r="H19" s="252">
        <f>'[8]Avoided Costs'!H13</f>
        <v>0</v>
      </c>
      <c r="I19" s="253">
        <f>'[8]Avoided Costs'!I13</f>
        <v>0</v>
      </c>
      <c r="J19" s="251">
        <f>'[8]Avoided Costs'!J13</f>
        <v>0</v>
      </c>
      <c r="K19" s="251">
        <f>'[8]Avoided Costs'!K13</f>
        <v>0</v>
      </c>
      <c r="L19" s="252">
        <f>'[8]Avoided Costs'!L13</f>
        <v>0</v>
      </c>
      <c r="M19" s="253">
        <f>'[8]Avoided Costs'!M13</f>
        <v>0</v>
      </c>
      <c r="N19" s="251">
        <f>'[8]Avoided Costs'!N13</f>
        <v>0</v>
      </c>
      <c r="O19" s="252">
        <f>'[8]Avoided Costs'!O13</f>
        <v>0</v>
      </c>
    </row>
    <row r="20" spans="2:15" ht="12.75" customHeight="1">
      <c r="B20" s="262">
        <f>'[8]Avoided Costs'!B14</f>
        <v>2030</v>
      </c>
      <c r="C20" s="250">
        <f>'[8]Avoided Costs'!C14</f>
        <v>0</v>
      </c>
      <c r="D20" s="251">
        <f>'[8]Avoided Costs'!D14</f>
        <v>0</v>
      </c>
      <c r="E20" s="251">
        <f>'[8]Avoided Costs'!E14</f>
        <v>0</v>
      </c>
      <c r="F20" s="251">
        <f>'[8]Avoided Costs'!F14</f>
        <v>0</v>
      </c>
      <c r="G20" s="251">
        <f>'[8]Avoided Costs'!G14</f>
        <v>0</v>
      </c>
      <c r="H20" s="252">
        <f>'[8]Avoided Costs'!H14</f>
        <v>0</v>
      </c>
      <c r="I20" s="253">
        <f>'[8]Avoided Costs'!I14</f>
        <v>0</v>
      </c>
      <c r="J20" s="251">
        <f>'[8]Avoided Costs'!J14</f>
        <v>0</v>
      </c>
      <c r="K20" s="251">
        <f>'[8]Avoided Costs'!K14</f>
        <v>0</v>
      </c>
      <c r="L20" s="252">
        <f>'[8]Avoided Costs'!L14</f>
        <v>0</v>
      </c>
      <c r="M20" s="253">
        <f>'[8]Avoided Costs'!M14</f>
        <v>0</v>
      </c>
      <c r="N20" s="251">
        <f>'[8]Avoided Costs'!N14</f>
        <v>0</v>
      </c>
      <c r="O20" s="252">
        <f>'[8]Avoided Costs'!O14</f>
        <v>0</v>
      </c>
    </row>
    <row r="21" spans="2:15" ht="12.75" customHeight="1">
      <c r="B21" s="262">
        <f>'[8]Avoided Costs'!B15</f>
        <v>2031</v>
      </c>
      <c r="C21" s="250">
        <f>'[8]Avoided Costs'!C15</f>
        <v>0</v>
      </c>
      <c r="D21" s="251">
        <f>'[8]Avoided Costs'!D15</f>
        <v>0</v>
      </c>
      <c r="E21" s="251">
        <f>'[8]Avoided Costs'!E15</f>
        <v>0</v>
      </c>
      <c r="F21" s="251">
        <f>'[8]Avoided Costs'!F15</f>
        <v>0</v>
      </c>
      <c r="G21" s="251">
        <f>'[8]Avoided Costs'!G15</f>
        <v>0</v>
      </c>
      <c r="H21" s="252">
        <f>'[8]Avoided Costs'!H15</f>
        <v>0</v>
      </c>
      <c r="I21" s="253">
        <f>'[8]Avoided Costs'!I15</f>
        <v>0</v>
      </c>
      <c r="J21" s="251">
        <f>'[8]Avoided Costs'!J15</f>
        <v>0</v>
      </c>
      <c r="K21" s="251">
        <f>'[8]Avoided Costs'!K15</f>
        <v>0</v>
      </c>
      <c r="L21" s="252">
        <f>'[8]Avoided Costs'!L15</f>
        <v>0</v>
      </c>
      <c r="M21" s="253">
        <f>'[8]Avoided Costs'!M15</f>
        <v>0</v>
      </c>
      <c r="N21" s="251">
        <f>'[8]Avoided Costs'!N15</f>
        <v>0</v>
      </c>
      <c r="O21" s="252">
        <f>'[8]Avoided Costs'!O15</f>
        <v>0</v>
      </c>
    </row>
    <row r="22" spans="2:15" ht="12.75" customHeight="1">
      <c r="B22" s="262">
        <f>'[8]Avoided Costs'!B16</f>
        <v>2032</v>
      </c>
      <c r="C22" s="250">
        <f>'[8]Avoided Costs'!C16</f>
        <v>0</v>
      </c>
      <c r="D22" s="251">
        <f>'[8]Avoided Costs'!D16</f>
        <v>0</v>
      </c>
      <c r="E22" s="251">
        <f>'[8]Avoided Costs'!E16</f>
        <v>0</v>
      </c>
      <c r="F22" s="251">
        <f>'[8]Avoided Costs'!F16</f>
        <v>0</v>
      </c>
      <c r="G22" s="251">
        <f>'[8]Avoided Costs'!G16</f>
        <v>0</v>
      </c>
      <c r="H22" s="252">
        <f>'[8]Avoided Costs'!H16</f>
        <v>0</v>
      </c>
      <c r="I22" s="253">
        <f>'[8]Avoided Costs'!I16</f>
        <v>0</v>
      </c>
      <c r="J22" s="251">
        <f>'[8]Avoided Costs'!J16</f>
        <v>0</v>
      </c>
      <c r="K22" s="251">
        <f>'[8]Avoided Costs'!K16</f>
        <v>0</v>
      </c>
      <c r="L22" s="252">
        <f>'[8]Avoided Costs'!L16</f>
        <v>0</v>
      </c>
      <c r="M22" s="253">
        <f>'[8]Avoided Costs'!M16</f>
        <v>0</v>
      </c>
      <c r="N22" s="251">
        <f>'[8]Avoided Costs'!N16</f>
        <v>0</v>
      </c>
      <c r="O22" s="252">
        <f>'[8]Avoided Costs'!O16</f>
        <v>0</v>
      </c>
    </row>
    <row r="23" spans="2:15" ht="12.75" customHeight="1">
      <c r="B23" s="262">
        <f>'[8]Avoided Costs'!B17</f>
        <v>0</v>
      </c>
      <c r="C23" s="250">
        <f>'[8]Avoided Costs'!C17</f>
        <v>0</v>
      </c>
      <c r="D23" s="251">
        <f>'[8]Avoided Costs'!D17</f>
        <v>0</v>
      </c>
      <c r="E23" s="251">
        <f>'[8]Avoided Costs'!E17</f>
        <v>0</v>
      </c>
      <c r="F23" s="251">
        <f>'[8]Avoided Costs'!F17</f>
        <v>0</v>
      </c>
      <c r="G23" s="251">
        <f>'[8]Avoided Costs'!G17</f>
        <v>0</v>
      </c>
      <c r="H23" s="252">
        <f>'[8]Avoided Costs'!H17</f>
        <v>0</v>
      </c>
      <c r="I23" s="253">
        <f>'[8]Avoided Costs'!I17</f>
        <v>0</v>
      </c>
      <c r="J23" s="251">
        <f>'[8]Avoided Costs'!J17</f>
        <v>0</v>
      </c>
      <c r="K23" s="251">
        <f>'[8]Avoided Costs'!K17</f>
        <v>0</v>
      </c>
      <c r="L23" s="252">
        <f>'[8]Avoided Costs'!L17</f>
        <v>0</v>
      </c>
      <c r="M23" s="253">
        <f>'[8]Avoided Costs'!M17</f>
        <v>0</v>
      </c>
      <c r="N23" s="251">
        <f>'[8]Avoided Costs'!N17</f>
        <v>0</v>
      </c>
      <c r="O23" s="252">
        <f>'[8]Avoided Costs'!O17</f>
        <v>0</v>
      </c>
    </row>
    <row r="24" spans="2:15" ht="12.75" customHeight="1">
      <c r="B24" s="262">
        <f>'[8]Avoided Costs'!B18</f>
        <v>0</v>
      </c>
      <c r="C24" s="250">
        <f>'[8]Avoided Costs'!C18</f>
        <v>0</v>
      </c>
      <c r="D24" s="251">
        <f>'[8]Avoided Costs'!D18</f>
        <v>0</v>
      </c>
      <c r="E24" s="251">
        <f>'[8]Avoided Costs'!E18</f>
        <v>0</v>
      </c>
      <c r="F24" s="251">
        <f>'[8]Avoided Costs'!F18</f>
        <v>0</v>
      </c>
      <c r="G24" s="251">
        <f>'[8]Avoided Costs'!G18</f>
        <v>0</v>
      </c>
      <c r="H24" s="252">
        <f>'[8]Avoided Costs'!H18</f>
        <v>0</v>
      </c>
      <c r="I24" s="253">
        <f>'[8]Avoided Costs'!I18</f>
        <v>0</v>
      </c>
      <c r="J24" s="251">
        <f>'[8]Avoided Costs'!J18</f>
        <v>0</v>
      </c>
      <c r="K24" s="251">
        <f>'[8]Avoided Costs'!K18</f>
        <v>0</v>
      </c>
      <c r="L24" s="252">
        <f>'[8]Avoided Costs'!L18</f>
        <v>0</v>
      </c>
      <c r="M24" s="253">
        <f>'[8]Avoided Costs'!M18</f>
        <v>0</v>
      </c>
      <c r="N24" s="251">
        <f>'[8]Avoided Costs'!N18</f>
        <v>0</v>
      </c>
      <c r="O24" s="252">
        <f>'[8]Avoided Costs'!O18</f>
        <v>0</v>
      </c>
    </row>
    <row r="25" spans="2:15" ht="12.75" customHeight="1">
      <c r="B25" s="262">
        <f>'[8]Avoided Costs'!B19</f>
        <v>0</v>
      </c>
      <c r="C25" s="250">
        <f>'[8]Avoided Costs'!C19</f>
        <v>0</v>
      </c>
      <c r="D25" s="251">
        <f>'[8]Avoided Costs'!D19</f>
        <v>0</v>
      </c>
      <c r="E25" s="251">
        <f>'[8]Avoided Costs'!E19</f>
        <v>0</v>
      </c>
      <c r="F25" s="251">
        <f>'[8]Avoided Costs'!F19</f>
        <v>0</v>
      </c>
      <c r="G25" s="251">
        <f>'[8]Avoided Costs'!G19</f>
        <v>0</v>
      </c>
      <c r="H25" s="252">
        <f>'[8]Avoided Costs'!H19</f>
        <v>0</v>
      </c>
      <c r="I25" s="253">
        <f>'[8]Avoided Costs'!I19</f>
        <v>0</v>
      </c>
      <c r="J25" s="251">
        <f>'[8]Avoided Costs'!J19</f>
        <v>0</v>
      </c>
      <c r="K25" s="251">
        <f>'[8]Avoided Costs'!K19</f>
        <v>0</v>
      </c>
      <c r="L25" s="252">
        <f>'[8]Avoided Costs'!L19</f>
        <v>0</v>
      </c>
      <c r="M25" s="253">
        <f>'[8]Avoided Costs'!M19</f>
        <v>0</v>
      </c>
      <c r="N25" s="251">
        <f>'[8]Avoided Costs'!N19</f>
        <v>0</v>
      </c>
      <c r="O25" s="252">
        <f>'[8]Avoided Costs'!O19</f>
        <v>0</v>
      </c>
    </row>
    <row r="26" spans="2:15" ht="12.75" customHeight="1">
      <c r="B26" s="262">
        <f>'[8]Avoided Costs'!B20</f>
        <v>0</v>
      </c>
      <c r="C26" s="250">
        <f>'[8]Avoided Costs'!C20</f>
        <v>0</v>
      </c>
      <c r="D26" s="251">
        <f>'[8]Avoided Costs'!D20</f>
        <v>0</v>
      </c>
      <c r="E26" s="251">
        <f>'[8]Avoided Costs'!E20</f>
        <v>0</v>
      </c>
      <c r="F26" s="251">
        <f>'[8]Avoided Costs'!F20</f>
        <v>0</v>
      </c>
      <c r="G26" s="251">
        <f>'[8]Avoided Costs'!G20</f>
        <v>0</v>
      </c>
      <c r="H26" s="252">
        <f>'[8]Avoided Costs'!H20</f>
        <v>0</v>
      </c>
      <c r="I26" s="253">
        <f>'[8]Avoided Costs'!I20</f>
        <v>0</v>
      </c>
      <c r="J26" s="251">
        <f>'[8]Avoided Costs'!J20</f>
        <v>0</v>
      </c>
      <c r="K26" s="251">
        <f>'[8]Avoided Costs'!K20</f>
        <v>0</v>
      </c>
      <c r="L26" s="252">
        <f>'[8]Avoided Costs'!L20</f>
        <v>0</v>
      </c>
      <c r="M26" s="253">
        <f>'[8]Avoided Costs'!M20</f>
        <v>0</v>
      </c>
      <c r="N26" s="251">
        <f>'[8]Avoided Costs'!N20</f>
        <v>0</v>
      </c>
      <c r="O26" s="252">
        <f>'[8]Avoided Costs'!O20</f>
        <v>0</v>
      </c>
    </row>
    <row r="27" spans="2:15" ht="12.75" customHeight="1">
      <c r="B27" s="262">
        <f>'[8]Avoided Costs'!B21</f>
        <v>0</v>
      </c>
      <c r="C27" s="250">
        <f>'[8]Avoided Costs'!C21</f>
        <v>0</v>
      </c>
      <c r="D27" s="251">
        <f>'[8]Avoided Costs'!D21</f>
        <v>0</v>
      </c>
      <c r="E27" s="251">
        <f>'[8]Avoided Costs'!E21</f>
        <v>0</v>
      </c>
      <c r="F27" s="251">
        <f>'[8]Avoided Costs'!F21</f>
        <v>0</v>
      </c>
      <c r="G27" s="251">
        <f>'[8]Avoided Costs'!G21</f>
        <v>0</v>
      </c>
      <c r="H27" s="252">
        <f>'[8]Avoided Costs'!H21</f>
        <v>0</v>
      </c>
      <c r="I27" s="253">
        <f>'[8]Avoided Costs'!I21</f>
        <v>0</v>
      </c>
      <c r="J27" s="251">
        <f>'[8]Avoided Costs'!J21</f>
        <v>0</v>
      </c>
      <c r="K27" s="251">
        <f>'[8]Avoided Costs'!K21</f>
        <v>0</v>
      </c>
      <c r="L27" s="252">
        <f>'[8]Avoided Costs'!L21</f>
        <v>0</v>
      </c>
      <c r="M27" s="253">
        <f>'[8]Avoided Costs'!M21</f>
        <v>0</v>
      </c>
      <c r="N27" s="251">
        <f>'[8]Avoided Costs'!N21</f>
        <v>0</v>
      </c>
      <c r="O27" s="252">
        <f>'[8]Avoided Costs'!O21</f>
        <v>0</v>
      </c>
    </row>
    <row r="28" spans="2:15" ht="12.75" customHeight="1">
      <c r="B28" s="262">
        <f>'[8]Avoided Costs'!B22</f>
        <v>0</v>
      </c>
      <c r="C28" s="250">
        <f>'[8]Avoided Costs'!C22</f>
        <v>0</v>
      </c>
      <c r="D28" s="251">
        <f>'[8]Avoided Costs'!D22</f>
        <v>0</v>
      </c>
      <c r="E28" s="251">
        <f>'[8]Avoided Costs'!E22</f>
        <v>0</v>
      </c>
      <c r="F28" s="251">
        <f>'[8]Avoided Costs'!F22</f>
        <v>0</v>
      </c>
      <c r="G28" s="251">
        <f>'[8]Avoided Costs'!G22</f>
        <v>0</v>
      </c>
      <c r="H28" s="252">
        <f>'[8]Avoided Costs'!H22</f>
        <v>0</v>
      </c>
      <c r="I28" s="253">
        <f>'[8]Avoided Costs'!I22</f>
        <v>0</v>
      </c>
      <c r="J28" s="251">
        <f>'[8]Avoided Costs'!J22</f>
        <v>0</v>
      </c>
      <c r="K28" s="251">
        <f>'[8]Avoided Costs'!K22</f>
        <v>0</v>
      </c>
      <c r="L28" s="252">
        <f>'[8]Avoided Costs'!L22</f>
        <v>0</v>
      </c>
      <c r="M28" s="253">
        <f>'[8]Avoided Costs'!M22</f>
        <v>0</v>
      </c>
      <c r="N28" s="251">
        <f>'[8]Avoided Costs'!N22</f>
        <v>0</v>
      </c>
      <c r="O28" s="252">
        <f>'[8]Avoided Costs'!O22</f>
        <v>0</v>
      </c>
    </row>
    <row r="29" spans="2:15" ht="12.75" customHeight="1">
      <c r="B29" s="262">
        <f>'[8]Avoided Costs'!B23</f>
        <v>0</v>
      </c>
      <c r="C29" s="250">
        <f>'[8]Avoided Costs'!C23</f>
        <v>0</v>
      </c>
      <c r="D29" s="251">
        <f>'[8]Avoided Costs'!D23</f>
        <v>0</v>
      </c>
      <c r="E29" s="251">
        <f>'[8]Avoided Costs'!E23</f>
        <v>0</v>
      </c>
      <c r="F29" s="251">
        <f>'[8]Avoided Costs'!F23</f>
        <v>0</v>
      </c>
      <c r="G29" s="251">
        <f>'[8]Avoided Costs'!G23</f>
        <v>0</v>
      </c>
      <c r="H29" s="252">
        <f>'[8]Avoided Costs'!H23</f>
        <v>0</v>
      </c>
      <c r="I29" s="253">
        <f>'[8]Avoided Costs'!I23</f>
        <v>0</v>
      </c>
      <c r="J29" s="251">
        <f>'[8]Avoided Costs'!J23</f>
        <v>0</v>
      </c>
      <c r="K29" s="251">
        <f>'[8]Avoided Costs'!K23</f>
        <v>0</v>
      </c>
      <c r="L29" s="252">
        <f>'[8]Avoided Costs'!L23</f>
        <v>0</v>
      </c>
      <c r="M29" s="253">
        <f>'[8]Avoided Costs'!M23</f>
        <v>0</v>
      </c>
      <c r="N29" s="251">
        <f>'[8]Avoided Costs'!N23</f>
        <v>0</v>
      </c>
      <c r="O29" s="252">
        <f>'[8]Avoided Costs'!O23</f>
        <v>0</v>
      </c>
    </row>
    <row r="30" spans="2:15" ht="12.75" customHeight="1">
      <c r="B30" s="263">
        <f>'[8]Avoided Costs'!B24</f>
        <v>0</v>
      </c>
      <c r="C30" s="255">
        <f>'[8]Avoided Costs'!C24</f>
        <v>0</v>
      </c>
      <c r="D30" s="256">
        <f>'[8]Avoided Costs'!D24</f>
        <v>0</v>
      </c>
      <c r="E30" s="256">
        <f>'[8]Avoided Costs'!E24</f>
        <v>0</v>
      </c>
      <c r="F30" s="256">
        <f>'[8]Avoided Costs'!F24</f>
        <v>0</v>
      </c>
      <c r="G30" s="256">
        <f>'[8]Avoided Costs'!G24</f>
        <v>0</v>
      </c>
      <c r="H30" s="257">
        <f>'[8]Avoided Costs'!H24</f>
        <v>0</v>
      </c>
      <c r="I30" s="258">
        <f>'[8]Avoided Costs'!I24</f>
        <v>0</v>
      </c>
      <c r="J30" s="256">
        <f>'[8]Avoided Costs'!J24</f>
        <v>0</v>
      </c>
      <c r="K30" s="256">
        <f>'[8]Avoided Costs'!K24</f>
        <v>0</v>
      </c>
      <c r="L30" s="257">
        <f>'[8]Avoided Costs'!L24</f>
        <v>0</v>
      </c>
      <c r="M30" s="258">
        <f>'[8]Avoided Costs'!M24</f>
        <v>0</v>
      </c>
      <c r="N30" s="256">
        <f>'[8]Avoided Costs'!N24</f>
        <v>0</v>
      </c>
      <c r="O30" s="257">
        <f>'[8]Avoided Costs'!O24</f>
        <v>0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Q21" s="85" t="s">
        <v>183</v>
      </c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>
        <v>-13</v>
      </c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206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205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F27" sqref="F27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customWidth="1"/>
    <col min="9" max="10" width="16.6640625" style="32" customWidth="1"/>
    <col min="11" max="11" width="11.1640625" style="3" customWidth="1"/>
    <col min="12" max="12" width="9.33203125" style="3" customWidth="1"/>
    <col min="13" max="13" width="9.33203125" style="94" customWidth="1"/>
    <col min="14" max="14" width="10.33203125" style="94" customWidth="1"/>
    <col min="15" max="15" width="13.83203125" style="94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Kennecott Refinery Non Firm - 6.2 MW and 85.0%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12" t="s">
        <v>130</v>
      </c>
      <c r="C1" s="412"/>
      <c r="D1" s="412"/>
      <c r="E1" s="412"/>
      <c r="F1" s="412"/>
      <c r="G1" s="412"/>
      <c r="H1" s="412"/>
      <c r="I1" s="412"/>
      <c r="J1" s="412"/>
      <c r="K1" s="412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6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4" sqref="C14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Kennecott Refinery Non Firm - 6.2 MW and 85.0% CF</v>
      </c>
      <c r="C4" s="83"/>
      <c r="D4" s="83"/>
      <c r="E4" s="83"/>
      <c r="F4" s="83"/>
      <c r="G4" s="83"/>
      <c r="K4" s="56">
        <f>MIN(K13:K24)</f>
        <v>44927</v>
      </c>
      <c r="M4" s="373" t="s">
        <v>230</v>
      </c>
      <c r="P4" s="214" t="s">
        <v>201</v>
      </c>
      <c r="Q4" s="214" t="s">
        <v>202</v>
      </c>
      <c r="R4" s="214" t="s">
        <v>154</v>
      </c>
      <c r="S4" s="214" t="s">
        <v>229</v>
      </c>
    </row>
    <row r="5" spans="1:19">
      <c r="B5" s="83" t="str">
        <f>TEXT($K$5,"MMMM YYYY")&amp;"  through  "&amp;TEXT($K$6,"MMMM YYYY")</f>
        <v>January 2023  through  December 2023</v>
      </c>
      <c r="C5" s="83"/>
      <c r="D5" s="83"/>
      <c r="E5" s="83"/>
      <c r="F5" s="83"/>
      <c r="G5" s="83"/>
      <c r="J5" s="56" t="s">
        <v>38</v>
      </c>
      <c r="K5" s="185">
        <f>MIN(K13:K24)</f>
        <v>44927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EDATE(K5,1*12-1)</f>
        <v>45261</v>
      </c>
      <c r="M6" s="57">
        <v>6.2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S5+1*12-1</f>
        <v>24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0.84999999999999987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1612019.80274937</v>
      </c>
      <c r="D9" s="58">
        <f ca="1">NPV($K$9,INDIRECT("d"&amp;$S$5&amp;":d"&amp;$S$6))</f>
        <v>0</v>
      </c>
      <c r="E9" s="58">
        <f ca="1">NPV($K$9,INDIRECT("e"&amp;$S$5&amp;":e"&amp;$S$6))</f>
        <v>1612019.80274937</v>
      </c>
      <c r="F9" s="362">
        <f ca="1">NPV($K$9,INDIRECT("f"&amp;$S$5&amp;":f"&amp;$S$6))</f>
        <v>44532.714563503956</v>
      </c>
      <c r="G9" s="91">
        <f ca="1">($C9+D9)/$F9</f>
        <v>36.198552424883481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0.0% CF</v>
      </c>
      <c r="E12" s="66" t="s">
        <v>50</v>
      </c>
      <c r="F12" s="67" t="s">
        <v>46</v>
      </c>
      <c r="G12" s="65" t="str">
        <f>D12</f>
        <v>0.0%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f>[8]NPC!$F$3</f>
        <v>44927</v>
      </c>
      <c r="C13" s="69">
        <f>IF(F13="","",-INDEX([8]Delta!$F$1:$EE$997,$L$13,$I13))</f>
        <v>87132.054364383221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87132.054364383221</v>
      </c>
      <c r="F13" s="69">
        <f>IF(INDEX([8]Delta!$F$1:$EE$997,$L$14,$I13)=0,"",INDEX([8]Delta!$F$1:$EE$997,$L$14,$I13))</f>
        <v>3920.88</v>
      </c>
      <c r="G13" s="72">
        <f t="shared" ref="G13:G17" si="1">IF(ISNUMBER($F13),E13/$F13,"")</f>
        <v>22.222576147289185</v>
      </c>
      <c r="I13" s="60">
        <v>1</v>
      </c>
      <c r="J13" s="73">
        <f>YEAR(B13)</f>
        <v>2023</v>
      </c>
      <c r="K13" s="74">
        <f t="shared" ref="K13:K24" si="2">IF(ISNUMBER(F13),B13,"")</f>
        <v>44927</v>
      </c>
      <c r="L13" s="56">
        <f>MATCH(M13,[8]Delta!$A$1:$A$997,FALSE)</f>
        <v>386</v>
      </c>
      <c r="M13" s="56" t="s">
        <v>49</v>
      </c>
    </row>
    <row r="14" spans="1:19">
      <c r="B14" s="78">
        <f t="shared" ref="B14:B77" si="3">EDATE(B13,1)</f>
        <v>44958</v>
      </c>
      <c r="C14" s="75">
        <f>IF(F14="","",-INDEX([8]Delta!$F$1:$EE$997,$L$13,$I14))</f>
        <v>119749.06030084193</v>
      </c>
      <c r="D14" s="71">
        <f>IF(ISNUMBER($F14),VLOOKUP($J14,'Table 1'!$B$13:$C$33,2,FALSE)/12*1000*Study_MW,"")</f>
        <v>0</v>
      </c>
      <c r="E14" s="71">
        <f t="shared" si="0"/>
        <v>119749.06030084193</v>
      </c>
      <c r="F14" s="75">
        <f>IF(INDEX([8]Delta!$F$1:$EE$997,$L$14,$I14)=0,"",INDEX([8]Delta!$F$1:$EE$997,$L$14,$I14))</f>
        <v>3541.44</v>
      </c>
      <c r="G14" s="76">
        <f t="shared" si="1"/>
        <v>33.813663453522274</v>
      </c>
      <c r="I14" s="77">
        <f>I13+1</f>
        <v>2</v>
      </c>
      <c r="J14" s="73">
        <f t="shared" ref="J14:J77" si="4">YEAR(B14)</f>
        <v>2023</v>
      </c>
      <c r="K14" s="78">
        <f t="shared" si="2"/>
        <v>44958</v>
      </c>
      <c r="L14" s="56">
        <f>MATCH(M14,[8]Delta!$C$304:$C$507,FALSE)+ROW([8]Delta!$C$303)+2</f>
        <v>505</v>
      </c>
      <c r="M14" s="90" t="str">
        <f>CHOOSE([8]NPC!$EQ$107,[8]NPC!$EI$107,[8]NPC!$EK$107,[8]NPC!$EM$107,[8]NPC!$EO$107)</f>
        <v>QF - 434 - UT - Gas</v>
      </c>
    </row>
    <row r="15" spans="1:19">
      <c r="B15" s="78">
        <f t="shared" si="3"/>
        <v>44986</v>
      </c>
      <c r="C15" s="75">
        <f>IF(F15="","",-INDEX([8]Delta!$F$1:$EE$997,$L$13,$I15))</f>
        <v>114556.11988888681</v>
      </c>
      <c r="D15" s="71">
        <f>IF(ISNUMBER($F15),VLOOKUP($J15,'Table 1'!$B$13:$C$33,2,FALSE)/12*1000*Study_MW,"")</f>
        <v>0</v>
      </c>
      <c r="E15" s="71">
        <f t="shared" si="0"/>
        <v>114556.11988888681</v>
      </c>
      <c r="F15" s="75">
        <f>IF(INDEX([8]Delta!$F$1:$EE$997,$L$14,$I15)=0,"",INDEX([8]Delta!$F$1:$EE$997,$L$14,$I15))</f>
        <v>3920.88</v>
      </c>
      <c r="G15" s="76">
        <f t="shared" si="1"/>
        <v>29.216941066517418</v>
      </c>
      <c r="I15" s="77">
        <f t="shared" ref="I15:I24" si="5">I14+1</f>
        <v>3</v>
      </c>
      <c r="J15" s="73">
        <f t="shared" si="4"/>
        <v>2023</v>
      </c>
      <c r="K15" s="78">
        <f t="shared" si="2"/>
        <v>44986</v>
      </c>
    </row>
    <row r="16" spans="1:19">
      <c r="B16" s="78">
        <f t="shared" si="3"/>
        <v>45017</v>
      </c>
      <c r="C16" s="75">
        <f>IF(F16="","",-INDEX([8]Delta!$F$1:$EE$997,$L$13,$I16))</f>
        <v>95893.926728576422</v>
      </c>
      <c r="D16" s="71">
        <f>IF(ISNUMBER($F16),VLOOKUP($J16,'Table 1'!$B$13:$C$33,2,FALSE)/12*1000*Study_MW,"")</f>
        <v>0</v>
      </c>
      <c r="E16" s="71">
        <f t="shared" si="0"/>
        <v>95893.926728576422</v>
      </c>
      <c r="F16" s="75">
        <f>IF(INDEX([8]Delta!$F$1:$EE$997,$L$14,$I16)=0,"",INDEX([8]Delta!$F$1:$EE$997,$L$14,$I16))</f>
        <v>3794.4</v>
      </c>
      <c r="G16" s="76">
        <f t="shared" si="1"/>
        <v>25.272487541792227</v>
      </c>
      <c r="I16" s="77">
        <f t="shared" si="5"/>
        <v>4</v>
      </c>
      <c r="J16" s="73">
        <f t="shared" si="4"/>
        <v>2023</v>
      </c>
      <c r="K16" s="78">
        <f t="shared" si="2"/>
        <v>45017</v>
      </c>
      <c r="L16" s="73">
        <f>YEAR(B13)</f>
        <v>2023</v>
      </c>
      <c r="M16" s="56">
        <f>SUMIF($J$13:$J$264,L16,$C$13:$C$264)</f>
        <v>1676080.2320620567</v>
      </c>
      <c r="N16" s="56">
        <f>SUMIF($J$13:$J$264,L16,$D$13:$D$264)</f>
        <v>0</v>
      </c>
      <c r="O16" s="56">
        <f t="shared" ref="O16:O25" si="6">SUMIF($J$13:$J$264,L16,$F$13:$F$264)</f>
        <v>46165.2</v>
      </c>
      <c r="P16" s="112">
        <f t="shared" ref="P16:P25" si="7">(M16+N16)/O16</f>
        <v>36.306140384143397</v>
      </c>
      <c r="Q16" s="163">
        <f>M16/O16</f>
        <v>36.306140384143397</v>
      </c>
      <c r="R16" s="163">
        <f>IFERROR(N16/O16,0)</f>
        <v>0</v>
      </c>
    </row>
    <row r="17" spans="2:20">
      <c r="B17" s="78">
        <f t="shared" si="3"/>
        <v>45047</v>
      </c>
      <c r="C17" s="75">
        <f>IF(F17="","",-INDEX([8]Delta!$F$1:$EE$997,$L$13,$I17))</f>
        <v>86553.448932990432</v>
      </c>
      <c r="D17" s="71">
        <f>IF(ISNUMBER($F17),VLOOKUP($J17,'Table 1'!$B$13:$C$33,2,FALSE)/12*1000*Study_MW,"")</f>
        <v>0</v>
      </c>
      <c r="E17" s="71">
        <f t="shared" si="0"/>
        <v>86553.448932990432</v>
      </c>
      <c r="F17" s="75">
        <f>IF(INDEX([8]Delta!$F$1:$EE$997,$L$14,$I17)=0,"",INDEX([8]Delta!$F$1:$EE$997,$L$14,$I17))</f>
        <v>3920.88</v>
      </c>
      <c r="G17" s="76">
        <f t="shared" si="1"/>
        <v>22.075005848939632</v>
      </c>
      <c r="I17" s="77">
        <f t="shared" si="5"/>
        <v>5</v>
      </c>
      <c r="J17" s="73">
        <f t="shared" si="4"/>
        <v>2023</v>
      </c>
      <c r="K17" s="78">
        <f t="shared" si="2"/>
        <v>45047</v>
      </c>
      <c r="L17" s="73">
        <f>L16+1</f>
        <v>2024</v>
      </c>
      <c r="M17" s="56">
        <f>SUMIF($J$13:$J$264,L17,$C$13:$C$264)</f>
        <v>0</v>
      </c>
      <c r="N17" s="56">
        <f t="shared" ref="N17:N36" si="8">SUMIF($J$13:$J$264,L17,$D$13:$D$264)</f>
        <v>0</v>
      </c>
      <c r="O17" s="56">
        <f t="shared" si="6"/>
        <v>0</v>
      </c>
      <c r="P17" s="112" t="e">
        <f t="shared" si="7"/>
        <v>#DIV/0!</v>
      </c>
      <c r="Q17" s="163" t="e">
        <f t="shared" ref="Q17:Q33" si="9">M17/O17</f>
        <v>#DIV/0!</v>
      </c>
      <c r="R17" s="163">
        <f t="shared" ref="R17:R33" si="10">IFERROR(N17/O17,0)</f>
        <v>0</v>
      </c>
    </row>
    <row r="18" spans="2:20">
      <c r="B18" s="78">
        <f t="shared" si="3"/>
        <v>45078</v>
      </c>
      <c r="C18" s="75">
        <f>IF(F18="","",-INDEX([8]Delta!$F$1:$EE$997,$L$13,$I18))</f>
        <v>110611.9568580687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110611.9568580687</v>
      </c>
      <c r="F18" s="75">
        <f>IF(INDEX([8]Delta!$F$1:$EE$997,$L$14,$I18)=0,"",INDEX([8]Delta!$F$1:$EE$997,$L$14,$I18))</f>
        <v>3794.4</v>
      </c>
      <c r="G18" s="76">
        <f t="shared" ref="G18:G19" si="12">IF(ISNUMBER($F18),E18/$F18,"")</f>
        <v>29.151369612605077</v>
      </c>
      <c r="I18" s="77">
        <f t="shared" si="5"/>
        <v>6</v>
      </c>
      <c r="J18" s="73">
        <f t="shared" si="4"/>
        <v>2023</v>
      </c>
      <c r="K18" s="78">
        <f t="shared" si="2"/>
        <v>45078</v>
      </c>
      <c r="L18" s="73">
        <f t="shared" ref="L18:L42" si="13">L17+1</f>
        <v>2025</v>
      </c>
      <c r="M18" s="56">
        <f t="shared" ref="M18:M36" si="14">SUMIF($J$13:$J$264,L18,$C$13:$C$264)</f>
        <v>0</v>
      </c>
      <c r="N18" s="56">
        <f t="shared" si="8"/>
        <v>0</v>
      </c>
      <c r="O18" s="56">
        <f t="shared" si="6"/>
        <v>0</v>
      </c>
      <c r="P18" s="112" t="e">
        <f t="shared" si="7"/>
        <v>#DIV/0!</v>
      </c>
      <c r="Q18" s="163" t="e">
        <f t="shared" si="9"/>
        <v>#DIV/0!</v>
      </c>
      <c r="R18" s="163">
        <f t="shared" si="10"/>
        <v>0</v>
      </c>
    </row>
    <row r="19" spans="2:20">
      <c r="B19" s="78">
        <f t="shared" si="3"/>
        <v>45108</v>
      </c>
      <c r="C19" s="75">
        <f>IF(F19="","",-INDEX([8]Delta!$F$1:$EE$997,$L$13,$I19))</f>
        <v>231680.98114532232</v>
      </c>
      <c r="D19" s="71">
        <f>IF(ISNUMBER($F19),VLOOKUP($J19,'Table 1'!$B$13:$C$33,2,FALSE)/12*1000*Study_MW,"")</f>
        <v>0</v>
      </c>
      <c r="E19" s="71">
        <f t="shared" si="11"/>
        <v>231680.98114532232</v>
      </c>
      <c r="F19" s="75">
        <f>IF(INDEX([8]Delta!$F$1:$EE$997,$L$14,$I19)=0,"",INDEX([8]Delta!$F$1:$EE$997,$L$14,$I19))</f>
        <v>3920.88</v>
      </c>
      <c r="G19" s="76">
        <f t="shared" si="12"/>
        <v>59.089026225062312</v>
      </c>
      <c r="I19" s="77">
        <f t="shared" si="5"/>
        <v>7</v>
      </c>
      <c r="J19" s="73">
        <f t="shared" si="4"/>
        <v>2023</v>
      </c>
      <c r="K19" s="78">
        <f t="shared" si="2"/>
        <v>45108</v>
      </c>
      <c r="L19" s="73">
        <f t="shared" si="13"/>
        <v>2026</v>
      </c>
      <c r="M19" s="56">
        <f t="shared" si="14"/>
        <v>0</v>
      </c>
      <c r="N19" s="56">
        <f t="shared" si="8"/>
        <v>0</v>
      </c>
      <c r="O19" s="56">
        <f t="shared" si="6"/>
        <v>0</v>
      </c>
      <c r="P19" s="112" t="e">
        <f t="shared" si="7"/>
        <v>#DIV/0!</v>
      </c>
      <c r="Q19" s="163" t="e">
        <f t="shared" si="9"/>
        <v>#DIV/0!</v>
      </c>
      <c r="R19" s="163">
        <f t="shared" si="10"/>
        <v>0</v>
      </c>
    </row>
    <row r="20" spans="2:20">
      <c r="B20" s="78">
        <f t="shared" si="3"/>
        <v>45139</v>
      </c>
      <c r="C20" s="75">
        <f>IF(F20="","",-INDEX([8]Delta!$F$1:$EE$997,$L$13,$I20))</f>
        <v>249428.06231248379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249428.06231248379</v>
      </c>
      <c r="F20" s="75">
        <f>IF(INDEX([8]Delta!$F$1:$EE$997,$L$14,$I20)=0,"",INDEX([8]Delta!$F$1:$EE$997,$L$14,$I20))</f>
        <v>3920.88</v>
      </c>
      <c r="G20" s="76">
        <f t="shared" ref="G20:G77" si="16">IF(ISNUMBER($F20),E20/$F20,"")</f>
        <v>63.615326741059093</v>
      </c>
      <c r="I20" s="77">
        <f t="shared" si="5"/>
        <v>8</v>
      </c>
      <c r="J20" s="73">
        <f t="shared" si="4"/>
        <v>2023</v>
      </c>
      <c r="K20" s="78">
        <f t="shared" si="2"/>
        <v>45139</v>
      </c>
      <c r="L20" s="73">
        <f t="shared" si="13"/>
        <v>2027</v>
      </c>
      <c r="M20" s="56">
        <f t="shared" si="14"/>
        <v>0</v>
      </c>
      <c r="N20" s="56">
        <f t="shared" si="8"/>
        <v>0</v>
      </c>
      <c r="O20" s="56">
        <f t="shared" si="6"/>
        <v>0</v>
      </c>
      <c r="P20" s="112" t="e">
        <f t="shared" si="7"/>
        <v>#DIV/0!</v>
      </c>
      <c r="Q20" s="163" t="e">
        <f t="shared" si="9"/>
        <v>#DIV/0!</v>
      </c>
      <c r="R20" s="163">
        <f t="shared" si="10"/>
        <v>0</v>
      </c>
    </row>
    <row r="21" spans="2:20">
      <c r="B21" s="78">
        <f t="shared" si="3"/>
        <v>45170</v>
      </c>
      <c r="C21" s="75">
        <f>IF(F21="","",-INDEX([8]Delta!$F$1:$EE$997,$L$13,$I21))</f>
        <v>186349.99371170998</v>
      </c>
      <c r="D21" s="71">
        <f>IF(ISNUMBER($F21),VLOOKUP($J21,'Table 1'!$B$13:$C$33,2,FALSE)/12*1000*Study_MW,"")</f>
        <v>0</v>
      </c>
      <c r="E21" s="71">
        <f t="shared" si="15"/>
        <v>186349.99371170998</v>
      </c>
      <c r="F21" s="75">
        <f>IF(INDEX([8]Delta!$F$1:$EE$997,$L$14,$I21)=0,"",INDEX([8]Delta!$F$1:$EE$997,$L$14,$I21))</f>
        <v>3794.4</v>
      </c>
      <c r="G21" s="76">
        <f t="shared" si="16"/>
        <v>49.111847383436107</v>
      </c>
      <c r="I21" s="77">
        <f t="shared" si="5"/>
        <v>9</v>
      </c>
      <c r="J21" s="73">
        <f t="shared" si="4"/>
        <v>2023</v>
      </c>
      <c r="K21" s="78">
        <f t="shared" si="2"/>
        <v>45170</v>
      </c>
      <c r="L21" s="73">
        <f t="shared" si="13"/>
        <v>2028</v>
      </c>
      <c r="M21" s="56">
        <f t="shared" si="14"/>
        <v>0</v>
      </c>
      <c r="N21" s="56">
        <f t="shared" si="8"/>
        <v>0</v>
      </c>
      <c r="O21" s="56">
        <f t="shared" si="6"/>
        <v>0</v>
      </c>
      <c r="P21" s="112" t="e">
        <f t="shared" si="7"/>
        <v>#DIV/0!</v>
      </c>
      <c r="Q21" s="163" t="e">
        <f t="shared" si="9"/>
        <v>#DIV/0!</v>
      </c>
      <c r="R21" s="163">
        <f t="shared" si="10"/>
        <v>0</v>
      </c>
    </row>
    <row r="22" spans="2:20">
      <c r="B22" s="78">
        <f t="shared" si="3"/>
        <v>45200</v>
      </c>
      <c r="C22" s="75">
        <f>IF(F22="","",-INDEX([8]Delta!$F$1:$EE$997,$L$13,$I22))</f>
        <v>115469.77938953042</v>
      </c>
      <c r="D22" s="71">
        <f>IF(ISNUMBER($F22),VLOOKUP($J22,'Table 1'!$B$13:$C$33,2,FALSE)/12*1000*Study_MW,"")</f>
        <v>0</v>
      </c>
      <c r="E22" s="71">
        <f t="shared" si="15"/>
        <v>115469.77938953042</v>
      </c>
      <c r="F22" s="75">
        <f>IF(INDEX([8]Delta!$F$1:$EE$997,$L$14,$I22)=0,"",INDEX([8]Delta!$F$1:$EE$997,$L$14,$I22))</f>
        <v>3920.88</v>
      </c>
      <c r="G22" s="76">
        <f t="shared" si="16"/>
        <v>29.449965158212038</v>
      </c>
      <c r="I22" s="77">
        <f t="shared" si="5"/>
        <v>10</v>
      </c>
      <c r="J22" s="73">
        <f t="shared" si="4"/>
        <v>2023</v>
      </c>
      <c r="K22" s="78">
        <f t="shared" si="2"/>
        <v>45200</v>
      </c>
      <c r="L22" s="73">
        <f t="shared" si="13"/>
        <v>2029</v>
      </c>
      <c r="M22" s="56">
        <f t="shared" si="14"/>
        <v>0</v>
      </c>
      <c r="N22" s="56">
        <f t="shared" si="8"/>
        <v>0</v>
      </c>
      <c r="O22" s="56">
        <f t="shared" si="6"/>
        <v>0</v>
      </c>
      <c r="P22" s="112" t="e">
        <f t="shared" si="7"/>
        <v>#DIV/0!</v>
      </c>
      <c r="Q22" s="163" t="e">
        <f t="shared" si="9"/>
        <v>#DIV/0!</v>
      </c>
      <c r="R22" s="163">
        <f t="shared" si="10"/>
        <v>0</v>
      </c>
    </row>
    <row r="23" spans="2:20">
      <c r="B23" s="78">
        <f t="shared" si="3"/>
        <v>45231</v>
      </c>
      <c r="C23" s="75">
        <f>IF(F23="","",-INDEX([8]Delta!$F$1:$EE$997,$L$13,$I23))</f>
        <v>115327.95300847292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115327.95300847292</v>
      </c>
      <c r="F23" s="75">
        <f>IF(INDEX([8]Delta!$F$1:$EE$997,$L$14,$I23)=0,"",INDEX([8]Delta!$F$1:$EE$997,$L$14,$I23))</f>
        <v>3794.4</v>
      </c>
      <c r="G23" s="76">
        <f t="shared" ref="G23" si="18">IF(ISNUMBER($F23),E23/$F23,"")</f>
        <v>30.394252848532815</v>
      </c>
      <c r="I23" s="77">
        <f t="shared" si="5"/>
        <v>11</v>
      </c>
      <c r="J23" s="73">
        <f t="shared" si="4"/>
        <v>2023</v>
      </c>
      <c r="K23" s="78">
        <f t="shared" si="2"/>
        <v>45231</v>
      </c>
      <c r="L23" s="73">
        <f t="shared" si="13"/>
        <v>2030</v>
      </c>
      <c r="M23" s="56">
        <f t="shared" si="14"/>
        <v>0</v>
      </c>
      <c r="N23" s="56">
        <f t="shared" si="8"/>
        <v>0</v>
      </c>
      <c r="O23" s="56">
        <f t="shared" si="6"/>
        <v>0</v>
      </c>
      <c r="P23" s="112" t="e">
        <f t="shared" si="7"/>
        <v>#DIV/0!</v>
      </c>
      <c r="Q23" s="163" t="e">
        <f t="shared" si="9"/>
        <v>#DIV/0!</v>
      </c>
      <c r="R23" s="163">
        <f t="shared" si="10"/>
        <v>0</v>
      </c>
      <c r="T23" s="41"/>
    </row>
    <row r="24" spans="2:20">
      <c r="B24" s="82">
        <f t="shared" si="3"/>
        <v>45261</v>
      </c>
      <c r="C24" s="79">
        <f>IF(F24="","",-INDEX([8]Delta!$F$1:$EE$997,$L$13,$I24))</f>
        <v>163326.89542078972</v>
      </c>
      <c r="D24" s="80">
        <f>IF(F24&lt;&gt;0,VLOOKUP($J24,'Table 1'!$B$13:$C$33,2,FALSE)/12*1000*Study_MW,0)</f>
        <v>0</v>
      </c>
      <c r="E24" s="80">
        <f t="shared" ref="E24" si="19">IF(ISNUMBER(C24+D24),C24+D24,"")</f>
        <v>163326.89542078972</v>
      </c>
      <c r="F24" s="79">
        <f>IF(INDEX([8]Delta!$F$1:$EE$997,$L$14,$I24)=0,"",INDEX([8]Delta!$F$1:$EE$997,$L$14,$I24))</f>
        <v>3920.88</v>
      </c>
      <c r="G24" s="81">
        <f t="shared" ref="G24" si="20">IF(ISNUMBER($F24),E24/$F24,"")</f>
        <v>41.655673068492206</v>
      </c>
      <c r="I24" s="64">
        <f t="shared" si="5"/>
        <v>12</v>
      </c>
      <c r="J24" s="73">
        <f t="shared" si="4"/>
        <v>2023</v>
      </c>
      <c r="K24" s="82">
        <f t="shared" si="2"/>
        <v>45261</v>
      </c>
      <c r="L24" s="73">
        <f t="shared" si="13"/>
        <v>2031</v>
      </c>
      <c r="M24" s="56">
        <f t="shared" si="14"/>
        <v>0</v>
      </c>
      <c r="N24" s="56">
        <f t="shared" si="8"/>
        <v>0</v>
      </c>
      <c r="O24" s="56">
        <f t="shared" si="6"/>
        <v>0</v>
      </c>
      <c r="P24" s="112" t="e">
        <f t="shared" si="7"/>
        <v>#DIV/0!</v>
      </c>
      <c r="Q24" s="163" t="e">
        <f t="shared" si="9"/>
        <v>#DIV/0!</v>
      </c>
      <c r="R24" s="163">
        <f t="shared" si="10"/>
        <v>0</v>
      </c>
    </row>
    <row r="25" spans="2:20" outlineLevel="1">
      <c r="B25" s="74">
        <f t="shared" si="3"/>
        <v>45292</v>
      </c>
      <c r="C25" s="69">
        <f>IF(F25&lt;&gt;0,-INDEX([8]Delta!$F$1:$EE$997,$L$13,$I25),0)</f>
        <v>0</v>
      </c>
      <c r="D25" s="70">
        <f>IF(F25&lt;&gt;0,VLOOKUP($J25,'Table 1'!$B$13:$C$33,2,FALSE)/12*1000*Study_MW,0)</f>
        <v>0</v>
      </c>
      <c r="E25" s="70">
        <f t="shared" ref="E25:E77" si="21">C25+D25</f>
        <v>0</v>
      </c>
      <c r="F25" s="69">
        <f>INDEX([8]Delta!$F$1:$EE$997,$L$14,$I25)</f>
        <v>0</v>
      </c>
      <c r="G25" s="72" t="e">
        <f t="shared" si="16"/>
        <v>#DIV/0!</v>
      </c>
      <c r="I25" s="60">
        <f>I13+13</f>
        <v>14</v>
      </c>
      <c r="J25" s="73">
        <f t="shared" si="4"/>
        <v>2024</v>
      </c>
      <c r="K25" s="74" t="str">
        <f>IF(ISNUMBER(F25),IF(F25&lt;&gt;0,B25,""),"")</f>
        <v/>
      </c>
      <c r="L25" s="73">
        <f t="shared" si="13"/>
        <v>2032</v>
      </c>
      <c r="M25" s="56">
        <f t="shared" si="14"/>
        <v>0</v>
      </c>
      <c r="N25" s="56">
        <f t="shared" si="8"/>
        <v>0</v>
      </c>
      <c r="O25" s="56">
        <f t="shared" si="6"/>
        <v>0</v>
      </c>
      <c r="P25" s="112" t="e">
        <f t="shared" si="7"/>
        <v>#DIV/0!</v>
      </c>
      <c r="Q25" s="163" t="e">
        <f t="shared" si="9"/>
        <v>#DIV/0!</v>
      </c>
      <c r="R25" s="163">
        <f t="shared" si="10"/>
        <v>0</v>
      </c>
    </row>
    <row r="26" spans="2:20" outlineLevel="1">
      <c r="B26" s="78">
        <f t="shared" si="3"/>
        <v>45323</v>
      </c>
      <c r="C26" s="75">
        <f>IF(F26&lt;&gt;0,-INDEX([8]Delta!$F$1:$EE$997,$L$13,$I26),0)</f>
        <v>0</v>
      </c>
      <c r="D26" s="71">
        <f>IF(F26&lt;&gt;0,VLOOKUP($J26,'Table 1'!$B$13:$C$33,2,FALSE)/12*1000*Study_MW,0)</f>
        <v>0</v>
      </c>
      <c r="E26" s="71">
        <f t="shared" si="21"/>
        <v>0</v>
      </c>
      <c r="F26" s="75">
        <f>INDEX([8]Delta!$F$1:$EE$997,$L$14,$I26)</f>
        <v>0</v>
      </c>
      <c r="G26" s="76" t="e">
        <f t="shared" si="16"/>
        <v>#DIV/0!</v>
      </c>
      <c r="I26" s="77">
        <f t="shared" ref="I26:I89" si="22">I14+13</f>
        <v>15</v>
      </c>
      <c r="J26" s="73">
        <f t="shared" si="4"/>
        <v>2024</v>
      </c>
      <c r="K26" s="78" t="str">
        <f t="shared" ref="K26:K89" si="23">IF(ISNUMBER(F26),IF(F26&lt;&gt;0,B26,""),"")</f>
        <v/>
      </c>
      <c r="L26" s="73">
        <f t="shared" si="13"/>
        <v>2033</v>
      </c>
      <c r="M26" s="56">
        <f t="shared" si="14"/>
        <v>0</v>
      </c>
      <c r="N26" s="56">
        <f t="shared" si="8"/>
        <v>0</v>
      </c>
      <c r="O26" s="56">
        <f>SUMIF($J$13:$J$264,L26,$F$13:$F$264)</f>
        <v>0</v>
      </c>
      <c r="P26" s="112" t="e">
        <f>(M26+N26)/O26</f>
        <v>#DIV/0!</v>
      </c>
      <c r="Q26" s="163" t="e">
        <f t="shared" si="9"/>
        <v>#DIV/0!</v>
      </c>
      <c r="R26" s="163">
        <f t="shared" si="10"/>
        <v>0</v>
      </c>
    </row>
    <row r="27" spans="2:20" outlineLevel="1">
      <c r="B27" s="78">
        <f t="shared" si="3"/>
        <v>45352</v>
      </c>
      <c r="C27" s="75">
        <f>IF(F27&lt;&gt;0,-INDEX([8]Delta!$F$1:$EE$997,$L$13,$I27),0)</f>
        <v>0</v>
      </c>
      <c r="D27" s="71">
        <f>IF(F27&lt;&gt;0,VLOOKUP($J27,'Table 1'!$B$13:$C$33,2,FALSE)/12*1000*Study_MW,0)</f>
        <v>0</v>
      </c>
      <c r="E27" s="71">
        <f t="shared" si="21"/>
        <v>0</v>
      </c>
      <c r="F27" s="75">
        <f>INDEX([8]Delta!$F$1:$EE$997,$L$14,$I27)</f>
        <v>0</v>
      </c>
      <c r="G27" s="76" t="e">
        <f t="shared" si="16"/>
        <v>#DIV/0!</v>
      </c>
      <c r="I27" s="77">
        <f t="shared" si="22"/>
        <v>16</v>
      </c>
      <c r="J27" s="73">
        <f t="shared" si="4"/>
        <v>2024</v>
      </c>
      <c r="K27" s="78" t="str">
        <f t="shared" si="23"/>
        <v/>
      </c>
      <c r="L27" s="73">
        <f t="shared" si="13"/>
        <v>2034</v>
      </c>
      <c r="M27" s="56">
        <f t="shared" si="14"/>
        <v>0</v>
      </c>
      <c r="N27" s="56">
        <f t="shared" si="8"/>
        <v>0</v>
      </c>
      <c r="O27" s="56">
        <f t="shared" ref="O27:O31" si="24">SUMIF($J$13:$J$264,L27,$F$13:$F$264)</f>
        <v>0</v>
      </c>
      <c r="P27" s="112" t="e">
        <f t="shared" ref="P27:P31" si="25">(M27+N27)/O27</f>
        <v>#DIV/0!</v>
      </c>
      <c r="Q27" s="163" t="e">
        <f t="shared" si="9"/>
        <v>#DIV/0!</v>
      </c>
      <c r="R27" s="163">
        <f t="shared" si="10"/>
        <v>0</v>
      </c>
    </row>
    <row r="28" spans="2:20" outlineLevel="1">
      <c r="B28" s="78">
        <f t="shared" si="3"/>
        <v>45383</v>
      </c>
      <c r="C28" s="75">
        <f>IF(F28&lt;&gt;0,-INDEX([8]Delta!$F$1:$EE$997,$L$13,$I28),0)</f>
        <v>0</v>
      </c>
      <c r="D28" s="71">
        <f>IF(F28&lt;&gt;0,VLOOKUP($J28,'Table 1'!$B$13:$C$33,2,FALSE)/12*1000*Study_MW,0)</f>
        <v>0</v>
      </c>
      <c r="E28" s="71">
        <f t="shared" si="21"/>
        <v>0</v>
      </c>
      <c r="F28" s="75">
        <f>INDEX([8]Delta!$F$1:$EE$997,$L$14,$I28)</f>
        <v>0</v>
      </c>
      <c r="G28" s="76" t="e">
        <f t="shared" si="16"/>
        <v>#DIV/0!</v>
      </c>
      <c r="I28" s="77">
        <f t="shared" si="22"/>
        <v>17</v>
      </c>
      <c r="J28" s="73">
        <f t="shared" si="4"/>
        <v>2024</v>
      </c>
      <c r="K28" s="78" t="str">
        <f t="shared" si="23"/>
        <v/>
      </c>
      <c r="L28" s="73">
        <f t="shared" si="13"/>
        <v>2035</v>
      </c>
      <c r="M28" s="56">
        <f t="shared" si="14"/>
        <v>0</v>
      </c>
      <c r="N28" s="56">
        <f t="shared" si="8"/>
        <v>0</v>
      </c>
      <c r="O28" s="56">
        <f t="shared" si="24"/>
        <v>0</v>
      </c>
      <c r="P28" s="112" t="e">
        <f t="shared" si="25"/>
        <v>#DIV/0!</v>
      </c>
      <c r="Q28" s="163" t="e">
        <f t="shared" si="9"/>
        <v>#DIV/0!</v>
      </c>
      <c r="R28" s="163">
        <f t="shared" si="10"/>
        <v>0</v>
      </c>
    </row>
    <row r="29" spans="2:20" outlineLevel="1">
      <c r="B29" s="78">
        <f t="shared" si="3"/>
        <v>45413</v>
      </c>
      <c r="C29" s="75">
        <f>IF(F29&lt;&gt;0,-INDEX([8]Delta!$F$1:$EE$997,$L$13,$I29),0)</f>
        <v>0</v>
      </c>
      <c r="D29" s="71">
        <f>IF(F29&lt;&gt;0,VLOOKUP($J29,'Table 1'!$B$13:$C$33,2,FALSE)/12*1000*Study_MW,0)</f>
        <v>0</v>
      </c>
      <c r="E29" s="71">
        <f t="shared" si="21"/>
        <v>0</v>
      </c>
      <c r="F29" s="75">
        <f>INDEX([8]Delta!$F$1:$EE$997,$L$14,$I29)</f>
        <v>0</v>
      </c>
      <c r="G29" s="76" t="e">
        <f t="shared" si="16"/>
        <v>#DIV/0!</v>
      </c>
      <c r="I29" s="77">
        <f t="shared" si="22"/>
        <v>18</v>
      </c>
      <c r="J29" s="73">
        <f t="shared" si="4"/>
        <v>2024</v>
      </c>
      <c r="K29" s="78" t="str">
        <f t="shared" si="23"/>
        <v/>
      </c>
      <c r="L29" s="73">
        <f t="shared" si="13"/>
        <v>2036</v>
      </c>
      <c r="M29" s="56">
        <f t="shared" si="14"/>
        <v>0</v>
      </c>
      <c r="N29" s="56">
        <f t="shared" si="8"/>
        <v>0</v>
      </c>
      <c r="O29" s="56">
        <f t="shared" si="24"/>
        <v>0</v>
      </c>
      <c r="P29" s="112" t="e">
        <f t="shared" si="25"/>
        <v>#DIV/0!</v>
      </c>
      <c r="Q29" s="163" t="e">
        <f t="shared" si="9"/>
        <v>#DIV/0!</v>
      </c>
      <c r="R29" s="163">
        <f t="shared" si="10"/>
        <v>0</v>
      </c>
    </row>
    <row r="30" spans="2:20" outlineLevel="1">
      <c r="B30" s="78">
        <f t="shared" si="3"/>
        <v>45444</v>
      </c>
      <c r="C30" s="75">
        <f>IF(F30&lt;&gt;0,-INDEX([8]Delta!$F$1:$EE$997,$L$13,$I30),0)</f>
        <v>0</v>
      </c>
      <c r="D30" s="71">
        <f>IF(F30&lt;&gt;0,VLOOKUP($J30,'Table 1'!$B$13:$C$33,2,FALSE)/12*1000*Study_MW,0)</f>
        <v>0</v>
      </c>
      <c r="E30" s="71">
        <f t="shared" si="21"/>
        <v>0</v>
      </c>
      <c r="F30" s="75">
        <f>INDEX([8]Delta!$F$1:$EE$997,$L$14,$I30)</f>
        <v>0</v>
      </c>
      <c r="G30" s="76" t="e">
        <f t="shared" si="16"/>
        <v>#DIV/0!</v>
      </c>
      <c r="I30" s="77">
        <f t="shared" si="22"/>
        <v>19</v>
      </c>
      <c r="J30" s="73">
        <f t="shared" si="4"/>
        <v>2024</v>
      </c>
      <c r="K30" s="78" t="str">
        <f t="shared" si="23"/>
        <v/>
      </c>
      <c r="L30" s="73">
        <f t="shared" si="13"/>
        <v>2037</v>
      </c>
      <c r="M30" s="56">
        <f t="shared" si="14"/>
        <v>0</v>
      </c>
      <c r="N30" s="56">
        <f t="shared" si="8"/>
        <v>0</v>
      </c>
      <c r="O30" s="56">
        <f t="shared" si="24"/>
        <v>0</v>
      </c>
      <c r="P30" s="112" t="e">
        <f t="shared" si="25"/>
        <v>#DIV/0!</v>
      </c>
      <c r="Q30" s="163" t="e">
        <f t="shared" si="9"/>
        <v>#DIV/0!</v>
      </c>
      <c r="R30" s="163">
        <f t="shared" si="10"/>
        <v>0</v>
      </c>
    </row>
    <row r="31" spans="2:20" outlineLevel="1">
      <c r="B31" s="78">
        <f t="shared" si="3"/>
        <v>45474</v>
      </c>
      <c r="C31" s="75">
        <f>IF(F31&lt;&gt;0,-INDEX([8]Delta!$F$1:$EE$997,$L$13,$I31),0)</f>
        <v>0</v>
      </c>
      <c r="D31" s="71">
        <f>IF(F31&lt;&gt;0,VLOOKUP($J31,'Table 1'!$B$13:$C$33,2,FALSE)/12*1000*Study_MW,0)</f>
        <v>0</v>
      </c>
      <c r="E31" s="71">
        <f t="shared" si="21"/>
        <v>0</v>
      </c>
      <c r="F31" s="75">
        <f>INDEX([8]Delta!$F$1:$EE$997,$L$14,$I31)</f>
        <v>0</v>
      </c>
      <c r="G31" s="76" t="e">
        <f t="shared" si="16"/>
        <v>#DIV/0!</v>
      </c>
      <c r="I31" s="77">
        <f t="shared" si="22"/>
        <v>20</v>
      </c>
      <c r="J31" s="73">
        <f t="shared" si="4"/>
        <v>2024</v>
      </c>
      <c r="K31" s="78" t="str">
        <f t="shared" si="23"/>
        <v/>
      </c>
      <c r="L31" s="73">
        <f t="shared" si="13"/>
        <v>2038</v>
      </c>
      <c r="M31" s="56">
        <f t="shared" si="14"/>
        <v>0</v>
      </c>
      <c r="N31" s="56">
        <f t="shared" si="8"/>
        <v>0</v>
      </c>
      <c r="O31" s="56">
        <f t="shared" si="24"/>
        <v>0</v>
      </c>
      <c r="P31" s="112" t="e">
        <f t="shared" si="25"/>
        <v>#DIV/0!</v>
      </c>
      <c r="Q31" s="163" t="e">
        <f t="shared" si="9"/>
        <v>#DIV/0!</v>
      </c>
      <c r="R31" s="163">
        <f t="shared" si="10"/>
        <v>0</v>
      </c>
    </row>
    <row r="32" spans="2:20" outlineLevel="1">
      <c r="B32" s="78">
        <f t="shared" si="3"/>
        <v>45505</v>
      </c>
      <c r="C32" s="75">
        <f>IF(F32&lt;&gt;0,-INDEX([8]Delta!$F$1:$EE$997,$L$13,$I32),0)</f>
        <v>0</v>
      </c>
      <c r="D32" s="71">
        <f>IF(F32&lt;&gt;0,VLOOKUP($J32,'Table 1'!$B$13:$C$33,2,FALSE)/12*1000*Study_MW,0)</f>
        <v>0</v>
      </c>
      <c r="E32" s="71">
        <f t="shared" si="21"/>
        <v>0</v>
      </c>
      <c r="F32" s="75">
        <f>INDEX([8]Delta!$F$1:$EE$997,$L$14,$I32)</f>
        <v>0</v>
      </c>
      <c r="G32" s="76" t="e">
        <f t="shared" si="16"/>
        <v>#DIV/0!</v>
      </c>
      <c r="I32" s="77">
        <f t="shared" si="22"/>
        <v>21</v>
      </c>
      <c r="J32" s="73">
        <f t="shared" si="4"/>
        <v>2024</v>
      </c>
      <c r="K32" s="78" t="str">
        <f t="shared" si="23"/>
        <v/>
      </c>
      <c r="L32" s="73">
        <f t="shared" si="13"/>
        <v>2039</v>
      </c>
      <c r="M32" s="56">
        <f t="shared" si="14"/>
        <v>0</v>
      </c>
      <c r="N32" s="56">
        <f t="shared" si="8"/>
        <v>0</v>
      </c>
      <c r="O32" s="56">
        <f t="shared" ref="O32:O35" si="26">SUMIF($J$13:$J$264,L32,$F$13:$F$264)</f>
        <v>0</v>
      </c>
      <c r="P32" s="112" t="e">
        <f t="shared" ref="P32:P34" si="27">(M32+N32)/O32</f>
        <v>#DIV/0!</v>
      </c>
      <c r="Q32" s="163" t="e">
        <f t="shared" si="9"/>
        <v>#DIV/0!</v>
      </c>
      <c r="R32" s="163">
        <f t="shared" si="10"/>
        <v>0</v>
      </c>
    </row>
    <row r="33" spans="2:20" outlineLevel="1">
      <c r="B33" s="78">
        <f t="shared" si="3"/>
        <v>45536</v>
      </c>
      <c r="C33" s="75">
        <f>IF(F33&lt;&gt;0,-INDEX([8]Delta!$F$1:$EE$997,$L$13,$I33),0)</f>
        <v>0</v>
      </c>
      <c r="D33" s="71">
        <f>IF(F33&lt;&gt;0,VLOOKUP($J33,'Table 1'!$B$13:$C$33,2,FALSE)/12*1000*Study_MW,0)</f>
        <v>0</v>
      </c>
      <c r="E33" s="71">
        <f t="shared" si="21"/>
        <v>0</v>
      </c>
      <c r="F33" s="75">
        <f>INDEX([8]Delta!$F$1:$EE$997,$L$14,$I33)</f>
        <v>0</v>
      </c>
      <c r="G33" s="76" t="e">
        <f t="shared" si="16"/>
        <v>#DIV/0!</v>
      </c>
      <c r="I33" s="77">
        <f t="shared" si="22"/>
        <v>22</v>
      </c>
      <c r="J33" s="73">
        <f t="shared" si="4"/>
        <v>2024</v>
      </c>
      <c r="K33" s="78" t="str">
        <f t="shared" si="23"/>
        <v/>
      </c>
      <c r="L33" s="73">
        <f t="shared" si="13"/>
        <v>2040</v>
      </c>
      <c r="M33" s="56">
        <f t="shared" si="14"/>
        <v>0</v>
      </c>
      <c r="N33" s="56">
        <f t="shared" si="8"/>
        <v>0</v>
      </c>
      <c r="O33" s="56">
        <f t="shared" si="26"/>
        <v>0</v>
      </c>
      <c r="P33" s="112" t="e">
        <f t="shared" si="27"/>
        <v>#DIV/0!</v>
      </c>
      <c r="Q33" s="163" t="e">
        <f t="shared" si="9"/>
        <v>#DIV/0!</v>
      </c>
      <c r="R33" s="163">
        <f t="shared" si="10"/>
        <v>0</v>
      </c>
    </row>
    <row r="34" spans="2:20" outlineLevel="1">
      <c r="B34" s="78">
        <f t="shared" si="3"/>
        <v>45566</v>
      </c>
      <c r="C34" s="75">
        <f>IF(F34&lt;&gt;0,-INDEX([8]Delta!$F$1:$EE$997,$L$13,$I34),0)</f>
        <v>0</v>
      </c>
      <c r="D34" s="71">
        <f>IF(F34&lt;&gt;0,VLOOKUP($J34,'Table 1'!$B$13:$C$33,2,FALSE)/12*1000*Study_MW,0)</f>
        <v>0</v>
      </c>
      <c r="E34" s="71">
        <f t="shared" si="21"/>
        <v>0</v>
      </c>
      <c r="F34" s="75">
        <f>INDEX([8]Delta!$F$1:$EE$997,$L$14,$I34)</f>
        <v>0</v>
      </c>
      <c r="G34" s="76" t="e">
        <f t="shared" si="16"/>
        <v>#DIV/0!</v>
      </c>
      <c r="I34" s="77">
        <f t="shared" si="22"/>
        <v>23</v>
      </c>
      <c r="J34" s="73">
        <f t="shared" si="4"/>
        <v>2024</v>
      </c>
      <c r="K34" s="78" t="str">
        <f t="shared" si="23"/>
        <v/>
      </c>
      <c r="L34" s="73">
        <f t="shared" si="13"/>
        <v>2041</v>
      </c>
      <c r="M34" s="56">
        <f t="shared" si="14"/>
        <v>0</v>
      </c>
      <c r="N34" s="56">
        <f t="shared" si="8"/>
        <v>0</v>
      </c>
      <c r="O34" s="56">
        <f t="shared" si="26"/>
        <v>0</v>
      </c>
      <c r="P34" s="112" t="e">
        <f t="shared" si="27"/>
        <v>#DIV/0!</v>
      </c>
      <c r="Q34" s="163" t="e">
        <f t="shared" ref="Q34" si="28">M34/O34</f>
        <v>#DIV/0!</v>
      </c>
      <c r="R34" s="163">
        <f t="shared" ref="R34" si="29">IFERROR(N34/O34,0)</f>
        <v>0</v>
      </c>
    </row>
    <row r="35" spans="2:20" outlineLevel="1">
      <c r="B35" s="78">
        <f t="shared" si="3"/>
        <v>45597</v>
      </c>
      <c r="C35" s="75">
        <f>IF(F35&lt;&gt;0,-INDEX([8]Delta!$F$1:$EE$997,$L$13,$I35),0)</f>
        <v>0</v>
      </c>
      <c r="D35" s="71">
        <f>IF(F35&lt;&gt;0,VLOOKUP($J35,'Table 1'!$B$13:$C$33,2,FALSE)/12*1000*Study_MW,0)</f>
        <v>0</v>
      </c>
      <c r="E35" s="71">
        <f t="shared" si="21"/>
        <v>0</v>
      </c>
      <c r="F35" s="75">
        <f>INDEX([8]Delta!$F$1:$EE$997,$L$14,$I35)</f>
        <v>0</v>
      </c>
      <c r="G35" s="76" t="e">
        <f t="shared" si="16"/>
        <v>#DIV/0!</v>
      </c>
      <c r="I35" s="77">
        <f t="shared" si="22"/>
        <v>24</v>
      </c>
      <c r="J35" s="73">
        <f t="shared" si="4"/>
        <v>2024</v>
      </c>
      <c r="K35" s="78" t="str">
        <f t="shared" si="23"/>
        <v/>
      </c>
      <c r="L35" s="73">
        <f t="shared" si="13"/>
        <v>2042</v>
      </c>
      <c r="M35" s="56" t="e">
        <f t="shared" si="14"/>
        <v>#VALUE!</v>
      </c>
      <c r="N35" s="56">
        <f t="shared" si="8"/>
        <v>0</v>
      </c>
      <c r="O35" s="56">
        <f t="shared" si="26"/>
        <v>0</v>
      </c>
      <c r="P35" s="112" t="e">
        <f t="shared" ref="P35" si="30">(M35+N35)/O35</f>
        <v>#VALUE!</v>
      </c>
      <c r="Q35" s="163" t="e">
        <f t="shared" ref="Q35" si="31">M35/O35</f>
        <v>#VALUE!</v>
      </c>
      <c r="R35" s="163">
        <f t="shared" ref="R35" si="32">IFERROR(N35/O35,0)</f>
        <v>0</v>
      </c>
    </row>
    <row r="36" spans="2:20" outlineLevel="1">
      <c r="B36" s="82">
        <f t="shared" si="3"/>
        <v>45627</v>
      </c>
      <c r="C36" s="79">
        <f>IF(F36&lt;&gt;0,-INDEX([8]Delta!$F$1:$EE$997,$L$13,$I36),0)</f>
        <v>0</v>
      </c>
      <c r="D36" s="80">
        <f>IF(F36&lt;&gt;0,VLOOKUP($J36,'Table 1'!$B$13:$C$33,2,FALSE)/12*1000*Study_MW,0)</f>
        <v>0</v>
      </c>
      <c r="E36" s="80">
        <f t="shared" si="21"/>
        <v>0</v>
      </c>
      <c r="F36" s="79">
        <f>INDEX([8]Delta!$F$1:$EE$997,$L$14,$I36)</f>
        <v>0</v>
      </c>
      <c r="G36" s="81" t="e">
        <f t="shared" si="16"/>
        <v>#DIV/0!</v>
      </c>
      <c r="I36" s="64">
        <f t="shared" si="22"/>
        <v>25</v>
      </c>
      <c r="J36" s="73">
        <f t="shared" si="4"/>
        <v>2024</v>
      </c>
      <c r="K36" s="82" t="str">
        <f t="shared" si="23"/>
        <v/>
      </c>
      <c r="L36" s="73">
        <f t="shared" si="13"/>
        <v>2043</v>
      </c>
      <c r="M36" s="56" t="e">
        <f t="shared" si="14"/>
        <v>#VALUE!</v>
      </c>
      <c r="N36" s="56">
        <f t="shared" si="8"/>
        <v>0</v>
      </c>
      <c r="O36" s="56">
        <f t="shared" ref="O36" si="33">SUMIF($J$13:$J$264,L36,$F$13:$F$264)</f>
        <v>0</v>
      </c>
      <c r="P36" s="112" t="e">
        <f t="shared" ref="P36" si="34">(M36+N36)/O36</f>
        <v>#VALUE!</v>
      </c>
      <c r="Q36" s="163" t="e">
        <f t="shared" ref="Q36" si="35">M36/O36</f>
        <v>#VALUE!</v>
      </c>
      <c r="R36" s="163">
        <f t="shared" ref="R36" si="36">IFERROR(N36/O36,0)</f>
        <v>0</v>
      </c>
    </row>
    <row r="37" spans="2:20" outlineLevel="1">
      <c r="B37" s="74">
        <f t="shared" si="3"/>
        <v>45658</v>
      </c>
      <c r="C37" s="69">
        <f>IF(F37&lt;&gt;0,-INDEX([8]Delta!$F$1:$EE$997,$L$13,$I37),0)</f>
        <v>0</v>
      </c>
      <c r="D37" s="70">
        <f>IF(F37&lt;&gt;0,VLOOKUP($J37,'Table 1'!$B$13:$C$33,2,FALSE)/12*1000*Study_MW,0)</f>
        <v>0</v>
      </c>
      <c r="E37" s="70">
        <f t="shared" si="21"/>
        <v>0</v>
      </c>
      <c r="F37" s="69">
        <f>INDEX([8]Delta!$F$1:$EE$997,$L$14,$I37)</f>
        <v>0</v>
      </c>
      <c r="G37" s="72" t="e">
        <f t="shared" si="16"/>
        <v>#DIV/0!</v>
      </c>
      <c r="I37" s="60">
        <f>I25+13</f>
        <v>27</v>
      </c>
      <c r="J37" s="73">
        <f t="shared" si="4"/>
        <v>2025</v>
      </c>
      <c r="K37" s="74" t="str">
        <f t="shared" si="23"/>
        <v/>
      </c>
      <c r="L37" s="73">
        <f t="shared" si="13"/>
        <v>2044</v>
      </c>
      <c r="M37" s="56" t="e">
        <f>SUMIF($J$13:$J$276,L37,$C$13:$C$276)</f>
        <v>#VALUE!</v>
      </c>
      <c r="N37" s="56">
        <f>SUMIF($J$13:$J$276,L37,$D$13:$D$276)</f>
        <v>0</v>
      </c>
      <c r="O37" s="56">
        <f>SUMIF($J$13:$J$276,L37,$F$13:$F$276)</f>
        <v>0</v>
      </c>
      <c r="P37" s="112" t="e">
        <f t="shared" ref="P37" si="37">(M37+N37)/O37</f>
        <v>#VALUE!</v>
      </c>
      <c r="Q37" s="163" t="e">
        <f t="shared" ref="Q37" si="38">M37/O37</f>
        <v>#VALUE!</v>
      </c>
      <c r="R37" s="163">
        <f t="shared" ref="R37" si="39">IFERROR(N37/O37,0)</f>
        <v>0</v>
      </c>
    </row>
    <row r="38" spans="2:20" outlineLevel="1">
      <c r="B38" s="78">
        <f t="shared" si="3"/>
        <v>45689</v>
      </c>
      <c r="C38" s="75">
        <f>IF(F38&lt;&gt;0,-INDEX([8]Delta!$F$1:$EE$997,$L$13,$I38),0)</f>
        <v>0</v>
      </c>
      <c r="D38" s="71">
        <f>IF(F38&lt;&gt;0,VLOOKUP($J38,'Table 1'!$B$13:$C$33,2,FALSE)/12*1000*Study_MW,0)</f>
        <v>0</v>
      </c>
      <c r="E38" s="71">
        <f t="shared" si="21"/>
        <v>0</v>
      </c>
      <c r="F38" s="75">
        <f>INDEX([8]Delta!$F$1:$EE$997,$L$14,$I38)</f>
        <v>0</v>
      </c>
      <c r="G38" s="76" t="e">
        <f t="shared" si="16"/>
        <v>#DIV/0!</v>
      </c>
      <c r="I38" s="77">
        <f t="shared" si="22"/>
        <v>28</v>
      </c>
      <c r="J38" s="73">
        <f t="shared" si="4"/>
        <v>2025</v>
      </c>
      <c r="K38" s="78" t="str">
        <f t="shared" si="23"/>
        <v/>
      </c>
      <c r="L38" s="73">
        <f t="shared" si="13"/>
        <v>2045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outlineLevel="1">
      <c r="B39" s="78">
        <f t="shared" si="3"/>
        <v>45717</v>
      </c>
      <c r="C39" s="75">
        <f>IF(F39&lt;&gt;0,-INDEX([8]Delta!$F$1:$EE$997,$L$13,$I39),0)</f>
        <v>0</v>
      </c>
      <c r="D39" s="71">
        <f>IF(F39&lt;&gt;0,VLOOKUP($J39,'Table 1'!$B$13:$C$33,2,FALSE)/12*1000*Study_MW,0)</f>
        <v>0</v>
      </c>
      <c r="E39" s="71">
        <f t="shared" si="21"/>
        <v>0</v>
      </c>
      <c r="F39" s="75">
        <f>INDEX([8]Delta!$F$1:$EE$997,$L$14,$I39)</f>
        <v>0</v>
      </c>
      <c r="G39" s="76" t="e">
        <f t="shared" si="16"/>
        <v>#DIV/0!</v>
      </c>
      <c r="I39" s="77">
        <f t="shared" si="22"/>
        <v>29</v>
      </c>
      <c r="J39" s="73">
        <f t="shared" si="4"/>
        <v>2025</v>
      </c>
      <c r="K39" s="78" t="str">
        <f t="shared" si="23"/>
        <v/>
      </c>
      <c r="L39" s="73">
        <f t="shared" si="13"/>
        <v>2046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outlineLevel="1">
      <c r="B40" s="78">
        <f t="shared" si="3"/>
        <v>45748</v>
      </c>
      <c r="C40" s="75">
        <f>IF(F40&lt;&gt;0,-INDEX([8]Delta!$F$1:$EE$997,$L$13,$I40),0)</f>
        <v>0</v>
      </c>
      <c r="D40" s="71">
        <f>IF(F40&lt;&gt;0,VLOOKUP($J40,'Table 1'!$B$13:$C$33,2,FALSE)/12*1000*Study_MW,0)</f>
        <v>0</v>
      </c>
      <c r="E40" s="71">
        <f t="shared" si="21"/>
        <v>0</v>
      </c>
      <c r="F40" s="75">
        <f>INDEX([8]Delta!$F$1:$EE$997,$L$14,$I40)</f>
        <v>0</v>
      </c>
      <c r="G40" s="76" t="e">
        <f t="shared" si="16"/>
        <v>#DIV/0!</v>
      </c>
      <c r="I40" s="77">
        <f t="shared" si="22"/>
        <v>30</v>
      </c>
      <c r="J40" s="73">
        <f t="shared" si="4"/>
        <v>2025</v>
      </c>
      <c r="K40" s="78" t="str">
        <f t="shared" si="23"/>
        <v/>
      </c>
      <c r="L40" s="73">
        <f t="shared" si="13"/>
        <v>2047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outlineLevel="1">
      <c r="B41" s="78">
        <f t="shared" si="3"/>
        <v>45778</v>
      </c>
      <c r="C41" s="75">
        <f>IF(F41&lt;&gt;0,-INDEX([8]Delta!$F$1:$EE$997,$L$13,$I41),0)</f>
        <v>0</v>
      </c>
      <c r="D41" s="71">
        <f>IF(F41&lt;&gt;0,VLOOKUP($J41,'Table 1'!$B$13:$C$33,2,FALSE)/12*1000*Study_MW,0)</f>
        <v>0</v>
      </c>
      <c r="E41" s="71">
        <f t="shared" si="21"/>
        <v>0</v>
      </c>
      <c r="F41" s="75">
        <f>INDEX([8]Delta!$F$1:$EE$997,$L$14,$I41)</f>
        <v>0</v>
      </c>
      <c r="G41" s="76" t="e">
        <f t="shared" si="16"/>
        <v>#DIV/0!</v>
      </c>
      <c r="I41" s="77">
        <f t="shared" si="22"/>
        <v>31</v>
      </c>
      <c r="J41" s="73">
        <f t="shared" si="4"/>
        <v>2025</v>
      </c>
      <c r="K41" s="78" t="str">
        <f t="shared" si="23"/>
        <v/>
      </c>
      <c r="L41" s="73">
        <f t="shared" si="13"/>
        <v>2048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outlineLevel="1">
      <c r="B42" s="78">
        <f t="shared" si="3"/>
        <v>45809</v>
      </c>
      <c r="C42" s="75">
        <f>IF(F42&lt;&gt;0,-INDEX([8]Delta!$F$1:$EE$997,$L$13,$I42),0)</f>
        <v>0</v>
      </c>
      <c r="D42" s="71">
        <f>IF(F42&lt;&gt;0,VLOOKUP($J42,'Table 1'!$B$13:$C$33,2,FALSE)/12*1000*Study_MW,0)</f>
        <v>0</v>
      </c>
      <c r="E42" s="71">
        <f t="shared" si="21"/>
        <v>0</v>
      </c>
      <c r="F42" s="75">
        <f>INDEX([8]Delta!$F$1:$EE$997,$L$14,$I42)</f>
        <v>0</v>
      </c>
      <c r="G42" s="76" t="e">
        <f t="shared" si="16"/>
        <v>#DIV/0!</v>
      </c>
      <c r="I42" s="77">
        <f t="shared" si="22"/>
        <v>32</v>
      </c>
      <c r="J42" s="73">
        <f t="shared" si="4"/>
        <v>2025</v>
      </c>
      <c r="K42" s="78" t="str">
        <f t="shared" si="23"/>
        <v/>
      </c>
      <c r="L42" s="73">
        <f t="shared" si="13"/>
        <v>2049</v>
      </c>
      <c r="P42" s="112"/>
      <c r="Q42" s="163"/>
      <c r="R42" s="163"/>
    </row>
    <row r="43" spans="2:20" outlineLevel="1">
      <c r="B43" s="78">
        <f t="shared" si="3"/>
        <v>45839</v>
      </c>
      <c r="C43" s="75">
        <f>IF(F43&lt;&gt;0,-INDEX([8]Delta!$F$1:$EE$997,$L$13,$I43),0)</f>
        <v>0</v>
      </c>
      <c r="D43" s="71">
        <f>IF(F43&lt;&gt;0,VLOOKUP($J43,'Table 1'!$B$13:$C$33,2,FALSE)/12*1000*Study_MW,0)</f>
        <v>0</v>
      </c>
      <c r="E43" s="71">
        <f t="shared" si="21"/>
        <v>0</v>
      </c>
      <c r="F43" s="75">
        <f>INDEX([8]Delta!$F$1:$EE$997,$L$14,$I43)</f>
        <v>0</v>
      </c>
      <c r="G43" s="76" t="e">
        <f t="shared" si="16"/>
        <v>#DIV/0!</v>
      </c>
      <c r="I43" s="77">
        <f t="shared" si="22"/>
        <v>33</v>
      </c>
      <c r="J43" s="73">
        <f t="shared" si="4"/>
        <v>2025</v>
      </c>
      <c r="K43" s="78" t="str">
        <f t="shared" si="23"/>
        <v/>
      </c>
    </row>
    <row r="44" spans="2:20" outlineLevel="1">
      <c r="B44" s="78">
        <f t="shared" si="3"/>
        <v>45870</v>
      </c>
      <c r="C44" s="75">
        <f>IF(F44&lt;&gt;0,-INDEX([8]Delta!$F$1:$EE$997,$L$13,$I44),0)</f>
        <v>0</v>
      </c>
      <c r="D44" s="71">
        <f>IF(F44&lt;&gt;0,VLOOKUP($J44,'Table 1'!$B$13:$C$33,2,FALSE)/12*1000*Study_MW,0)</f>
        <v>0</v>
      </c>
      <c r="E44" s="71">
        <f t="shared" si="21"/>
        <v>0</v>
      </c>
      <c r="F44" s="75">
        <f>INDEX([8]Delta!$F$1:$EE$997,$L$14,$I44)</f>
        <v>0</v>
      </c>
      <c r="G44" s="76" t="e">
        <f t="shared" si="16"/>
        <v>#DIV/0!</v>
      </c>
      <c r="I44" s="77">
        <f t="shared" si="22"/>
        <v>34</v>
      </c>
      <c r="J44" s="73">
        <f t="shared" si="4"/>
        <v>2025</v>
      </c>
      <c r="K44" s="78" t="str">
        <f t="shared" si="23"/>
        <v/>
      </c>
    </row>
    <row r="45" spans="2:20" outlineLevel="1">
      <c r="B45" s="78">
        <f t="shared" si="3"/>
        <v>45901</v>
      </c>
      <c r="C45" s="75">
        <f>IF(F45&lt;&gt;0,-INDEX([8]Delta!$F$1:$EE$997,$L$13,$I45),0)</f>
        <v>0</v>
      </c>
      <c r="D45" s="71">
        <f>IF(F45&lt;&gt;0,VLOOKUP($J45,'Table 1'!$B$13:$C$33,2,FALSE)/12*1000*Study_MW,0)</f>
        <v>0</v>
      </c>
      <c r="E45" s="71">
        <f t="shared" si="21"/>
        <v>0</v>
      </c>
      <c r="F45" s="75">
        <f>INDEX([8]Delta!$F$1:$EE$997,$L$14,$I45)</f>
        <v>0</v>
      </c>
      <c r="G45" s="76" t="e">
        <f t="shared" si="16"/>
        <v>#DIV/0!</v>
      </c>
      <c r="I45" s="77">
        <f t="shared" si="22"/>
        <v>35</v>
      </c>
      <c r="J45" s="73">
        <f t="shared" si="4"/>
        <v>2025</v>
      </c>
      <c r="K45" s="78" t="str">
        <f t="shared" si="23"/>
        <v/>
      </c>
    </row>
    <row r="46" spans="2:20" outlineLevel="1">
      <c r="B46" s="78">
        <f t="shared" si="3"/>
        <v>45931</v>
      </c>
      <c r="C46" s="75">
        <f>IF(F46&lt;&gt;0,-INDEX([8]Delta!$F$1:$EE$997,$L$13,$I46),0)</f>
        <v>0</v>
      </c>
      <c r="D46" s="71">
        <f>IF(F46&lt;&gt;0,VLOOKUP($J46,'Table 1'!$B$13:$C$33,2,FALSE)/12*1000*Study_MW,0)</f>
        <v>0</v>
      </c>
      <c r="E46" s="71">
        <f t="shared" si="21"/>
        <v>0</v>
      </c>
      <c r="F46" s="75">
        <f>INDEX([8]Delta!$F$1:$EE$997,$L$14,$I46)</f>
        <v>0</v>
      </c>
      <c r="G46" s="76" t="e">
        <f t="shared" si="16"/>
        <v>#DIV/0!</v>
      </c>
      <c r="I46" s="77">
        <f t="shared" si="22"/>
        <v>36</v>
      </c>
      <c r="J46" s="73">
        <f t="shared" si="4"/>
        <v>2025</v>
      </c>
      <c r="K46" s="78" t="str">
        <f t="shared" si="23"/>
        <v/>
      </c>
    </row>
    <row r="47" spans="2:20" outlineLevel="1">
      <c r="B47" s="78">
        <f t="shared" si="3"/>
        <v>45962</v>
      </c>
      <c r="C47" s="75">
        <f>IF(F47&lt;&gt;0,-INDEX([8]Delta!$F$1:$EE$997,$L$13,$I47),0)</f>
        <v>0</v>
      </c>
      <c r="D47" s="71">
        <f>IF(F47&lt;&gt;0,VLOOKUP($J47,'Table 1'!$B$13:$C$33,2,FALSE)/12*1000*Study_MW,0)</f>
        <v>0</v>
      </c>
      <c r="E47" s="71">
        <f t="shared" si="21"/>
        <v>0</v>
      </c>
      <c r="F47" s="75">
        <f>INDEX([8]Delta!$F$1:$EE$997,$L$14,$I47)</f>
        <v>0</v>
      </c>
      <c r="G47" s="76" t="e">
        <f t="shared" si="16"/>
        <v>#DIV/0!</v>
      </c>
      <c r="I47" s="77">
        <f t="shared" si="22"/>
        <v>37</v>
      </c>
      <c r="J47" s="73">
        <f t="shared" si="4"/>
        <v>2025</v>
      </c>
      <c r="K47" s="78" t="str">
        <f t="shared" si="23"/>
        <v/>
      </c>
    </row>
    <row r="48" spans="2:20" outlineLevel="1">
      <c r="B48" s="82">
        <f t="shared" si="3"/>
        <v>45992</v>
      </c>
      <c r="C48" s="79">
        <f>IF(F48&lt;&gt;0,-INDEX([8]Delta!$F$1:$EE$997,$L$13,$I48),0)</f>
        <v>0</v>
      </c>
      <c r="D48" s="80">
        <f>IF(F48&lt;&gt;0,VLOOKUP($J48,'Table 1'!$B$13:$C$33,2,FALSE)/12*1000*Study_MW,0)</f>
        <v>0</v>
      </c>
      <c r="E48" s="80">
        <f t="shared" si="21"/>
        <v>0</v>
      </c>
      <c r="F48" s="79">
        <f>INDEX([8]Delta!$F$1:$EE$997,$L$14,$I48)</f>
        <v>0</v>
      </c>
      <c r="G48" s="81" t="e">
        <f t="shared" si="16"/>
        <v>#DIV/0!</v>
      </c>
      <c r="I48" s="64">
        <f t="shared" si="22"/>
        <v>38</v>
      </c>
      <c r="J48" s="73">
        <f t="shared" si="4"/>
        <v>2025</v>
      </c>
      <c r="K48" s="82" t="str">
        <f t="shared" si="23"/>
        <v/>
      </c>
    </row>
    <row r="49" spans="2:11" outlineLevel="1">
      <c r="B49" s="74">
        <f t="shared" si="3"/>
        <v>46023</v>
      </c>
      <c r="C49" s="69">
        <f>IF(F49&lt;&gt;0,-INDEX([8]Delta!$F$1:$EE$997,$L$13,$I49),0)</f>
        <v>0</v>
      </c>
      <c r="D49" s="70">
        <f>IF(F49&lt;&gt;0,VLOOKUP($J49,'Table 1'!$B$13:$C$33,2,FALSE)/12*1000*Study_MW,0)</f>
        <v>0</v>
      </c>
      <c r="E49" s="70">
        <f t="shared" si="21"/>
        <v>0</v>
      </c>
      <c r="F49" s="69">
        <f>INDEX([8]Delta!$F$1:$EE$997,$L$14,$I49)</f>
        <v>0</v>
      </c>
      <c r="G49" s="72" t="e">
        <f t="shared" si="16"/>
        <v>#DIV/0!</v>
      </c>
      <c r="I49" s="60">
        <f>I37+13</f>
        <v>40</v>
      </c>
      <c r="J49" s="73">
        <f t="shared" si="4"/>
        <v>2026</v>
      </c>
      <c r="K49" s="74" t="str">
        <f t="shared" si="23"/>
        <v/>
      </c>
    </row>
    <row r="50" spans="2:11" outlineLevel="1">
      <c r="B50" s="78">
        <f t="shared" si="3"/>
        <v>46054</v>
      </c>
      <c r="C50" s="75">
        <f>IF(F50&lt;&gt;0,-INDEX([8]Delta!$F$1:$EE$997,$L$13,$I50),0)</f>
        <v>0</v>
      </c>
      <c r="D50" s="71">
        <f>IF(F50&lt;&gt;0,VLOOKUP($J50,'Table 1'!$B$13:$C$33,2,FALSE)/12*1000*Study_MW,0)</f>
        <v>0</v>
      </c>
      <c r="E50" s="71">
        <f t="shared" si="21"/>
        <v>0</v>
      </c>
      <c r="F50" s="75">
        <f>INDEX([8]Delta!$F$1:$EE$997,$L$14,$I50)</f>
        <v>0</v>
      </c>
      <c r="G50" s="76" t="e">
        <f t="shared" si="16"/>
        <v>#DIV/0!</v>
      </c>
      <c r="I50" s="77">
        <f t="shared" si="22"/>
        <v>41</v>
      </c>
      <c r="J50" s="73">
        <f t="shared" si="4"/>
        <v>2026</v>
      </c>
      <c r="K50" s="78" t="str">
        <f t="shared" si="23"/>
        <v/>
      </c>
    </row>
    <row r="51" spans="2:11" outlineLevel="1">
      <c r="B51" s="78">
        <f t="shared" si="3"/>
        <v>46082</v>
      </c>
      <c r="C51" s="75">
        <f>IF(F51&lt;&gt;0,-INDEX([8]Delta!$F$1:$EE$997,$L$13,$I51),0)</f>
        <v>0</v>
      </c>
      <c r="D51" s="71">
        <f>IF(F51&lt;&gt;0,VLOOKUP($J51,'Table 1'!$B$13:$C$33,2,FALSE)/12*1000*Study_MW,0)</f>
        <v>0</v>
      </c>
      <c r="E51" s="71">
        <f t="shared" si="21"/>
        <v>0</v>
      </c>
      <c r="F51" s="75">
        <f>INDEX([8]Delta!$F$1:$EE$997,$L$14,$I51)</f>
        <v>0</v>
      </c>
      <c r="G51" s="76" t="e">
        <f t="shared" si="16"/>
        <v>#DIV/0!</v>
      </c>
      <c r="I51" s="77">
        <f t="shared" si="22"/>
        <v>42</v>
      </c>
      <c r="J51" s="73">
        <f t="shared" si="4"/>
        <v>2026</v>
      </c>
      <c r="K51" s="78" t="str">
        <f t="shared" si="23"/>
        <v/>
      </c>
    </row>
    <row r="52" spans="2:11" outlineLevel="1">
      <c r="B52" s="78">
        <f t="shared" si="3"/>
        <v>46113</v>
      </c>
      <c r="C52" s="75">
        <f>IF(F52&lt;&gt;0,-INDEX([8]Delta!$F$1:$EE$997,$L$13,$I52),0)</f>
        <v>0</v>
      </c>
      <c r="D52" s="71">
        <f>IF(F52&lt;&gt;0,VLOOKUP($J52,'Table 1'!$B$13:$C$33,2,FALSE)/12*1000*Study_MW,0)</f>
        <v>0</v>
      </c>
      <c r="E52" s="71">
        <f t="shared" si="21"/>
        <v>0</v>
      </c>
      <c r="F52" s="75">
        <f>INDEX([8]Delta!$F$1:$EE$997,$L$14,$I52)</f>
        <v>0</v>
      </c>
      <c r="G52" s="76" t="e">
        <f t="shared" si="16"/>
        <v>#DIV/0!</v>
      </c>
      <c r="I52" s="77">
        <f t="shared" si="22"/>
        <v>43</v>
      </c>
      <c r="J52" s="73">
        <f t="shared" si="4"/>
        <v>2026</v>
      </c>
      <c r="K52" s="78" t="str">
        <f t="shared" si="23"/>
        <v/>
      </c>
    </row>
    <row r="53" spans="2:11" outlineLevel="1">
      <c r="B53" s="78">
        <f t="shared" si="3"/>
        <v>46143</v>
      </c>
      <c r="C53" s="75">
        <f>IF(F53&lt;&gt;0,-INDEX([8]Delta!$F$1:$EE$997,$L$13,$I53),0)</f>
        <v>0</v>
      </c>
      <c r="D53" s="71">
        <f>IF(F53&lt;&gt;0,VLOOKUP($J53,'Table 1'!$B$13:$C$33,2,FALSE)/12*1000*Study_MW,0)</f>
        <v>0</v>
      </c>
      <c r="E53" s="71">
        <f t="shared" si="21"/>
        <v>0</v>
      </c>
      <c r="F53" s="75">
        <f>INDEX([8]Delta!$F$1:$EE$997,$L$14,$I53)</f>
        <v>0</v>
      </c>
      <c r="G53" s="76" t="e">
        <f t="shared" si="16"/>
        <v>#DIV/0!</v>
      </c>
      <c r="I53" s="77">
        <f t="shared" si="22"/>
        <v>44</v>
      </c>
      <c r="J53" s="73">
        <f t="shared" si="4"/>
        <v>2026</v>
      </c>
      <c r="K53" s="78" t="str">
        <f t="shared" si="23"/>
        <v/>
      </c>
    </row>
    <row r="54" spans="2:11" outlineLevel="1">
      <c r="B54" s="78">
        <f t="shared" si="3"/>
        <v>46174</v>
      </c>
      <c r="C54" s="75">
        <f>IF(F54&lt;&gt;0,-INDEX([8]Delta!$F$1:$EE$997,$L$13,$I54),0)</f>
        <v>0</v>
      </c>
      <c r="D54" s="71">
        <f>IF(F54&lt;&gt;0,VLOOKUP($J54,'Table 1'!$B$13:$C$33,2,FALSE)/12*1000*Study_MW,0)</f>
        <v>0</v>
      </c>
      <c r="E54" s="71">
        <f t="shared" si="21"/>
        <v>0</v>
      </c>
      <c r="F54" s="75">
        <f>INDEX([8]Delta!$F$1:$EE$997,$L$14,$I54)</f>
        <v>0</v>
      </c>
      <c r="G54" s="76" t="e">
        <f t="shared" si="16"/>
        <v>#DIV/0!</v>
      </c>
      <c r="I54" s="77">
        <f t="shared" si="22"/>
        <v>45</v>
      </c>
      <c r="J54" s="73">
        <f t="shared" si="4"/>
        <v>2026</v>
      </c>
      <c r="K54" s="78" t="str">
        <f t="shared" si="23"/>
        <v/>
      </c>
    </row>
    <row r="55" spans="2:11" outlineLevel="1">
      <c r="B55" s="78">
        <f t="shared" si="3"/>
        <v>46204</v>
      </c>
      <c r="C55" s="75">
        <f>IF(F55&lt;&gt;0,-INDEX([8]Delta!$F$1:$EE$997,$L$13,$I55),0)</f>
        <v>0</v>
      </c>
      <c r="D55" s="71">
        <f>IF(F55&lt;&gt;0,VLOOKUP($J55,'Table 1'!$B$13:$C$33,2,FALSE)/12*1000*Study_MW,0)</f>
        <v>0</v>
      </c>
      <c r="E55" s="71">
        <f t="shared" si="21"/>
        <v>0</v>
      </c>
      <c r="F55" s="75">
        <f>INDEX([8]Delta!$F$1:$EE$997,$L$14,$I55)</f>
        <v>0</v>
      </c>
      <c r="G55" s="76" t="e">
        <f t="shared" si="16"/>
        <v>#DIV/0!</v>
      </c>
      <c r="I55" s="77">
        <f t="shared" si="22"/>
        <v>46</v>
      </c>
      <c r="J55" s="73">
        <f t="shared" si="4"/>
        <v>2026</v>
      </c>
      <c r="K55" s="78" t="str">
        <f t="shared" si="23"/>
        <v/>
      </c>
    </row>
    <row r="56" spans="2:11" outlineLevel="1">
      <c r="B56" s="78">
        <f t="shared" si="3"/>
        <v>46235</v>
      </c>
      <c r="C56" s="75">
        <f>IF(F56&lt;&gt;0,-INDEX([8]Delta!$F$1:$EE$997,$L$13,$I56),0)</f>
        <v>0</v>
      </c>
      <c r="D56" s="71">
        <f>IF(F56&lt;&gt;0,VLOOKUP($J56,'Table 1'!$B$13:$C$33,2,FALSE)/12*1000*Study_MW,0)</f>
        <v>0</v>
      </c>
      <c r="E56" s="71">
        <f t="shared" si="21"/>
        <v>0</v>
      </c>
      <c r="F56" s="75">
        <f>INDEX([8]Delta!$F$1:$EE$997,$L$14,$I56)</f>
        <v>0</v>
      </c>
      <c r="G56" s="76" t="e">
        <f t="shared" si="16"/>
        <v>#DIV/0!</v>
      </c>
      <c r="I56" s="77">
        <f t="shared" si="22"/>
        <v>47</v>
      </c>
      <c r="J56" s="73">
        <f t="shared" si="4"/>
        <v>2026</v>
      </c>
      <c r="K56" s="78" t="str">
        <f t="shared" si="23"/>
        <v/>
      </c>
    </row>
    <row r="57" spans="2:11" outlineLevel="1">
      <c r="B57" s="78">
        <f t="shared" si="3"/>
        <v>46266</v>
      </c>
      <c r="C57" s="75">
        <f>IF(F57&lt;&gt;0,-INDEX([8]Delta!$F$1:$EE$997,$L$13,$I57),0)</f>
        <v>0</v>
      </c>
      <c r="D57" s="71">
        <f>IF(F57&lt;&gt;0,VLOOKUP($J57,'Table 1'!$B$13:$C$33,2,FALSE)/12*1000*Study_MW,0)</f>
        <v>0</v>
      </c>
      <c r="E57" s="71">
        <f t="shared" si="21"/>
        <v>0</v>
      </c>
      <c r="F57" s="75">
        <f>INDEX([8]Delta!$F$1:$EE$997,$L$14,$I57)</f>
        <v>0</v>
      </c>
      <c r="G57" s="76" t="e">
        <f t="shared" si="16"/>
        <v>#DIV/0!</v>
      </c>
      <c r="I57" s="77">
        <f t="shared" si="22"/>
        <v>48</v>
      </c>
      <c r="J57" s="73">
        <f t="shared" si="4"/>
        <v>2026</v>
      </c>
      <c r="K57" s="78" t="str">
        <f t="shared" si="23"/>
        <v/>
      </c>
    </row>
    <row r="58" spans="2:11" outlineLevel="1">
      <c r="B58" s="78">
        <f t="shared" si="3"/>
        <v>46296</v>
      </c>
      <c r="C58" s="75">
        <f>IF(F58&lt;&gt;0,-INDEX([8]Delta!$F$1:$EE$997,$L$13,$I58),0)</f>
        <v>0</v>
      </c>
      <c r="D58" s="71">
        <f>IF(F58&lt;&gt;0,VLOOKUP($J58,'Table 1'!$B$13:$C$33,2,FALSE)/12*1000*Study_MW,0)</f>
        <v>0</v>
      </c>
      <c r="E58" s="71">
        <f t="shared" si="21"/>
        <v>0</v>
      </c>
      <c r="F58" s="75">
        <f>INDEX([8]Delta!$F$1:$EE$997,$L$14,$I58)</f>
        <v>0</v>
      </c>
      <c r="G58" s="76" t="e">
        <f t="shared" si="16"/>
        <v>#DIV/0!</v>
      </c>
      <c r="I58" s="77">
        <f t="shared" si="22"/>
        <v>49</v>
      </c>
      <c r="J58" s="73">
        <f t="shared" si="4"/>
        <v>2026</v>
      </c>
      <c r="K58" s="78" t="str">
        <f t="shared" si="23"/>
        <v/>
      </c>
    </row>
    <row r="59" spans="2:11" outlineLevel="1">
      <c r="B59" s="78">
        <f t="shared" si="3"/>
        <v>46327</v>
      </c>
      <c r="C59" s="75">
        <f>IF(F59&lt;&gt;0,-INDEX([8]Delta!$F$1:$EE$997,$L$13,$I59),0)</f>
        <v>0</v>
      </c>
      <c r="D59" s="71">
        <f>IF(F59&lt;&gt;0,VLOOKUP($J59,'Table 1'!$B$13:$C$33,2,FALSE)/12*1000*Study_MW,0)</f>
        <v>0</v>
      </c>
      <c r="E59" s="71">
        <f t="shared" si="21"/>
        <v>0</v>
      </c>
      <c r="F59" s="75">
        <f>INDEX([8]Delta!$F$1:$EE$997,$L$14,$I59)</f>
        <v>0</v>
      </c>
      <c r="G59" s="76" t="e">
        <f t="shared" si="16"/>
        <v>#DIV/0!</v>
      </c>
      <c r="I59" s="77">
        <f t="shared" si="22"/>
        <v>50</v>
      </c>
      <c r="J59" s="73">
        <f t="shared" si="4"/>
        <v>2026</v>
      </c>
      <c r="K59" s="78" t="str">
        <f t="shared" si="23"/>
        <v/>
      </c>
    </row>
    <row r="60" spans="2:11" outlineLevel="1">
      <c r="B60" s="82">
        <f t="shared" si="3"/>
        <v>46357</v>
      </c>
      <c r="C60" s="79">
        <f>IF(F60&lt;&gt;0,-INDEX([8]Delta!$F$1:$EE$997,$L$13,$I60),0)</f>
        <v>0</v>
      </c>
      <c r="D60" s="80">
        <f>IF(F60&lt;&gt;0,VLOOKUP($J60,'Table 1'!$B$13:$C$33,2,FALSE)/12*1000*Study_MW,0)</f>
        <v>0</v>
      </c>
      <c r="E60" s="80">
        <f t="shared" si="21"/>
        <v>0</v>
      </c>
      <c r="F60" s="79">
        <f>INDEX([8]Delta!$F$1:$EE$997,$L$14,$I60)</f>
        <v>0</v>
      </c>
      <c r="G60" s="81" t="e">
        <f t="shared" si="16"/>
        <v>#DIV/0!</v>
      </c>
      <c r="I60" s="64">
        <f t="shared" si="22"/>
        <v>51</v>
      </c>
      <c r="J60" s="73">
        <f t="shared" si="4"/>
        <v>2026</v>
      </c>
      <c r="K60" s="82" t="str">
        <f t="shared" si="23"/>
        <v/>
      </c>
    </row>
    <row r="61" spans="2:11" outlineLevel="1">
      <c r="B61" s="74">
        <f t="shared" si="3"/>
        <v>46388</v>
      </c>
      <c r="C61" s="69">
        <f>IF(F61&lt;&gt;0,-INDEX([8]Delta!$F$1:$EE$997,$L$13,$I61),0)</f>
        <v>0</v>
      </c>
      <c r="D61" s="70">
        <f>IF(F61&lt;&gt;0,VLOOKUP($J61,'Table 1'!$B$13:$C$33,2,FALSE)/12*1000*Study_MW,0)</f>
        <v>0</v>
      </c>
      <c r="E61" s="70">
        <f t="shared" si="21"/>
        <v>0</v>
      </c>
      <c r="F61" s="69">
        <f>INDEX([8]Delta!$F$1:$EE$997,$L$14,$I61)</f>
        <v>0</v>
      </c>
      <c r="G61" s="72" t="e">
        <f t="shared" si="16"/>
        <v>#DIV/0!</v>
      </c>
      <c r="I61" s="60">
        <f>I49+13</f>
        <v>53</v>
      </c>
      <c r="J61" s="73">
        <f t="shared" si="4"/>
        <v>2027</v>
      </c>
      <c r="K61" s="74" t="str">
        <f t="shared" si="23"/>
        <v/>
      </c>
    </row>
    <row r="62" spans="2:11" outlineLevel="1">
      <c r="B62" s="78">
        <f t="shared" si="3"/>
        <v>46419</v>
      </c>
      <c r="C62" s="75">
        <f>IF(F62&lt;&gt;0,-INDEX([8]Delta!$F$1:$EE$997,$L$13,$I62),0)</f>
        <v>0</v>
      </c>
      <c r="D62" s="71">
        <f>IF(F62&lt;&gt;0,VLOOKUP($J62,'Table 1'!$B$13:$C$33,2,FALSE)/12*1000*Study_MW,0)</f>
        <v>0</v>
      </c>
      <c r="E62" s="71">
        <f t="shared" si="21"/>
        <v>0</v>
      </c>
      <c r="F62" s="75">
        <f>INDEX([8]Delta!$F$1:$EE$997,$L$14,$I62)</f>
        <v>0</v>
      </c>
      <c r="G62" s="76" t="e">
        <f t="shared" si="16"/>
        <v>#DIV/0!</v>
      </c>
      <c r="I62" s="77">
        <f t="shared" si="22"/>
        <v>54</v>
      </c>
      <c r="J62" s="73">
        <f t="shared" si="4"/>
        <v>2027</v>
      </c>
      <c r="K62" s="78" t="str">
        <f t="shared" si="23"/>
        <v/>
      </c>
    </row>
    <row r="63" spans="2:11" outlineLevel="1">
      <c r="B63" s="78">
        <f t="shared" si="3"/>
        <v>46447</v>
      </c>
      <c r="C63" s="75">
        <f>IF(F63&lt;&gt;0,-INDEX([8]Delta!$F$1:$EE$997,$L$13,$I63),0)</f>
        <v>0</v>
      </c>
      <c r="D63" s="71">
        <f>IF(F63&lt;&gt;0,VLOOKUP($J63,'Table 1'!$B$13:$C$33,2,FALSE)/12*1000*Study_MW,0)</f>
        <v>0</v>
      </c>
      <c r="E63" s="71">
        <f t="shared" si="21"/>
        <v>0</v>
      </c>
      <c r="F63" s="75">
        <f>INDEX([8]Delta!$F$1:$EE$997,$L$14,$I63)</f>
        <v>0</v>
      </c>
      <c r="G63" s="76" t="e">
        <f t="shared" si="16"/>
        <v>#DIV/0!</v>
      </c>
      <c r="I63" s="77">
        <f t="shared" si="22"/>
        <v>55</v>
      </c>
      <c r="J63" s="73">
        <f t="shared" si="4"/>
        <v>2027</v>
      </c>
      <c r="K63" s="78" t="str">
        <f t="shared" si="23"/>
        <v/>
      </c>
    </row>
    <row r="64" spans="2:11" outlineLevel="1">
      <c r="B64" s="78">
        <f t="shared" si="3"/>
        <v>46478</v>
      </c>
      <c r="C64" s="75">
        <f>IF(F64&lt;&gt;0,-INDEX([8]Delta!$F$1:$EE$997,$L$13,$I64),0)</f>
        <v>0</v>
      </c>
      <c r="D64" s="71">
        <f>IF(F64&lt;&gt;0,VLOOKUP($J64,'Table 1'!$B$13:$C$33,2,FALSE)/12*1000*Study_MW,0)</f>
        <v>0</v>
      </c>
      <c r="E64" s="71">
        <f t="shared" si="21"/>
        <v>0</v>
      </c>
      <c r="F64" s="75">
        <f>INDEX([8]Delta!$F$1:$EE$997,$L$14,$I64)</f>
        <v>0</v>
      </c>
      <c r="G64" s="76" t="e">
        <f t="shared" si="16"/>
        <v>#DIV/0!</v>
      </c>
      <c r="I64" s="77">
        <f t="shared" si="22"/>
        <v>56</v>
      </c>
      <c r="J64" s="73">
        <f t="shared" si="4"/>
        <v>2027</v>
      </c>
      <c r="K64" s="78" t="str">
        <f t="shared" si="23"/>
        <v/>
      </c>
    </row>
    <row r="65" spans="2:11" outlineLevel="1">
      <c r="B65" s="78">
        <f t="shared" si="3"/>
        <v>46508</v>
      </c>
      <c r="C65" s="75">
        <f>IF(F65&lt;&gt;0,-INDEX([8]Delta!$F$1:$EE$997,$L$13,$I65),0)</f>
        <v>0</v>
      </c>
      <c r="D65" s="71">
        <f>IF(F65&lt;&gt;0,VLOOKUP($J65,'Table 1'!$B$13:$C$33,2,FALSE)/12*1000*Study_MW,0)</f>
        <v>0</v>
      </c>
      <c r="E65" s="71">
        <f t="shared" si="21"/>
        <v>0</v>
      </c>
      <c r="F65" s="75">
        <f>INDEX([8]Delta!$F$1:$EE$997,$L$14,$I65)</f>
        <v>0</v>
      </c>
      <c r="G65" s="76" t="e">
        <f t="shared" si="16"/>
        <v>#DIV/0!</v>
      </c>
      <c r="I65" s="77">
        <f t="shared" si="22"/>
        <v>57</v>
      </c>
      <c r="J65" s="73">
        <f t="shared" si="4"/>
        <v>2027</v>
      </c>
      <c r="K65" s="78" t="str">
        <f t="shared" si="23"/>
        <v/>
      </c>
    </row>
    <row r="66" spans="2:11" outlineLevel="1">
      <c r="B66" s="78">
        <f t="shared" si="3"/>
        <v>46539</v>
      </c>
      <c r="C66" s="75">
        <f>IF(F66&lt;&gt;0,-INDEX([8]Delta!$F$1:$EE$997,$L$13,$I66),0)</f>
        <v>0</v>
      </c>
      <c r="D66" s="71">
        <f>IF(F66&lt;&gt;0,VLOOKUP($J66,'Table 1'!$B$13:$C$33,2,FALSE)/12*1000*Study_MW,0)</f>
        <v>0</v>
      </c>
      <c r="E66" s="71">
        <f t="shared" si="21"/>
        <v>0</v>
      </c>
      <c r="F66" s="75">
        <f>INDEX([8]Delta!$F$1:$EE$997,$L$14,$I66)</f>
        <v>0</v>
      </c>
      <c r="G66" s="76" t="e">
        <f t="shared" si="16"/>
        <v>#DIV/0!</v>
      </c>
      <c r="I66" s="77">
        <f t="shared" si="22"/>
        <v>58</v>
      </c>
      <c r="J66" s="73">
        <f t="shared" si="4"/>
        <v>2027</v>
      </c>
      <c r="K66" s="78" t="str">
        <f t="shared" si="23"/>
        <v/>
      </c>
    </row>
    <row r="67" spans="2:11" outlineLevel="1">
      <c r="B67" s="78">
        <f t="shared" si="3"/>
        <v>46569</v>
      </c>
      <c r="C67" s="75">
        <f>IF(F67&lt;&gt;0,-INDEX([8]Delta!$F$1:$EE$997,$L$13,$I67),0)</f>
        <v>0</v>
      </c>
      <c r="D67" s="71">
        <f>IF(F67&lt;&gt;0,VLOOKUP($J67,'Table 1'!$B$13:$C$33,2,FALSE)/12*1000*Study_MW,0)</f>
        <v>0</v>
      </c>
      <c r="E67" s="71">
        <f t="shared" si="21"/>
        <v>0</v>
      </c>
      <c r="F67" s="75">
        <f>INDEX([8]Delta!$F$1:$EE$997,$L$14,$I67)</f>
        <v>0</v>
      </c>
      <c r="G67" s="76" t="e">
        <f t="shared" si="16"/>
        <v>#DIV/0!</v>
      </c>
      <c r="I67" s="77">
        <f t="shared" si="22"/>
        <v>59</v>
      </c>
      <c r="J67" s="73">
        <f t="shared" si="4"/>
        <v>2027</v>
      </c>
      <c r="K67" s="78" t="str">
        <f t="shared" si="23"/>
        <v/>
      </c>
    </row>
    <row r="68" spans="2:11" outlineLevel="1">
      <c r="B68" s="78">
        <f t="shared" si="3"/>
        <v>46600</v>
      </c>
      <c r="C68" s="75">
        <f>IF(F68&lt;&gt;0,-INDEX([8]Delta!$F$1:$EE$997,$L$13,$I68),0)</f>
        <v>0</v>
      </c>
      <c r="D68" s="71">
        <f>IF(F68&lt;&gt;0,VLOOKUP($J68,'Table 1'!$B$13:$C$33,2,FALSE)/12*1000*Study_MW,0)</f>
        <v>0</v>
      </c>
      <c r="E68" s="71">
        <f t="shared" si="21"/>
        <v>0</v>
      </c>
      <c r="F68" s="75">
        <f>INDEX([8]Delta!$F$1:$EE$997,$L$14,$I68)</f>
        <v>0</v>
      </c>
      <c r="G68" s="76" t="e">
        <f t="shared" si="16"/>
        <v>#DIV/0!</v>
      </c>
      <c r="I68" s="77">
        <f t="shared" si="22"/>
        <v>60</v>
      </c>
      <c r="J68" s="73">
        <f t="shared" si="4"/>
        <v>2027</v>
      </c>
      <c r="K68" s="78" t="str">
        <f t="shared" si="23"/>
        <v/>
      </c>
    </row>
    <row r="69" spans="2:11" outlineLevel="1">
      <c r="B69" s="78">
        <f t="shared" si="3"/>
        <v>46631</v>
      </c>
      <c r="C69" s="75">
        <f>IF(F69&lt;&gt;0,-INDEX([8]Delta!$F$1:$EE$997,$L$13,$I69),0)</f>
        <v>0</v>
      </c>
      <c r="D69" s="71">
        <f>IF(F69&lt;&gt;0,VLOOKUP($J69,'Table 1'!$B$13:$C$33,2,FALSE)/12*1000*Study_MW,0)</f>
        <v>0</v>
      </c>
      <c r="E69" s="71">
        <f t="shared" si="21"/>
        <v>0</v>
      </c>
      <c r="F69" s="75">
        <f>INDEX([8]Delta!$F$1:$EE$997,$L$14,$I69)</f>
        <v>0</v>
      </c>
      <c r="G69" s="76" t="e">
        <f t="shared" si="16"/>
        <v>#DIV/0!</v>
      </c>
      <c r="I69" s="77">
        <f t="shared" si="22"/>
        <v>61</v>
      </c>
      <c r="J69" s="73">
        <f t="shared" si="4"/>
        <v>2027</v>
      </c>
      <c r="K69" s="78" t="str">
        <f t="shared" si="23"/>
        <v/>
      </c>
    </row>
    <row r="70" spans="2:11" outlineLevel="1">
      <c r="B70" s="78">
        <f t="shared" si="3"/>
        <v>46661</v>
      </c>
      <c r="C70" s="75">
        <f>IF(F70&lt;&gt;0,-INDEX([8]Delta!$F$1:$EE$997,$L$13,$I70),0)</f>
        <v>0</v>
      </c>
      <c r="D70" s="71">
        <f>IF(F70&lt;&gt;0,VLOOKUP($J70,'Table 1'!$B$13:$C$33,2,FALSE)/12*1000*Study_MW,0)</f>
        <v>0</v>
      </c>
      <c r="E70" s="71">
        <f t="shared" si="21"/>
        <v>0</v>
      </c>
      <c r="F70" s="75">
        <f>INDEX([8]Delta!$F$1:$EE$997,$L$14,$I70)</f>
        <v>0</v>
      </c>
      <c r="G70" s="76" t="e">
        <f t="shared" si="16"/>
        <v>#DIV/0!</v>
      </c>
      <c r="I70" s="77">
        <f t="shared" si="22"/>
        <v>62</v>
      </c>
      <c r="J70" s="73">
        <f t="shared" si="4"/>
        <v>2027</v>
      </c>
      <c r="K70" s="78" t="str">
        <f t="shared" si="23"/>
        <v/>
      </c>
    </row>
    <row r="71" spans="2:11" outlineLevel="1">
      <c r="B71" s="78">
        <f t="shared" si="3"/>
        <v>46692</v>
      </c>
      <c r="C71" s="75">
        <f>IF(F71&lt;&gt;0,-INDEX([8]Delta!$F$1:$EE$997,$L$13,$I71),0)</f>
        <v>0</v>
      </c>
      <c r="D71" s="71">
        <f>IF(F71&lt;&gt;0,VLOOKUP($J71,'Table 1'!$B$13:$C$33,2,FALSE)/12*1000*Study_MW,0)</f>
        <v>0</v>
      </c>
      <c r="E71" s="71">
        <f t="shared" si="21"/>
        <v>0</v>
      </c>
      <c r="F71" s="75">
        <f>INDEX([8]Delta!$F$1:$EE$997,$L$14,$I71)</f>
        <v>0</v>
      </c>
      <c r="G71" s="76" t="e">
        <f t="shared" si="16"/>
        <v>#DIV/0!</v>
      </c>
      <c r="I71" s="77">
        <f t="shared" si="22"/>
        <v>63</v>
      </c>
      <c r="J71" s="73">
        <f t="shared" si="4"/>
        <v>2027</v>
      </c>
      <c r="K71" s="78" t="str">
        <f t="shared" si="23"/>
        <v/>
      </c>
    </row>
    <row r="72" spans="2:11" outlineLevel="1">
      <c r="B72" s="82">
        <f t="shared" si="3"/>
        <v>46722</v>
      </c>
      <c r="C72" s="79">
        <f>IF(F72&lt;&gt;0,-INDEX([8]Delta!$F$1:$EE$997,$L$13,$I72),0)</f>
        <v>0</v>
      </c>
      <c r="D72" s="80">
        <f>IF(F72&lt;&gt;0,VLOOKUP($J72,'Table 1'!$B$13:$C$33,2,FALSE)/12*1000*Study_MW,0)</f>
        <v>0</v>
      </c>
      <c r="E72" s="80">
        <f t="shared" si="21"/>
        <v>0</v>
      </c>
      <c r="F72" s="79">
        <f>INDEX([8]Delta!$F$1:$EE$997,$L$14,$I72)</f>
        <v>0</v>
      </c>
      <c r="G72" s="81" t="e">
        <f t="shared" si="16"/>
        <v>#DIV/0!</v>
      </c>
      <c r="I72" s="64">
        <f t="shared" si="22"/>
        <v>64</v>
      </c>
      <c r="J72" s="73">
        <f t="shared" si="4"/>
        <v>2027</v>
      </c>
      <c r="K72" s="82" t="str">
        <f t="shared" si="23"/>
        <v/>
      </c>
    </row>
    <row r="73" spans="2:11" outlineLevel="1">
      <c r="B73" s="74">
        <f t="shared" si="3"/>
        <v>46753</v>
      </c>
      <c r="C73" s="69">
        <f>IF(F73&lt;&gt;0,-INDEX([8]Delta!$F$1:$EE$997,$L$13,$I73),0)</f>
        <v>0</v>
      </c>
      <c r="D73" s="70">
        <f>IF(F73&lt;&gt;0,VLOOKUP($J73,'Table 1'!$B$13:$C$33,2,FALSE)/12*1000*Study_MW,0)</f>
        <v>0</v>
      </c>
      <c r="E73" s="70">
        <f t="shared" si="21"/>
        <v>0</v>
      </c>
      <c r="F73" s="69">
        <f>INDEX([8]Delta!$F$1:$EE$997,$L$14,$I73)</f>
        <v>0</v>
      </c>
      <c r="G73" s="72" t="e">
        <f t="shared" si="16"/>
        <v>#DIV/0!</v>
      </c>
      <c r="I73" s="60">
        <f>I61+13</f>
        <v>66</v>
      </c>
      <c r="J73" s="73">
        <f t="shared" si="4"/>
        <v>2028</v>
      </c>
      <c r="K73" s="74" t="str">
        <f t="shared" si="23"/>
        <v/>
      </c>
    </row>
    <row r="74" spans="2:11" outlineLevel="1">
      <c r="B74" s="78">
        <f t="shared" si="3"/>
        <v>46784</v>
      </c>
      <c r="C74" s="75">
        <f>IF(F74&lt;&gt;0,-INDEX([8]Delta!$F$1:$EE$997,$L$13,$I74),0)</f>
        <v>0</v>
      </c>
      <c r="D74" s="71">
        <f>IF(F74&lt;&gt;0,VLOOKUP($J74,'Table 1'!$B$13:$C$33,2,FALSE)/12*1000*Study_MW,0)</f>
        <v>0</v>
      </c>
      <c r="E74" s="71">
        <f t="shared" si="21"/>
        <v>0</v>
      </c>
      <c r="F74" s="75">
        <f>INDEX([8]Delta!$F$1:$EE$997,$L$14,$I74)</f>
        <v>0</v>
      </c>
      <c r="G74" s="76" t="e">
        <f t="shared" si="16"/>
        <v>#DIV/0!</v>
      </c>
      <c r="I74" s="77">
        <f t="shared" si="22"/>
        <v>67</v>
      </c>
      <c r="J74" s="73">
        <f t="shared" si="4"/>
        <v>2028</v>
      </c>
      <c r="K74" s="78" t="str">
        <f t="shared" si="23"/>
        <v/>
      </c>
    </row>
    <row r="75" spans="2:11" outlineLevel="1">
      <c r="B75" s="78">
        <f t="shared" si="3"/>
        <v>46813</v>
      </c>
      <c r="C75" s="75">
        <f>IF(F75&lt;&gt;0,-INDEX([8]Delta!$F$1:$EE$997,$L$13,$I75),0)</f>
        <v>0</v>
      </c>
      <c r="D75" s="71">
        <f>IF(F75&lt;&gt;0,VLOOKUP($J75,'Table 1'!$B$13:$C$33,2,FALSE)/12*1000*Study_MW,0)</f>
        <v>0</v>
      </c>
      <c r="E75" s="71">
        <f t="shared" si="21"/>
        <v>0</v>
      </c>
      <c r="F75" s="75">
        <f>INDEX([8]Delta!$F$1:$EE$997,$L$14,$I75)</f>
        <v>0</v>
      </c>
      <c r="G75" s="76" t="e">
        <f t="shared" si="16"/>
        <v>#DIV/0!</v>
      </c>
      <c r="I75" s="77">
        <f t="shared" si="22"/>
        <v>68</v>
      </c>
      <c r="J75" s="73">
        <f t="shared" si="4"/>
        <v>2028</v>
      </c>
      <c r="K75" s="78" t="str">
        <f t="shared" si="23"/>
        <v/>
      </c>
    </row>
    <row r="76" spans="2:11" outlineLevel="1">
      <c r="B76" s="78">
        <f t="shared" si="3"/>
        <v>46844</v>
      </c>
      <c r="C76" s="75">
        <f>IF(F76&lt;&gt;0,-INDEX([8]Delta!$F$1:$EE$997,$L$13,$I76),0)</f>
        <v>0</v>
      </c>
      <c r="D76" s="71">
        <f>IF(F76&lt;&gt;0,VLOOKUP($J76,'Table 1'!$B$13:$C$33,2,FALSE)/12*1000*Study_MW,0)</f>
        <v>0</v>
      </c>
      <c r="E76" s="71">
        <f t="shared" si="21"/>
        <v>0</v>
      </c>
      <c r="F76" s="75">
        <f>INDEX([8]Delta!$F$1:$EE$997,$L$14,$I76)</f>
        <v>0</v>
      </c>
      <c r="G76" s="76" t="e">
        <f t="shared" si="16"/>
        <v>#DIV/0!</v>
      </c>
      <c r="I76" s="77">
        <f t="shared" si="22"/>
        <v>69</v>
      </c>
      <c r="J76" s="73">
        <f t="shared" si="4"/>
        <v>2028</v>
      </c>
      <c r="K76" s="78" t="str">
        <f t="shared" si="23"/>
        <v/>
      </c>
    </row>
    <row r="77" spans="2:11" outlineLevel="1">
      <c r="B77" s="78">
        <f t="shared" si="3"/>
        <v>46874</v>
      </c>
      <c r="C77" s="75">
        <f>IF(F77&lt;&gt;0,-INDEX([8]Delta!$F$1:$EE$997,$L$13,$I77),0)</f>
        <v>0</v>
      </c>
      <c r="D77" s="71">
        <f>IF(F77&lt;&gt;0,VLOOKUP($J77,'Table 1'!$B$13:$C$33,2,FALSE)/12*1000*Study_MW,0)</f>
        <v>0</v>
      </c>
      <c r="E77" s="71">
        <f t="shared" si="21"/>
        <v>0</v>
      </c>
      <c r="F77" s="75">
        <f>INDEX([8]Delta!$F$1:$EE$997,$L$14,$I77)</f>
        <v>0</v>
      </c>
      <c r="G77" s="76" t="e">
        <f t="shared" si="16"/>
        <v>#DIV/0!</v>
      </c>
      <c r="I77" s="77">
        <f t="shared" si="22"/>
        <v>70</v>
      </c>
      <c r="J77" s="73">
        <f t="shared" si="4"/>
        <v>2028</v>
      </c>
      <c r="K77" s="78" t="str">
        <f t="shared" si="23"/>
        <v/>
      </c>
    </row>
    <row r="78" spans="2:11" outlineLevel="1">
      <c r="B78" s="78">
        <f t="shared" ref="B78:B141" si="43">EDATE(B77,1)</f>
        <v>46905</v>
      </c>
      <c r="C78" s="75">
        <f>IF(F78&lt;&gt;0,-INDEX([8]Delta!$F$1:$EE$997,$L$13,$I78),0)</f>
        <v>0</v>
      </c>
      <c r="D78" s="71">
        <f>IF(F78&lt;&gt;0,VLOOKUP($J78,'Table 1'!$B$13:$C$33,2,FALSE)/12*1000*Study_MW,0)</f>
        <v>0</v>
      </c>
      <c r="E78" s="71">
        <f t="shared" ref="E78:E141" si="44">C78+D78</f>
        <v>0</v>
      </c>
      <c r="F78" s="75">
        <f>INDEX([8]Delta!$F$1:$EE$997,$L$14,$I78)</f>
        <v>0</v>
      </c>
      <c r="G78" s="76" t="e">
        <f t="shared" ref="G78:G141" si="45">IF(ISNUMBER($F78),E78/$F78,"")</f>
        <v>#DIV/0!</v>
      </c>
      <c r="I78" s="77">
        <f t="shared" si="22"/>
        <v>71</v>
      </c>
      <c r="J78" s="73">
        <f t="shared" ref="J78:J141" si="46">YEAR(B78)</f>
        <v>2028</v>
      </c>
      <c r="K78" s="78" t="str">
        <f t="shared" si="23"/>
        <v/>
      </c>
    </row>
    <row r="79" spans="2:11" outlineLevel="1">
      <c r="B79" s="78">
        <f t="shared" si="43"/>
        <v>46935</v>
      </c>
      <c r="C79" s="75">
        <f>IF(F79&lt;&gt;0,-INDEX([8]Delta!$F$1:$EE$997,$L$13,$I79),0)</f>
        <v>0</v>
      </c>
      <c r="D79" s="71">
        <f>IF(F79&lt;&gt;0,VLOOKUP($J79,'Table 1'!$B$13:$C$33,2,FALSE)/12*1000*Study_MW,0)</f>
        <v>0</v>
      </c>
      <c r="E79" s="71">
        <f t="shared" si="44"/>
        <v>0</v>
      </c>
      <c r="F79" s="75">
        <f>INDEX([8]Delta!$F$1:$EE$997,$L$14,$I79)</f>
        <v>0</v>
      </c>
      <c r="G79" s="76" t="e">
        <f t="shared" si="45"/>
        <v>#DIV/0!</v>
      </c>
      <c r="I79" s="77">
        <f t="shared" si="22"/>
        <v>72</v>
      </c>
      <c r="J79" s="73">
        <f t="shared" si="46"/>
        <v>2028</v>
      </c>
      <c r="K79" s="78" t="str">
        <f t="shared" si="23"/>
        <v/>
      </c>
    </row>
    <row r="80" spans="2:11" outlineLevel="1">
      <c r="B80" s="78">
        <f t="shared" si="43"/>
        <v>46966</v>
      </c>
      <c r="C80" s="75">
        <f>IF(F80&lt;&gt;0,-INDEX([8]Delta!$F$1:$EE$997,$L$13,$I80),0)</f>
        <v>0</v>
      </c>
      <c r="D80" s="71">
        <f>IF(F80&lt;&gt;0,VLOOKUP($J80,'Table 1'!$B$13:$C$33,2,FALSE)/12*1000*Study_MW,0)</f>
        <v>0</v>
      </c>
      <c r="E80" s="71">
        <f t="shared" si="44"/>
        <v>0</v>
      </c>
      <c r="F80" s="75">
        <f>INDEX([8]Delta!$F$1:$EE$997,$L$14,$I80)</f>
        <v>0</v>
      </c>
      <c r="G80" s="76" t="e">
        <f t="shared" si="45"/>
        <v>#DIV/0!</v>
      </c>
      <c r="I80" s="77">
        <f t="shared" si="22"/>
        <v>73</v>
      </c>
      <c r="J80" s="73">
        <f t="shared" si="46"/>
        <v>2028</v>
      </c>
      <c r="K80" s="78" t="str">
        <f t="shared" si="23"/>
        <v/>
      </c>
    </row>
    <row r="81" spans="2:11" outlineLevel="1">
      <c r="B81" s="78">
        <f t="shared" si="43"/>
        <v>46997</v>
      </c>
      <c r="C81" s="75">
        <f>IF(F81&lt;&gt;0,-INDEX([8]Delta!$F$1:$EE$997,$L$13,$I81),0)</f>
        <v>0</v>
      </c>
      <c r="D81" s="71">
        <f>IF(F81&lt;&gt;0,VLOOKUP($J81,'Table 1'!$B$13:$C$33,2,FALSE)/12*1000*Study_MW,0)</f>
        <v>0</v>
      </c>
      <c r="E81" s="71">
        <f t="shared" si="44"/>
        <v>0</v>
      </c>
      <c r="F81" s="75">
        <f>INDEX([8]Delta!$F$1:$EE$997,$L$14,$I81)</f>
        <v>0</v>
      </c>
      <c r="G81" s="76" t="e">
        <f t="shared" si="45"/>
        <v>#DIV/0!</v>
      </c>
      <c r="I81" s="77">
        <f t="shared" si="22"/>
        <v>74</v>
      </c>
      <c r="J81" s="73">
        <f t="shared" si="46"/>
        <v>2028</v>
      </c>
      <c r="K81" s="78" t="str">
        <f t="shared" si="23"/>
        <v/>
      </c>
    </row>
    <row r="82" spans="2:11" outlineLevel="1">
      <c r="B82" s="78">
        <f t="shared" si="43"/>
        <v>47027</v>
      </c>
      <c r="C82" s="75">
        <f>IF(F82&lt;&gt;0,-INDEX([8]Delta!$F$1:$EE$997,$L$13,$I82),0)</f>
        <v>0</v>
      </c>
      <c r="D82" s="71">
        <f>IF(F82&lt;&gt;0,VLOOKUP($J82,'Table 1'!$B$13:$C$33,2,FALSE)/12*1000*Study_MW,0)</f>
        <v>0</v>
      </c>
      <c r="E82" s="71">
        <f t="shared" si="44"/>
        <v>0</v>
      </c>
      <c r="F82" s="75">
        <f>INDEX([8]Delta!$F$1:$EE$997,$L$14,$I82)</f>
        <v>0</v>
      </c>
      <c r="G82" s="76" t="e">
        <f t="shared" si="45"/>
        <v>#DIV/0!</v>
      </c>
      <c r="I82" s="77">
        <f t="shared" si="22"/>
        <v>75</v>
      </c>
      <c r="J82" s="73">
        <f t="shared" si="46"/>
        <v>2028</v>
      </c>
      <c r="K82" s="78" t="str">
        <f t="shared" si="23"/>
        <v/>
      </c>
    </row>
    <row r="83" spans="2:11" outlineLevel="1">
      <c r="B83" s="78">
        <f t="shared" si="43"/>
        <v>47058</v>
      </c>
      <c r="C83" s="75">
        <f>IF(F83&lt;&gt;0,-INDEX([8]Delta!$F$1:$EE$997,$L$13,$I83),0)</f>
        <v>0</v>
      </c>
      <c r="D83" s="71">
        <f>IF(F83&lt;&gt;0,VLOOKUP($J83,'Table 1'!$B$13:$C$33,2,FALSE)/12*1000*Study_MW,0)</f>
        <v>0</v>
      </c>
      <c r="E83" s="71">
        <f t="shared" si="44"/>
        <v>0</v>
      </c>
      <c r="F83" s="75">
        <f>INDEX([8]Delta!$F$1:$EE$997,$L$14,$I83)</f>
        <v>0</v>
      </c>
      <c r="G83" s="76" t="e">
        <f t="shared" si="45"/>
        <v>#DIV/0!</v>
      </c>
      <c r="I83" s="77">
        <f t="shared" si="22"/>
        <v>76</v>
      </c>
      <c r="J83" s="73">
        <f t="shared" si="46"/>
        <v>2028</v>
      </c>
      <c r="K83" s="78" t="str">
        <f t="shared" si="23"/>
        <v/>
      </c>
    </row>
    <row r="84" spans="2:11" outlineLevel="1">
      <c r="B84" s="82">
        <f t="shared" si="43"/>
        <v>47088</v>
      </c>
      <c r="C84" s="79">
        <f>IF(F84&lt;&gt;0,-INDEX([8]Delta!$F$1:$EE$997,$L$13,$I84),0)</f>
        <v>0</v>
      </c>
      <c r="D84" s="80">
        <f>IF(F84&lt;&gt;0,VLOOKUP($J84,'Table 1'!$B$13:$C$33,2,FALSE)/12*1000*Study_MW,0)</f>
        <v>0</v>
      </c>
      <c r="E84" s="80">
        <f t="shared" si="44"/>
        <v>0</v>
      </c>
      <c r="F84" s="79">
        <f>INDEX([8]Delta!$F$1:$EE$997,$L$14,$I84)</f>
        <v>0</v>
      </c>
      <c r="G84" s="81" t="e">
        <f t="shared" si="45"/>
        <v>#DIV/0!</v>
      </c>
      <c r="I84" s="64">
        <f t="shared" si="22"/>
        <v>77</v>
      </c>
      <c r="J84" s="73">
        <f t="shared" si="46"/>
        <v>2028</v>
      </c>
      <c r="K84" s="82" t="str">
        <f t="shared" si="23"/>
        <v/>
      </c>
    </row>
    <row r="85" spans="2:11" outlineLevel="1">
      <c r="B85" s="74">
        <f t="shared" si="43"/>
        <v>47119</v>
      </c>
      <c r="C85" s="69">
        <f>IF(F85&lt;&gt;0,-INDEX([8]Delta!$F$1:$EE$997,$L$13,$I85),0)</f>
        <v>0</v>
      </c>
      <c r="D85" s="70">
        <f>IF(F85&lt;&gt;0,VLOOKUP($J85,'Table 1'!$B$13:$C$33,2,FALSE)/12*1000*Study_MW,0)</f>
        <v>0</v>
      </c>
      <c r="E85" s="70">
        <f t="shared" si="44"/>
        <v>0</v>
      </c>
      <c r="F85" s="69">
        <f>INDEX([8]Delta!$F$1:$EE$997,$L$14,$I85)</f>
        <v>0</v>
      </c>
      <c r="G85" s="72" t="e">
        <f t="shared" si="45"/>
        <v>#DIV/0!</v>
      </c>
      <c r="I85" s="60">
        <f>I73+13</f>
        <v>79</v>
      </c>
      <c r="J85" s="73">
        <f t="shared" si="46"/>
        <v>2029</v>
      </c>
      <c r="K85" s="74" t="str">
        <f t="shared" si="23"/>
        <v/>
      </c>
    </row>
    <row r="86" spans="2:11" outlineLevel="1">
      <c r="B86" s="78">
        <f t="shared" si="43"/>
        <v>47150</v>
      </c>
      <c r="C86" s="75">
        <f>IF(F86&lt;&gt;0,-INDEX([8]Delta!$F$1:$EE$997,$L$13,$I86),0)</f>
        <v>0</v>
      </c>
      <c r="D86" s="71">
        <f>IF(F86&lt;&gt;0,VLOOKUP($J86,'Table 1'!$B$13:$C$33,2,FALSE)/12*1000*Study_MW,0)</f>
        <v>0</v>
      </c>
      <c r="E86" s="71">
        <f t="shared" si="44"/>
        <v>0</v>
      </c>
      <c r="F86" s="75">
        <f>INDEX([8]Delta!$F$1:$EE$997,$L$14,$I86)</f>
        <v>0</v>
      </c>
      <c r="G86" s="76" t="e">
        <f t="shared" si="45"/>
        <v>#DIV/0!</v>
      </c>
      <c r="I86" s="77">
        <f t="shared" si="22"/>
        <v>80</v>
      </c>
      <c r="J86" s="73">
        <f t="shared" si="46"/>
        <v>2029</v>
      </c>
      <c r="K86" s="78" t="str">
        <f t="shared" si="23"/>
        <v/>
      </c>
    </row>
    <row r="87" spans="2:11" outlineLevel="1">
      <c r="B87" s="78">
        <f t="shared" si="43"/>
        <v>47178</v>
      </c>
      <c r="C87" s="75">
        <f>IF(F87&lt;&gt;0,-INDEX([8]Delta!$F$1:$EE$997,$L$13,$I87),0)</f>
        <v>0</v>
      </c>
      <c r="D87" s="71">
        <f>IF(F87&lt;&gt;0,VLOOKUP($J87,'Table 1'!$B$13:$C$33,2,FALSE)/12*1000*Study_MW,0)</f>
        <v>0</v>
      </c>
      <c r="E87" s="71">
        <f t="shared" si="44"/>
        <v>0</v>
      </c>
      <c r="F87" s="75">
        <f>INDEX([8]Delta!$F$1:$EE$997,$L$14,$I87)</f>
        <v>0</v>
      </c>
      <c r="G87" s="76" t="e">
        <f t="shared" si="45"/>
        <v>#DIV/0!</v>
      </c>
      <c r="I87" s="77">
        <f t="shared" si="22"/>
        <v>81</v>
      </c>
      <c r="J87" s="73">
        <f t="shared" si="46"/>
        <v>2029</v>
      </c>
      <c r="K87" s="78" t="str">
        <f t="shared" si="23"/>
        <v/>
      </c>
    </row>
    <row r="88" spans="2:11" outlineLevel="1">
      <c r="B88" s="78">
        <f t="shared" si="43"/>
        <v>47209</v>
      </c>
      <c r="C88" s="75">
        <f>IF(F88&lt;&gt;0,-INDEX([8]Delta!$F$1:$EE$997,$L$13,$I88),0)</f>
        <v>0</v>
      </c>
      <c r="D88" s="71">
        <f>IF(F88&lt;&gt;0,VLOOKUP($J88,'Table 1'!$B$13:$C$33,2,FALSE)/12*1000*Study_MW,0)</f>
        <v>0</v>
      </c>
      <c r="E88" s="71">
        <f t="shared" si="44"/>
        <v>0</v>
      </c>
      <c r="F88" s="75">
        <f>INDEX([8]Delta!$F$1:$EE$997,$L$14,$I88)</f>
        <v>0</v>
      </c>
      <c r="G88" s="76" t="e">
        <f t="shared" si="45"/>
        <v>#DIV/0!</v>
      </c>
      <c r="I88" s="77">
        <f t="shared" si="22"/>
        <v>82</v>
      </c>
      <c r="J88" s="73">
        <f t="shared" si="46"/>
        <v>2029</v>
      </c>
      <c r="K88" s="78" t="str">
        <f t="shared" si="23"/>
        <v/>
      </c>
    </row>
    <row r="89" spans="2:11" outlineLevel="1">
      <c r="B89" s="78">
        <f t="shared" si="43"/>
        <v>47239</v>
      </c>
      <c r="C89" s="75">
        <f>IF(F89&lt;&gt;0,-INDEX([8]Delta!$F$1:$EE$997,$L$13,$I89),0)</f>
        <v>0</v>
      </c>
      <c r="D89" s="71">
        <f>IF(F89&lt;&gt;0,VLOOKUP($J89,'Table 1'!$B$13:$C$33,2,FALSE)/12*1000*Study_MW,0)</f>
        <v>0</v>
      </c>
      <c r="E89" s="71">
        <f t="shared" si="44"/>
        <v>0</v>
      </c>
      <c r="F89" s="75">
        <f>INDEX([8]Delta!$F$1:$EE$997,$L$14,$I89)</f>
        <v>0</v>
      </c>
      <c r="G89" s="76" t="e">
        <f t="shared" si="45"/>
        <v>#DIV/0!</v>
      </c>
      <c r="I89" s="77">
        <f t="shared" si="22"/>
        <v>83</v>
      </c>
      <c r="J89" s="73">
        <f t="shared" si="46"/>
        <v>2029</v>
      </c>
      <c r="K89" s="78" t="str">
        <f t="shared" si="23"/>
        <v/>
      </c>
    </row>
    <row r="90" spans="2:11" outlineLevel="1">
      <c r="B90" s="78">
        <f t="shared" si="43"/>
        <v>47270</v>
      </c>
      <c r="C90" s="75">
        <f>IF(F90&lt;&gt;0,-INDEX([8]Delta!$F$1:$EE$997,$L$13,$I90),0)</f>
        <v>0</v>
      </c>
      <c r="D90" s="71">
        <f>IF(F90&lt;&gt;0,VLOOKUP($J90,'Table 1'!$B$13:$C$33,2,FALSE)/12*1000*Study_MW,0)</f>
        <v>0</v>
      </c>
      <c r="E90" s="71">
        <f t="shared" si="44"/>
        <v>0</v>
      </c>
      <c r="F90" s="75">
        <f>INDEX([8]Delta!$F$1:$EE$997,$L$14,$I90)</f>
        <v>0</v>
      </c>
      <c r="G90" s="76" t="e">
        <f t="shared" si="45"/>
        <v>#DIV/0!</v>
      </c>
      <c r="I90" s="77">
        <f t="shared" ref="I90:I96" si="47">I78+13</f>
        <v>84</v>
      </c>
      <c r="J90" s="73">
        <f t="shared" si="46"/>
        <v>2029</v>
      </c>
      <c r="K90" s="78" t="str">
        <f t="shared" ref="K90:K153" si="48">IF(ISNUMBER(F90),IF(F90&lt;&gt;0,B90,""),"")</f>
        <v/>
      </c>
    </row>
    <row r="91" spans="2:11" outlineLevel="1">
      <c r="B91" s="78">
        <f t="shared" si="43"/>
        <v>47300</v>
      </c>
      <c r="C91" s="75">
        <f>IF(F91&lt;&gt;0,-INDEX([8]Delta!$F$1:$EE$997,$L$13,$I91),0)</f>
        <v>0</v>
      </c>
      <c r="D91" s="71">
        <f>IF(F91&lt;&gt;0,VLOOKUP($J91,'Table 1'!$B$13:$C$33,2,FALSE)/12*1000*Study_MW,0)</f>
        <v>0</v>
      </c>
      <c r="E91" s="71">
        <f t="shared" si="44"/>
        <v>0</v>
      </c>
      <c r="F91" s="75">
        <f>INDEX([8]Delta!$F$1:$EE$997,$L$14,$I91)</f>
        <v>0</v>
      </c>
      <c r="G91" s="76" t="e">
        <f t="shared" si="45"/>
        <v>#DIV/0!</v>
      </c>
      <c r="I91" s="77">
        <f t="shared" si="47"/>
        <v>85</v>
      </c>
      <c r="J91" s="73">
        <f t="shared" si="46"/>
        <v>2029</v>
      </c>
      <c r="K91" s="78" t="str">
        <f t="shared" si="48"/>
        <v/>
      </c>
    </row>
    <row r="92" spans="2:11" outlineLevel="1">
      <c r="B92" s="78">
        <f t="shared" si="43"/>
        <v>47331</v>
      </c>
      <c r="C92" s="75">
        <f>IF(F92&lt;&gt;0,-INDEX([8]Delta!$F$1:$EE$997,$L$13,$I92),0)</f>
        <v>0</v>
      </c>
      <c r="D92" s="71">
        <f>IF(F92&lt;&gt;0,VLOOKUP($J92,'Table 1'!$B$13:$C$33,2,FALSE)/12*1000*Study_MW,0)</f>
        <v>0</v>
      </c>
      <c r="E92" s="71">
        <f t="shared" si="44"/>
        <v>0</v>
      </c>
      <c r="F92" s="75">
        <f>INDEX([8]Delta!$F$1:$EE$997,$L$14,$I92)</f>
        <v>0</v>
      </c>
      <c r="G92" s="76" t="e">
        <f t="shared" si="45"/>
        <v>#DIV/0!</v>
      </c>
      <c r="I92" s="77">
        <f t="shared" si="47"/>
        <v>86</v>
      </c>
      <c r="J92" s="73">
        <f t="shared" si="46"/>
        <v>2029</v>
      </c>
      <c r="K92" s="78" t="str">
        <f t="shared" si="48"/>
        <v/>
      </c>
    </row>
    <row r="93" spans="2:11" outlineLevel="1">
      <c r="B93" s="78">
        <f t="shared" si="43"/>
        <v>47362</v>
      </c>
      <c r="C93" s="75">
        <f>IF(F93&lt;&gt;0,-INDEX([8]Delta!$F$1:$EE$997,$L$13,$I93),0)</f>
        <v>0</v>
      </c>
      <c r="D93" s="71">
        <f>IF(F93&lt;&gt;0,VLOOKUP($J93,'Table 1'!$B$13:$C$33,2,FALSE)/12*1000*Study_MW,0)</f>
        <v>0</v>
      </c>
      <c r="E93" s="71">
        <f t="shared" si="44"/>
        <v>0</v>
      </c>
      <c r="F93" s="75">
        <f>INDEX([8]Delta!$F$1:$EE$997,$L$14,$I93)</f>
        <v>0</v>
      </c>
      <c r="G93" s="76" t="e">
        <f t="shared" si="45"/>
        <v>#DIV/0!</v>
      </c>
      <c r="I93" s="77">
        <f t="shared" si="47"/>
        <v>87</v>
      </c>
      <c r="J93" s="73">
        <f t="shared" si="46"/>
        <v>2029</v>
      </c>
      <c r="K93" s="78" t="str">
        <f t="shared" si="48"/>
        <v/>
      </c>
    </row>
    <row r="94" spans="2:11" outlineLevel="1">
      <c r="B94" s="78">
        <f t="shared" si="43"/>
        <v>47392</v>
      </c>
      <c r="C94" s="75">
        <f>IF(F94&lt;&gt;0,-INDEX([8]Delta!$F$1:$EE$997,$L$13,$I94),0)</f>
        <v>0</v>
      </c>
      <c r="D94" s="71">
        <f>IF(F94&lt;&gt;0,VLOOKUP($J94,'Table 1'!$B$13:$C$33,2,FALSE)/12*1000*Study_MW,0)</f>
        <v>0</v>
      </c>
      <c r="E94" s="71">
        <f t="shared" si="44"/>
        <v>0</v>
      </c>
      <c r="F94" s="75">
        <f>INDEX([8]Delta!$F$1:$EE$997,$L$14,$I94)</f>
        <v>0</v>
      </c>
      <c r="G94" s="76" t="e">
        <f t="shared" si="45"/>
        <v>#DIV/0!</v>
      </c>
      <c r="I94" s="77">
        <f t="shared" si="47"/>
        <v>88</v>
      </c>
      <c r="J94" s="73">
        <f t="shared" si="46"/>
        <v>2029</v>
      </c>
      <c r="K94" s="78" t="str">
        <f t="shared" si="48"/>
        <v/>
      </c>
    </row>
    <row r="95" spans="2:11" outlineLevel="1">
      <c r="B95" s="78">
        <f t="shared" si="43"/>
        <v>47423</v>
      </c>
      <c r="C95" s="75">
        <f>IF(F95&lt;&gt;0,-INDEX([8]Delta!$F$1:$EE$997,$L$13,$I95),0)</f>
        <v>0</v>
      </c>
      <c r="D95" s="71">
        <f>IF(F95&lt;&gt;0,VLOOKUP($J95,'Table 1'!$B$13:$C$33,2,FALSE)/12*1000*Study_MW,0)</f>
        <v>0</v>
      </c>
      <c r="E95" s="71">
        <f t="shared" si="44"/>
        <v>0</v>
      </c>
      <c r="F95" s="75">
        <f>INDEX([8]Delta!$F$1:$EE$997,$L$14,$I95)</f>
        <v>0</v>
      </c>
      <c r="G95" s="76" t="e">
        <f t="shared" si="45"/>
        <v>#DIV/0!</v>
      </c>
      <c r="I95" s="77">
        <f t="shared" si="47"/>
        <v>89</v>
      </c>
      <c r="J95" s="73">
        <f t="shared" si="46"/>
        <v>2029</v>
      </c>
      <c r="K95" s="78" t="str">
        <f t="shared" si="48"/>
        <v/>
      </c>
    </row>
    <row r="96" spans="2:11" outlineLevel="1">
      <c r="B96" s="82">
        <f t="shared" si="43"/>
        <v>47453</v>
      </c>
      <c r="C96" s="79">
        <f>IF(F96&lt;&gt;0,-INDEX([8]Delta!$F$1:$EE$997,$L$13,$I96),0)</f>
        <v>0</v>
      </c>
      <c r="D96" s="80">
        <f>IF(F96&lt;&gt;0,VLOOKUP($J96,'Table 1'!$B$13:$C$33,2,FALSE)/12*1000*Study_MW,0)</f>
        <v>0</v>
      </c>
      <c r="E96" s="80">
        <f t="shared" si="44"/>
        <v>0</v>
      </c>
      <c r="F96" s="79">
        <f>INDEX([8]Delta!$F$1:$EE$997,$L$14,$I96)</f>
        <v>0</v>
      </c>
      <c r="G96" s="81" t="e">
        <f t="shared" si="45"/>
        <v>#DIV/0!</v>
      </c>
      <c r="I96" s="64">
        <f t="shared" si="47"/>
        <v>90</v>
      </c>
      <c r="J96" s="73">
        <f t="shared" si="46"/>
        <v>2029</v>
      </c>
      <c r="K96" s="82" t="str">
        <f t="shared" si="48"/>
        <v/>
      </c>
    </row>
    <row r="97" spans="2:11" outlineLevel="1">
      <c r="B97" s="74">
        <f t="shared" si="43"/>
        <v>47484</v>
      </c>
      <c r="C97" s="69">
        <f>IF(F97&lt;&gt;0,-INDEX([8]Delta!$F$1:$EE$997,$L$13,$I97),0)</f>
        <v>0</v>
      </c>
      <c r="D97" s="70">
        <f>IF(F97&lt;&gt;0,VLOOKUP($J97,'Table 1'!$B$13:$C$33,2,FALSE)/12*1000*Study_MW,0)</f>
        <v>0</v>
      </c>
      <c r="E97" s="70">
        <f t="shared" si="44"/>
        <v>0</v>
      </c>
      <c r="F97" s="69">
        <f>INDEX([8]Delta!$F$1:$EE$997,$L$14,$I97)</f>
        <v>0</v>
      </c>
      <c r="G97" s="72" t="e">
        <f t="shared" si="45"/>
        <v>#DIV/0!</v>
      </c>
      <c r="I97" s="60">
        <f>I85+13</f>
        <v>92</v>
      </c>
      <c r="J97" s="73">
        <f t="shared" si="46"/>
        <v>2030</v>
      </c>
      <c r="K97" s="74" t="str">
        <f t="shared" si="48"/>
        <v/>
      </c>
    </row>
    <row r="98" spans="2:11" outlineLevel="1">
      <c r="B98" s="78">
        <f t="shared" si="43"/>
        <v>47515</v>
      </c>
      <c r="C98" s="75">
        <f>IF(F98&lt;&gt;0,-INDEX([8]Delta!$F$1:$EE$997,$L$13,$I98),0)</f>
        <v>0</v>
      </c>
      <c r="D98" s="71">
        <f>IF(F98&lt;&gt;0,VLOOKUP($J98,'Table 1'!$B$13:$C$33,2,FALSE)/12*1000*Study_MW,0)</f>
        <v>0</v>
      </c>
      <c r="E98" s="71">
        <f t="shared" si="44"/>
        <v>0</v>
      </c>
      <c r="F98" s="75">
        <f>INDEX([8]Delta!$F$1:$EE$997,$L$14,$I98)</f>
        <v>0</v>
      </c>
      <c r="G98" s="76" t="e">
        <f t="shared" si="45"/>
        <v>#DIV/0!</v>
      </c>
      <c r="I98" s="77">
        <f t="shared" ref="I98:I120" si="49">I86+13</f>
        <v>93</v>
      </c>
      <c r="J98" s="73">
        <f t="shared" si="46"/>
        <v>2030</v>
      </c>
      <c r="K98" s="78" t="str">
        <f t="shared" si="48"/>
        <v/>
      </c>
    </row>
    <row r="99" spans="2:11" outlineLevel="1">
      <c r="B99" s="78">
        <f t="shared" si="43"/>
        <v>47543</v>
      </c>
      <c r="C99" s="75">
        <f>IF(F99&lt;&gt;0,-INDEX([8]Delta!$F$1:$EE$997,$L$13,$I99),0)</f>
        <v>0</v>
      </c>
      <c r="D99" s="71">
        <f>IF(F99&lt;&gt;0,VLOOKUP($J99,'Table 1'!$B$13:$C$33,2,FALSE)/12*1000*Study_MW,0)</f>
        <v>0</v>
      </c>
      <c r="E99" s="71">
        <f t="shared" si="44"/>
        <v>0</v>
      </c>
      <c r="F99" s="75">
        <f>INDEX([8]Delta!$F$1:$EE$997,$L$14,$I99)</f>
        <v>0</v>
      </c>
      <c r="G99" s="76" t="e">
        <f t="shared" si="45"/>
        <v>#DIV/0!</v>
      </c>
      <c r="I99" s="77">
        <f t="shared" si="49"/>
        <v>94</v>
      </c>
      <c r="J99" s="73">
        <f t="shared" si="46"/>
        <v>2030</v>
      </c>
      <c r="K99" s="78" t="str">
        <f t="shared" si="48"/>
        <v/>
      </c>
    </row>
    <row r="100" spans="2:11" outlineLevel="1">
      <c r="B100" s="78">
        <f t="shared" si="43"/>
        <v>47574</v>
      </c>
      <c r="C100" s="75">
        <f>IF(F100&lt;&gt;0,-INDEX([8]Delta!$F$1:$EE$997,$L$13,$I100),0)</f>
        <v>0</v>
      </c>
      <c r="D100" s="71">
        <f>IF(F100&lt;&gt;0,VLOOKUP($J100,'Table 1'!$B$13:$C$33,2,FALSE)/12*1000*Study_MW,0)</f>
        <v>0</v>
      </c>
      <c r="E100" s="71">
        <f t="shared" si="44"/>
        <v>0</v>
      </c>
      <c r="F100" s="75">
        <f>INDEX([8]Delta!$F$1:$EE$997,$L$14,$I100)</f>
        <v>0</v>
      </c>
      <c r="G100" s="76" t="e">
        <f t="shared" si="45"/>
        <v>#DIV/0!</v>
      </c>
      <c r="I100" s="77">
        <f t="shared" si="49"/>
        <v>95</v>
      </c>
      <c r="J100" s="73">
        <f t="shared" si="46"/>
        <v>2030</v>
      </c>
      <c r="K100" s="78" t="str">
        <f t="shared" si="48"/>
        <v/>
      </c>
    </row>
    <row r="101" spans="2:11" outlineLevel="1">
      <c r="B101" s="78">
        <f t="shared" si="43"/>
        <v>47604</v>
      </c>
      <c r="C101" s="75">
        <f>IF(F101&lt;&gt;0,-INDEX([8]Delta!$F$1:$EE$997,$L$13,$I101),0)</f>
        <v>0</v>
      </c>
      <c r="D101" s="71">
        <f>IF(F101&lt;&gt;0,VLOOKUP($J101,'Table 1'!$B$13:$C$33,2,FALSE)/12*1000*Study_MW,0)</f>
        <v>0</v>
      </c>
      <c r="E101" s="71">
        <f t="shared" si="44"/>
        <v>0</v>
      </c>
      <c r="F101" s="75">
        <f>INDEX([8]Delta!$F$1:$EE$997,$L$14,$I101)</f>
        <v>0</v>
      </c>
      <c r="G101" s="76" t="e">
        <f t="shared" si="45"/>
        <v>#DIV/0!</v>
      </c>
      <c r="I101" s="77">
        <f t="shared" si="49"/>
        <v>96</v>
      </c>
      <c r="J101" s="73">
        <f t="shared" si="46"/>
        <v>2030</v>
      </c>
      <c r="K101" s="78" t="str">
        <f t="shared" si="48"/>
        <v/>
      </c>
    </row>
    <row r="102" spans="2:11" outlineLevel="1">
      <c r="B102" s="78">
        <f t="shared" si="43"/>
        <v>47635</v>
      </c>
      <c r="C102" s="75">
        <f>IF(F102&lt;&gt;0,-INDEX([8]Delta!$F$1:$EE$997,$L$13,$I102),0)</f>
        <v>0</v>
      </c>
      <c r="D102" s="71">
        <f>IF(F102&lt;&gt;0,VLOOKUP($J102,'Table 1'!$B$13:$C$33,2,FALSE)/12*1000*Study_MW,0)</f>
        <v>0</v>
      </c>
      <c r="E102" s="71">
        <f t="shared" si="44"/>
        <v>0</v>
      </c>
      <c r="F102" s="75">
        <f>INDEX([8]Delta!$F$1:$EE$997,$L$14,$I102)</f>
        <v>0</v>
      </c>
      <c r="G102" s="76" t="e">
        <f t="shared" si="45"/>
        <v>#DIV/0!</v>
      </c>
      <c r="I102" s="77">
        <f t="shared" si="49"/>
        <v>97</v>
      </c>
      <c r="J102" s="73">
        <f t="shared" si="46"/>
        <v>2030</v>
      </c>
      <c r="K102" s="78" t="str">
        <f t="shared" si="48"/>
        <v/>
      </c>
    </row>
    <row r="103" spans="2:11" outlineLevel="1">
      <c r="B103" s="78">
        <f t="shared" si="43"/>
        <v>47665</v>
      </c>
      <c r="C103" s="75">
        <f>IF(F103&lt;&gt;0,-INDEX([8]Delta!$F$1:$EE$997,$L$13,$I103),0)</f>
        <v>0</v>
      </c>
      <c r="D103" s="71">
        <f>IF(F103&lt;&gt;0,VLOOKUP($J103,'Table 1'!$B$13:$C$33,2,FALSE)/12*1000*Study_MW,0)</f>
        <v>0</v>
      </c>
      <c r="E103" s="71">
        <f t="shared" si="44"/>
        <v>0</v>
      </c>
      <c r="F103" s="75">
        <f>INDEX([8]Delta!$F$1:$EE$997,$L$14,$I103)</f>
        <v>0</v>
      </c>
      <c r="G103" s="76" t="e">
        <f t="shared" si="45"/>
        <v>#DIV/0!</v>
      </c>
      <c r="I103" s="77">
        <f t="shared" si="49"/>
        <v>98</v>
      </c>
      <c r="J103" s="73">
        <f t="shared" si="46"/>
        <v>2030</v>
      </c>
      <c r="K103" s="78" t="str">
        <f t="shared" si="48"/>
        <v/>
      </c>
    </row>
    <row r="104" spans="2:11" outlineLevel="1">
      <c r="B104" s="78">
        <f t="shared" si="43"/>
        <v>47696</v>
      </c>
      <c r="C104" s="75">
        <f>IF(F104&lt;&gt;0,-INDEX([8]Delta!$F$1:$EE$997,$L$13,$I104),0)</f>
        <v>0</v>
      </c>
      <c r="D104" s="71">
        <f>IF(F104&lt;&gt;0,VLOOKUP($J104,'Table 1'!$B$13:$C$33,2,FALSE)/12*1000*Study_MW,0)</f>
        <v>0</v>
      </c>
      <c r="E104" s="71">
        <f t="shared" si="44"/>
        <v>0</v>
      </c>
      <c r="F104" s="75">
        <f>INDEX([8]Delta!$F$1:$EE$997,$L$14,$I104)</f>
        <v>0</v>
      </c>
      <c r="G104" s="76" t="e">
        <f t="shared" si="45"/>
        <v>#DIV/0!</v>
      </c>
      <c r="I104" s="77">
        <f t="shared" si="49"/>
        <v>99</v>
      </c>
      <c r="J104" s="73">
        <f t="shared" si="46"/>
        <v>2030</v>
      </c>
      <c r="K104" s="78" t="str">
        <f t="shared" si="48"/>
        <v/>
      </c>
    </row>
    <row r="105" spans="2:11" outlineLevel="1">
      <c r="B105" s="78">
        <f t="shared" si="43"/>
        <v>47727</v>
      </c>
      <c r="C105" s="75">
        <f>IF(F105&lt;&gt;0,-INDEX([8]Delta!$F$1:$EE$997,$L$13,$I105),0)</f>
        <v>0</v>
      </c>
      <c r="D105" s="71">
        <f>IF(F105&lt;&gt;0,VLOOKUP($J105,'Table 1'!$B$13:$C$33,2,FALSE)/12*1000*Study_MW,0)</f>
        <v>0</v>
      </c>
      <c r="E105" s="71">
        <f t="shared" si="44"/>
        <v>0</v>
      </c>
      <c r="F105" s="75">
        <f>INDEX([8]Delta!$F$1:$EE$997,$L$14,$I105)</f>
        <v>0</v>
      </c>
      <c r="G105" s="76" t="e">
        <f t="shared" si="45"/>
        <v>#DIV/0!</v>
      </c>
      <c r="I105" s="77">
        <f t="shared" si="49"/>
        <v>100</v>
      </c>
      <c r="J105" s="73">
        <f t="shared" si="46"/>
        <v>2030</v>
      </c>
      <c r="K105" s="78" t="str">
        <f t="shared" si="48"/>
        <v/>
      </c>
    </row>
    <row r="106" spans="2:11" outlineLevel="1">
      <c r="B106" s="78">
        <f t="shared" si="43"/>
        <v>47757</v>
      </c>
      <c r="C106" s="75">
        <f>IF(F106&lt;&gt;0,-INDEX([8]Delta!$F$1:$EE$997,$L$13,$I106),0)</f>
        <v>0</v>
      </c>
      <c r="D106" s="71">
        <f>IF(F106&lt;&gt;0,VLOOKUP($J106,'Table 1'!$B$13:$C$33,2,FALSE)/12*1000*Study_MW,0)</f>
        <v>0</v>
      </c>
      <c r="E106" s="71">
        <f t="shared" si="44"/>
        <v>0</v>
      </c>
      <c r="F106" s="75">
        <f>INDEX([8]Delta!$F$1:$EE$997,$L$14,$I106)</f>
        <v>0</v>
      </c>
      <c r="G106" s="76" t="e">
        <f t="shared" si="45"/>
        <v>#DIV/0!</v>
      </c>
      <c r="I106" s="77">
        <f t="shared" si="49"/>
        <v>101</v>
      </c>
      <c r="J106" s="73">
        <f t="shared" si="46"/>
        <v>2030</v>
      </c>
      <c r="K106" s="78" t="str">
        <f t="shared" si="48"/>
        <v/>
      </c>
    </row>
    <row r="107" spans="2:11" outlineLevel="1">
      <c r="B107" s="78">
        <f t="shared" si="43"/>
        <v>47788</v>
      </c>
      <c r="C107" s="75">
        <f>IF(F107&lt;&gt;0,-INDEX([8]Delta!$F$1:$EE$997,$L$13,$I107),0)</f>
        <v>0</v>
      </c>
      <c r="D107" s="71">
        <f>IF(F107&lt;&gt;0,VLOOKUP($J107,'Table 1'!$B$13:$C$33,2,FALSE)/12*1000*Study_MW,0)</f>
        <v>0</v>
      </c>
      <c r="E107" s="71">
        <f t="shared" si="44"/>
        <v>0</v>
      </c>
      <c r="F107" s="75">
        <f>INDEX([8]Delta!$F$1:$EE$997,$L$14,$I107)</f>
        <v>0</v>
      </c>
      <c r="G107" s="76" t="e">
        <f t="shared" si="45"/>
        <v>#DIV/0!</v>
      </c>
      <c r="I107" s="77">
        <f t="shared" si="49"/>
        <v>102</v>
      </c>
      <c r="J107" s="73">
        <f t="shared" si="46"/>
        <v>2030</v>
      </c>
      <c r="K107" s="78" t="str">
        <f t="shared" si="48"/>
        <v/>
      </c>
    </row>
    <row r="108" spans="2:11" outlineLevel="1">
      <c r="B108" s="82">
        <f t="shared" si="43"/>
        <v>47818</v>
      </c>
      <c r="C108" s="79">
        <f>IF(F108&lt;&gt;0,-INDEX([8]Delta!$F$1:$EE$997,$L$13,$I108),0)</f>
        <v>0</v>
      </c>
      <c r="D108" s="80">
        <f>IF(F108&lt;&gt;0,VLOOKUP($J108,'Table 1'!$B$13:$C$33,2,FALSE)/12*1000*Study_MW,0)</f>
        <v>0</v>
      </c>
      <c r="E108" s="80">
        <f t="shared" si="44"/>
        <v>0</v>
      </c>
      <c r="F108" s="79">
        <f>INDEX([8]Delta!$F$1:$EE$997,$L$14,$I108)</f>
        <v>0</v>
      </c>
      <c r="G108" s="81" t="e">
        <f t="shared" si="45"/>
        <v>#DIV/0!</v>
      </c>
      <c r="I108" s="64">
        <f t="shared" si="49"/>
        <v>103</v>
      </c>
      <c r="J108" s="73">
        <f t="shared" si="46"/>
        <v>2030</v>
      </c>
      <c r="K108" s="82" t="str">
        <f t="shared" si="48"/>
        <v/>
      </c>
    </row>
    <row r="109" spans="2:11" outlineLevel="1">
      <c r="B109" s="74">
        <f t="shared" si="43"/>
        <v>47849</v>
      </c>
      <c r="C109" s="69">
        <f>IF(F109&lt;&gt;0,-INDEX([8]Delta!$F$1:$EE$997,$L$13,$I109),0)</f>
        <v>0</v>
      </c>
      <c r="D109" s="70">
        <f>IF(F109&lt;&gt;0,VLOOKUP($J109,'Table 1'!$B$13:$C$33,2,FALSE)/12*1000*Study_MW,0)</f>
        <v>0</v>
      </c>
      <c r="E109" s="70">
        <f t="shared" si="44"/>
        <v>0</v>
      </c>
      <c r="F109" s="69">
        <f>INDEX([8]Delta!$F$1:$EE$997,$L$14,$I109)</f>
        <v>0</v>
      </c>
      <c r="G109" s="72" t="e">
        <f t="shared" si="45"/>
        <v>#DIV/0!</v>
      </c>
      <c r="I109" s="60">
        <f>I97+13</f>
        <v>105</v>
      </c>
      <c r="J109" s="73">
        <f t="shared" si="46"/>
        <v>2031</v>
      </c>
      <c r="K109" s="74" t="str">
        <f t="shared" si="48"/>
        <v/>
      </c>
    </row>
    <row r="110" spans="2:11" outlineLevel="1">
      <c r="B110" s="78">
        <f t="shared" si="43"/>
        <v>47880</v>
      </c>
      <c r="C110" s="75">
        <f>IF(F110&lt;&gt;0,-INDEX([8]Delta!$F$1:$EE$997,$L$13,$I110),0)</f>
        <v>0</v>
      </c>
      <c r="D110" s="71">
        <f>IF(F110&lt;&gt;0,VLOOKUP($J110,'Table 1'!$B$13:$C$33,2,FALSE)/12*1000*Study_MW,0)</f>
        <v>0</v>
      </c>
      <c r="E110" s="71">
        <f t="shared" si="44"/>
        <v>0</v>
      </c>
      <c r="F110" s="75">
        <f>INDEX([8]Delta!$F$1:$EE$997,$L$14,$I110)</f>
        <v>0</v>
      </c>
      <c r="G110" s="76" t="e">
        <f t="shared" si="45"/>
        <v>#DIV/0!</v>
      </c>
      <c r="I110" s="77">
        <f t="shared" si="49"/>
        <v>106</v>
      </c>
      <c r="J110" s="73">
        <f t="shared" si="46"/>
        <v>2031</v>
      </c>
      <c r="K110" s="78" t="str">
        <f t="shared" si="48"/>
        <v/>
      </c>
    </row>
    <row r="111" spans="2:11" outlineLevel="1">
      <c r="B111" s="78">
        <f t="shared" si="43"/>
        <v>47908</v>
      </c>
      <c r="C111" s="75">
        <f>IF(F111&lt;&gt;0,-INDEX([8]Delta!$F$1:$EE$997,$L$13,$I111),0)</f>
        <v>0</v>
      </c>
      <c r="D111" s="71">
        <f>IF(F111&lt;&gt;0,VLOOKUP($J111,'Table 1'!$B$13:$C$33,2,FALSE)/12*1000*Study_MW,0)</f>
        <v>0</v>
      </c>
      <c r="E111" s="71">
        <f t="shared" si="44"/>
        <v>0</v>
      </c>
      <c r="F111" s="75">
        <f>INDEX([8]Delta!$F$1:$EE$997,$L$14,$I111)</f>
        <v>0</v>
      </c>
      <c r="G111" s="76" t="e">
        <f t="shared" si="45"/>
        <v>#DIV/0!</v>
      </c>
      <c r="I111" s="77">
        <f t="shared" si="49"/>
        <v>107</v>
      </c>
      <c r="J111" s="73">
        <f t="shared" si="46"/>
        <v>2031</v>
      </c>
      <c r="K111" s="78" t="str">
        <f t="shared" si="48"/>
        <v/>
      </c>
    </row>
    <row r="112" spans="2:11" outlineLevel="1">
      <c r="B112" s="78">
        <f t="shared" si="43"/>
        <v>47939</v>
      </c>
      <c r="C112" s="75">
        <f>IF(F112&lt;&gt;0,-INDEX([8]Delta!$F$1:$EE$997,$L$13,$I112),0)</f>
        <v>0</v>
      </c>
      <c r="D112" s="71">
        <f>IF(F112&lt;&gt;0,VLOOKUP($J112,'Table 1'!$B$13:$C$33,2,FALSE)/12*1000*Study_MW,0)</f>
        <v>0</v>
      </c>
      <c r="E112" s="71">
        <f t="shared" si="44"/>
        <v>0</v>
      </c>
      <c r="F112" s="75">
        <f>INDEX([8]Delta!$F$1:$EE$997,$L$14,$I112)</f>
        <v>0</v>
      </c>
      <c r="G112" s="76" t="e">
        <f t="shared" si="45"/>
        <v>#DIV/0!</v>
      </c>
      <c r="I112" s="77">
        <f t="shared" si="49"/>
        <v>108</v>
      </c>
      <c r="J112" s="73">
        <f t="shared" si="46"/>
        <v>2031</v>
      </c>
      <c r="K112" s="78" t="str">
        <f t="shared" si="48"/>
        <v/>
      </c>
    </row>
    <row r="113" spans="2:11" outlineLevel="1">
      <c r="B113" s="78">
        <f t="shared" si="43"/>
        <v>47969</v>
      </c>
      <c r="C113" s="75">
        <f>IF(F113&lt;&gt;0,-INDEX([8]Delta!$F$1:$EE$997,$L$13,$I113),0)</f>
        <v>0</v>
      </c>
      <c r="D113" s="71">
        <f>IF(F113&lt;&gt;0,VLOOKUP($J113,'Table 1'!$B$13:$C$33,2,FALSE)/12*1000*Study_MW,0)</f>
        <v>0</v>
      </c>
      <c r="E113" s="71">
        <f t="shared" si="44"/>
        <v>0</v>
      </c>
      <c r="F113" s="75">
        <f>INDEX([8]Delta!$F$1:$EE$997,$L$14,$I113)</f>
        <v>0</v>
      </c>
      <c r="G113" s="76" t="e">
        <f t="shared" si="45"/>
        <v>#DIV/0!</v>
      </c>
      <c r="I113" s="77">
        <f t="shared" si="49"/>
        <v>109</v>
      </c>
      <c r="J113" s="73">
        <f t="shared" si="46"/>
        <v>2031</v>
      </c>
      <c r="K113" s="78" t="str">
        <f t="shared" si="48"/>
        <v/>
      </c>
    </row>
    <row r="114" spans="2:11" outlineLevel="1">
      <c r="B114" s="78">
        <f t="shared" si="43"/>
        <v>48000</v>
      </c>
      <c r="C114" s="75">
        <f>IF(F114&lt;&gt;0,-INDEX([8]Delta!$F$1:$EE$997,$L$13,$I114),0)</f>
        <v>0</v>
      </c>
      <c r="D114" s="71">
        <f>IF(F114&lt;&gt;0,VLOOKUP($J114,'Table 1'!$B$13:$C$33,2,FALSE)/12*1000*Study_MW,0)</f>
        <v>0</v>
      </c>
      <c r="E114" s="71">
        <f t="shared" si="44"/>
        <v>0</v>
      </c>
      <c r="F114" s="75">
        <f>INDEX([8]Delta!$F$1:$EE$997,$L$14,$I114)</f>
        <v>0</v>
      </c>
      <c r="G114" s="76" t="e">
        <f t="shared" si="45"/>
        <v>#DIV/0!</v>
      </c>
      <c r="I114" s="77">
        <f t="shared" si="49"/>
        <v>110</v>
      </c>
      <c r="J114" s="73">
        <f t="shared" si="46"/>
        <v>2031</v>
      </c>
      <c r="K114" s="78" t="str">
        <f t="shared" si="48"/>
        <v/>
      </c>
    </row>
    <row r="115" spans="2:11" outlineLevel="1">
      <c r="B115" s="78">
        <f t="shared" si="43"/>
        <v>48030</v>
      </c>
      <c r="C115" s="75">
        <f>IF(F115&lt;&gt;0,-INDEX([8]Delta!$F$1:$EE$997,$L$13,$I115),0)</f>
        <v>0</v>
      </c>
      <c r="D115" s="71">
        <f>IF(F115&lt;&gt;0,VLOOKUP($J115,'Table 1'!$B$13:$C$33,2,FALSE)/12*1000*Study_MW,0)</f>
        <v>0</v>
      </c>
      <c r="E115" s="71">
        <f t="shared" si="44"/>
        <v>0</v>
      </c>
      <c r="F115" s="75">
        <f>INDEX([8]Delta!$F$1:$EE$997,$L$14,$I115)</f>
        <v>0</v>
      </c>
      <c r="G115" s="76" t="e">
        <f t="shared" si="45"/>
        <v>#DIV/0!</v>
      </c>
      <c r="I115" s="77">
        <f t="shared" si="49"/>
        <v>111</v>
      </c>
      <c r="J115" s="73">
        <f t="shared" si="46"/>
        <v>2031</v>
      </c>
      <c r="K115" s="78" t="str">
        <f t="shared" si="48"/>
        <v/>
      </c>
    </row>
    <row r="116" spans="2:11" outlineLevel="1">
      <c r="B116" s="78">
        <f t="shared" si="43"/>
        <v>48061</v>
      </c>
      <c r="C116" s="75">
        <f>IF(F116&lt;&gt;0,-INDEX([8]Delta!$F$1:$EE$997,$L$13,$I116),0)</f>
        <v>0</v>
      </c>
      <c r="D116" s="71">
        <f>IF(F116&lt;&gt;0,VLOOKUP($J116,'Table 1'!$B$13:$C$33,2,FALSE)/12*1000*Study_MW,0)</f>
        <v>0</v>
      </c>
      <c r="E116" s="71">
        <f t="shared" si="44"/>
        <v>0</v>
      </c>
      <c r="F116" s="75">
        <f>INDEX([8]Delta!$F$1:$EE$997,$L$14,$I116)</f>
        <v>0</v>
      </c>
      <c r="G116" s="76" t="e">
        <f t="shared" si="45"/>
        <v>#DIV/0!</v>
      </c>
      <c r="I116" s="77">
        <f t="shared" si="49"/>
        <v>112</v>
      </c>
      <c r="J116" s="73">
        <f t="shared" si="46"/>
        <v>2031</v>
      </c>
      <c r="K116" s="78" t="str">
        <f t="shared" si="48"/>
        <v/>
      </c>
    </row>
    <row r="117" spans="2:11" outlineLevel="1">
      <c r="B117" s="78">
        <f t="shared" si="43"/>
        <v>48092</v>
      </c>
      <c r="C117" s="75">
        <f>IF(F117&lt;&gt;0,-INDEX([8]Delta!$F$1:$EE$997,$L$13,$I117),0)</f>
        <v>0</v>
      </c>
      <c r="D117" s="71">
        <f>IF(F117&lt;&gt;0,VLOOKUP($J117,'Table 1'!$B$13:$C$33,2,FALSE)/12*1000*Study_MW,0)</f>
        <v>0</v>
      </c>
      <c r="E117" s="71">
        <f t="shared" si="44"/>
        <v>0</v>
      </c>
      <c r="F117" s="75">
        <f>INDEX([8]Delta!$F$1:$EE$997,$L$14,$I117)</f>
        <v>0</v>
      </c>
      <c r="G117" s="76" t="e">
        <f t="shared" si="45"/>
        <v>#DIV/0!</v>
      </c>
      <c r="I117" s="77">
        <f t="shared" si="49"/>
        <v>113</v>
      </c>
      <c r="J117" s="73">
        <f t="shared" si="46"/>
        <v>2031</v>
      </c>
      <c r="K117" s="78" t="str">
        <f t="shared" si="48"/>
        <v/>
      </c>
    </row>
    <row r="118" spans="2:11" outlineLevel="1">
      <c r="B118" s="78">
        <f t="shared" si="43"/>
        <v>48122</v>
      </c>
      <c r="C118" s="75">
        <f>IF(F118&lt;&gt;0,-INDEX([8]Delta!$F$1:$EE$997,$L$13,$I118),0)</f>
        <v>0</v>
      </c>
      <c r="D118" s="71">
        <f>IF(F118&lt;&gt;0,VLOOKUP($J118,'Table 1'!$B$13:$C$33,2,FALSE)/12*1000*Study_MW,0)</f>
        <v>0</v>
      </c>
      <c r="E118" s="71">
        <f t="shared" si="44"/>
        <v>0</v>
      </c>
      <c r="F118" s="75">
        <f>INDEX([8]Delta!$F$1:$EE$997,$L$14,$I118)</f>
        <v>0</v>
      </c>
      <c r="G118" s="76" t="e">
        <f t="shared" si="45"/>
        <v>#DIV/0!</v>
      </c>
      <c r="I118" s="77">
        <f t="shared" si="49"/>
        <v>114</v>
      </c>
      <c r="J118" s="73">
        <f t="shared" si="46"/>
        <v>2031</v>
      </c>
      <c r="K118" s="78" t="str">
        <f t="shared" si="48"/>
        <v/>
      </c>
    </row>
    <row r="119" spans="2:11" outlineLevel="1">
      <c r="B119" s="78">
        <f t="shared" si="43"/>
        <v>48153</v>
      </c>
      <c r="C119" s="75">
        <f>IF(F119&lt;&gt;0,-INDEX([8]Delta!$F$1:$EE$997,$L$13,$I119),0)</f>
        <v>0</v>
      </c>
      <c r="D119" s="71">
        <f>IF(F119&lt;&gt;0,VLOOKUP($J119,'Table 1'!$B$13:$C$33,2,FALSE)/12*1000*Study_MW,0)</f>
        <v>0</v>
      </c>
      <c r="E119" s="71">
        <f t="shared" si="44"/>
        <v>0</v>
      </c>
      <c r="F119" s="75">
        <f>INDEX([8]Delta!$F$1:$EE$997,$L$14,$I119)</f>
        <v>0</v>
      </c>
      <c r="G119" s="76" t="e">
        <f t="shared" si="45"/>
        <v>#DIV/0!</v>
      </c>
      <c r="I119" s="77">
        <f t="shared" si="49"/>
        <v>115</v>
      </c>
      <c r="J119" s="73">
        <f t="shared" si="46"/>
        <v>2031</v>
      </c>
      <c r="K119" s="78" t="str">
        <f t="shared" si="48"/>
        <v/>
      </c>
    </row>
    <row r="120" spans="2:11" outlineLevel="1">
      <c r="B120" s="82">
        <f t="shared" si="43"/>
        <v>48183</v>
      </c>
      <c r="C120" s="79">
        <f>IF(F120&lt;&gt;0,-INDEX([8]Delta!$F$1:$EE$997,$L$13,$I120),0)</f>
        <v>0</v>
      </c>
      <c r="D120" s="80">
        <f>IF(F120&lt;&gt;0,VLOOKUP($J120,'Table 1'!$B$13:$C$33,2,FALSE)/12*1000*Study_MW,0)</f>
        <v>0</v>
      </c>
      <c r="E120" s="80">
        <f t="shared" si="44"/>
        <v>0</v>
      </c>
      <c r="F120" s="79">
        <f>INDEX([8]Delta!$F$1:$EE$997,$L$14,$I120)</f>
        <v>0</v>
      </c>
      <c r="G120" s="81" t="e">
        <f t="shared" si="45"/>
        <v>#DIV/0!</v>
      </c>
      <c r="I120" s="64">
        <f t="shared" si="49"/>
        <v>116</v>
      </c>
      <c r="J120" s="73">
        <f t="shared" si="46"/>
        <v>2031</v>
      </c>
      <c r="K120" s="82" t="str">
        <f t="shared" si="48"/>
        <v/>
      </c>
    </row>
    <row r="121" spans="2:11" outlineLevel="1">
      <c r="B121" s="74">
        <f t="shared" si="43"/>
        <v>48214</v>
      </c>
      <c r="C121" s="69">
        <f>IF(F121&lt;&gt;0,-INDEX([8]Delta!$F$1:$EE$997,$L$13,$I121),0)</f>
        <v>0</v>
      </c>
      <c r="D121" s="70">
        <f>IF(F121&lt;&gt;0,VLOOKUP($J121,'Table 1'!$B$13:$C$33,2,FALSE)/12*1000*Study_MW,0)</f>
        <v>0</v>
      </c>
      <c r="E121" s="70">
        <f t="shared" si="44"/>
        <v>0</v>
      </c>
      <c r="F121" s="69">
        <f>INDEX([8]Delta!$F$1:$EE$997,$L$14,$I121)</f>
        <v>0</v>
      </c>
      <c r="G121" s="72" t="e">
        <f t="shared" si="45"/>
        <v>#DIV/0!</v>
      </c>
      <c r="I121" s="60">
        <f>I109+13</f>
        <v>118</v>
      </c>
      <c r="J121" s="73">
        <f t="shared" si="46"/>
        <v>2032</v>
      </c>
      <c r="K121" s="74" t="str">
        <f t="shared" si="48"/>
        <v/>
      </c>
    </row>
    <row r="122" spans="2:11" outlineLevel="1">
      <c r="B122" s="78">
        <f t="shared" si="43"/>
        <v>48245</v>
      </c>
      <c r="C122" s="75">
        <f>IF(F122&lt;&gt;0,-INDEX([8]Delta!$F$1:$EE$997,$L$13,$I122),0)</f>
        <v>0</v>
      </c>
      <c r="D122" s="71">
        <f>IF(F122&lt;&gt;0,VLOOKUP($J122,'Table 1'!$B$13:$C$33,2,FALSE)/12*1000*Study_MW,0)</f>
        <v>0</v>
      </c>
      <c r="E122" s="71">
        <f t="shared" si="44"/>
        <v>0</v>
      </c>
      <c r="F122" s="75">
        <f>INDEX([8]Delta!$F$1:$EE$997,$L$14,$I122)</f>
        <v>0</v>
      </c>
      <c r="G122" s="76" t="e">
        <f t="shared" si="45"/>
        <v>#DIV/0!</v>
      </c>
      <c r="I122" s="77">
        <f t="shared" ref="I122:I132" si="50">I110+13</f>
        <v>119</v>
      </c>
      <c r="J122" s="73">
        <f t="shared" si="46"/>
        <v>2032</v>
      </c>
      <c r="K122" s="78" t="str">
        <f t="shared" si="48"/>
        <v/>
      </c>
    </row>
    <row r="123" spans="2:11" outlineLevel="1">
      <c r="B123" s="78">
        <f t="shared" si="43"/>
        <v>48274</v>
      </c>
      <c r="C123" s="75">
        <f>IF(F123&lt;&gt;0,-INDEX([8]Delta!$F$1:$EE$997,$L$13,$I123),0)</f>
        <v>0</v>
      </c>
      <c r="D123" s="71">
        <f>IF(F123&lt;&gt;0,VLOOKUP($J123,'Table 1'!$B$13:$C$33,2,FALSE)/12*1000*Study_MW,0)</f>
        <v>0</v>
      </c>
      <c r="E123" s="71">
        <f t="shared" si="44"/>
        <v>0</v>
      </c>
      <c r="F123" s="75">
        <f>INDEX([8]Delta!$F$1:$EE$997,$L$14,$I123)</f>
        <v>0</v>
      </c>
      <c r="G123" s="76" t="e">
        <f t="shared" si="45"/>
        <v>#DIV/0!</v>
      </c>
      <c r="I123" s="77">
        <f t="shared" si="50"/>
        <v>120</v>
      </c>
      <c r="J123" s="73">
        <f t="shared" si="46"/>
        <v>2032</v>
      </c>
      <c r="K123" s="78" t="str">
        <f t="shared" si="48"/>
        <v/>
      </c>
    </row>
    <row r="124" spans="2:11" outlineLevel="1">
      <c r="B124" s="78">
        <f t="shared" si="43"/>
        <v>48305</v>
      </c>
      <c r="C124" s="75">
        <f>IF(F124&lt;&gt;0,-INDEX([8]Delta!$F$1:$EE$997,$L$13,$I124),0)</f>
        <v>0</v>
      </c>
      <c r="D124" s="71">
        <f>IF(F124&lt;&gt;0,VLOOKUP($J124,'Table 1'!$B$13:$C$33,2,FALSE)/12*1000*Study_MW,0)</f>
        <v>0</v>
      </c>
      <c r="E124" s="71">
        <f t="shared" si="44"/>
        <v>0</v>
      </c>
      <c r="F124" s="75">
        <f>INDEX([8]Delta!$F$1:$EE$997,$L$14,$I124)</f>
        <v>0</v>
      </c>
      <c r="G124" s="76" t="e">
        <f t="shared" si="45"/>
        <v>#DIV/0!</v>
      </c>
      <c r="I124" s="77">
        <f t="shared" si="50"/>
        <v>121</v>
      </c>
      <c r="J124" s="73">
        <f t="shared" si="46"/>
        <v>2032</v>
      </c>
      <c r="K124" s="78" t="str">
        <f t="shared" si="48"/>
        <v/>
      </c>
    </row>
    <row r="125" spans="2:11" outlineLevel="1">
      <c r="B125" s="78">
        <f t="shared" si="43"/>
        <v>48335</v>
      </c>
      <c r="C125" s="75">
        <f>IF(F125&lt;&gt;0,-INDEX([8]Delta!$F$1:$EE$997,$L$13,$I125),0)</f>
        <v>0</v>
      </c>
      <c r="D125" s="71">
        <f>IF(F125&lt;&gt;0,VLOOKUP($J125,'Table 1'!$B$13:$C$33,2,FALSE)/12*1000*Study_MW,0)</f>
        <v>0</v>
      </c>
      <c r="E125" s="71">
        <f t="shared" si="44"/>
        <v>0</v>
      </c>
      <c r="F125" s="75">
        <f>INDEX([8]Delta!$F$1:$EE$997,$L$14,$I125)</f>
        <v>0</v>
      </c>
      <c r="G125" s="76" t="e">
        <f t="shared" si="45"/>
        <v>#DIV/0!</v>
      </c>
      <c r="I125" s="77">
        <f t="shared" si="50"/>
        <v>122</v>
      </c>
      <c r="J125" s="73">
        <f t="shared" si="46"/>
        <v>2032</v>
      </c>
      <c r="K125" s="78" t="str">
        <f t="shared" si="48"/>
        <v/>
      </c>
    </row>
    <row r="126" spans="2:11" outlineLevel="1">
      <c r="B126" s="78">
        <f t="shared" si="43"/>
        <v>48366</v>
      </c>
      <c r="C126" s="75">
        <f>IF(F126&lt;&gt;0,-INDEX([8]Delta!$F$1:$EE$997,$L$13,$I126),0)</f>
        <v>0</v>
      </c>
      <c r="D126" s="71">
        <f>IF(F126&lt;&gt;0,VLOOKUP($J126,'Table 1'!$B$13:$C$33,2,FALSE)/12*1000*Study_MW,0)</f>
        <v>0</v>
      </c>
      <c r="E126" s="71">
        <f t="shared" si="44"/>
        <v>0</v>
      </c>
      <c r="F126" s="75">
        <f>INDEX([8]Delta!$F$1:$EE$997,$L$14,$I126)</f>
        <v>0</v>
      </c>
      <c r="G126" s="76" t="e">
        <f t="shared" si="45"/>
        <v>#DIV/0!</v>
      </c>
      <c r="I126" s="77">
        <f t="shared" si="50"/>
        <v>123</v>
      </c>
      <c r="J126" s="73">
        <f t="shared" si="46"/>
        <v>2032</v>
      </c>
      <c r="K126" s="78" t="str">
        <f t="shared" si="48"/>
        <v/>
      </c>
    </row>
    <row r="127" spans="2:11" outlineLevel="1">
      <c r="B127" s="78">
        <f t="shared" si="43"/>
        <v>48396</v>
      </c>
      <c r="C127" s="75">
        <f>IF(F127&lt;&gt;0,-INDEX([8]Delta!$F$1:$EE$997,$L$13,$I127),0)</f>
        <v>0</v>
      </c>
      <c r="D127" s="71">
        <f>IF(F127&lt;&gt;0,VLOOKUP($J127,'Table 1'!$B$13:$C$33,2,FALSE)/12*1000*Study_MW,0)</f>
        <v>0</v>
      </c>
      <c r="E127" s="71">
        <f t="shared" si="44"/>
        <v>0</v>
      </c>
      <c r="F127" s="75">
        <f>INDEX([8]Delta!$F$1:$EE$997,$L$14,$I127)</f>
        <v>0</v>
      </c>
      <c r="G127" s="76" t="e">
        <f t="shared" si="45"/>
        <v>#DIV/0!</v>
      </c>
      <c r="I127" s="77">
        <f t="shared" si="50"/>
        <v>124</v>
      </c>
      <c r="J127" s="73">
        <f t="shared" si="46"/>
        <v>2032</v>
      </c>
      <c r="K127" s="78" t="str">
        <f t="shared" si="48"/>
        <v/>
      </c>
    </row>
    <row r="128" spans="2:11" outlineLevel="1">
      <c r="B128" s="78">
        <f t="shared" si="43"/>
        <v>48427</v>
      </c>
      <c r="C128" s="75">
        <f>IF(F128&lt;&gt;0,-INDEX([8]Delta!$F$1:$EE$997,$L$13,$I128),0)</f>
        <v>0</v>
      </c>
      <c r="D128" s="71">
        <f>IF(F128&lt;&gt;0,VLOOKUP($J128,'Table 1'!$B$13:$C$33,2,FALSE)/12*1000*Study_MW,0)</f>
        <v>0</v>
      </c>
      <c r="E128" s="71">
        <f t="shared" si="44"/>
        <v>0</v>
      </c>
      <c r="F128" s="75">
        <f>INDEX([8]Delta!$F$1:$EE$997,$L$14,$I128)</f>
        <v>0</v>
      </c>
      <c r="G128" s="76" t="e">
        <f t="shared" si="45"/>
        <v>#DIV/0!</v>
      </c>
      <c r="I128" s="77">
        <f t="shared" si="50"/>
        <v>125</v>
      </c>
      <c r="J128" s="73">
        <f t="shared" si="46"/>
        <v>2032</v>
      </c>
      <c r="K128" s="78" t="str">
        <f t="shared" si="48"/>
        <v/>
      </c>
    </row>
    <row r="129" spans="2:11" outlineLevel="1">
      <c r="B129" s="78">
        <f t="shared" si="43"/>
        <v>48458</v>
      </c>
      <c r="C129" s="75">
        <f>IF(F129&lt;&gt;0,-INDEX([8]Delta!$F$1:$EE$997,$L$13,$I129),0)</f>
        <v>0</v>
      </c>
      <c r="D129" s="71">
        <f>IF(F129&lt;&gt;0,VLOOKUP($J129,'Table 1'!$B$13:$C$33,2,FALSE)/12*1000*Study_MW,0)</f>
        <v>0</v>
      </c>
      <c r="E129" s="71">
        <f t="shared" si="44"/>
        <v>0</v>
      </c>
      <c r="F129" s="75">
        <f>INDEX([8]Delta!$F$1:$EE$997,$L$14,$I129)</f>
        <v>0</v>
      </c>
      <c r="G129" s="76" t="e">
        <f t="shared" si="45"/>
        <v>#DIV/0!</v>
      </c>
      <c r="I129" s="77">
        <f t="shared" si="50"/>
        <v>126</v>
      </c>
      <c r="J129" s="73">
        <f t="shared" si="46"/>
        <v>2032</v>
      </c>
      <c r="K129" s="78" t="str">
        <f t="shared" si="48"/>
        <v/>
      </c>
    </row>
    <row r="130" spans="2:11" outlineLevel="1">
      <c r="B130" s="78">
        <f t="shared" si="43"/>
        <v>48488</v>
      </c>
      <c r="C130" s="75">
        <f>IF(F130&lt;&gt;0,-INDEX([8]Delta!$F$1:$EE$997,$L$13,$I130),0)</f>
        <v>0</v>
      </c>
      <c r="D130" s="71">
        <f>IF(F130&lt;&gt;0,VLOOKUP($J130,'Table 1'!$B$13:$C$33,2,FALSE)/12*1000*Study_MW,0)</f>
        <v>0</v>
      </c>
      <c r="E130" s="71">
        <f t="shared" si="44"/>
        <v>0</v>
      </c>
      <c r="F130" s="75">
        <f>INDEX([8]Delta!$F$1:$EE$997,$L$14,$I130)</f>
        <v>0</v>
      </c>
      <c r="G130" s="76" t="e">
        <f t="shared" si="45"/>
        <v>#DIV/0!</v>
      </c>
      <c r="I130" s="77">
        <f t="shared" si="50"/>
        <v>127</v>
      </c>
      <c r="J130" s="73">
        <f t="shared" si="46"/>
        <v>2032</v>
      </c>
      <c r="K130" s="78" t="str">
        <f t="shared" si="48"/>
        <v/>
      </c>
    </row>
    <row r="131" spans="2:11" outlineLevel="1">
      <c r="B131" s="78">
        <f t="shared" si="43"/>
        <v>48519</v>
      </c>
      <c r="C131" s="75">
        <f>IF(F131&lt;&gt;0,-INDEX([8]Delta!$F$1:$EE$997,$L$13,$I131),0)</f>
        <v>0</v>
      </c>
      <c r="D131" s="71">
        <f>IF(F131&lt;&gt;0,VLOOKUP($J131,'Table 1'!$B$13:$C$33,2,FALSE)/12*1000*Study_MW,0)</f>
        <v>0</v>
      </c>
      <c r="E131" s="71">
        <f t="shared" si="44"/>
        <v>0</v>
      </c>
      <c r="F131" s="75">
        <f>INDEX([8]Delta!$F$1:$EE$997,$L$14,$I131)</f>
        <v>0</v>
      </c>
      <c r="G131" s="76" t="e">
        <f t="shared" si="45"/>
        <v>#DIV/0!</v>
      </c>
      <c r="I131" s="77">
        <f t="shared" si="50"/>
        <v>128</v>
      </c>
      <c r="J131" s="73">
        <f t="shared" si="46"/>
        <v>2032</v>
      </c>
      <c r="K131" s="78" t="str">
        <f t="shared" si="48"/>
        <v/>
      </c>
    </row>
    <row r="132" spans="2:11" outlineLevel="1">
      <c r="B132" s="82">
        <f t="shared" si="43"/>
        <v>48549</v>
      </c>
      <c r="C132" s="79">
        <f>IF(F132&lt;&gt;0,-INDEX([8]Delta!$F$1:$EE$997,$L$13,$I132),0)</f>
        <v>0</v>
      </c>
      <c r="D132" s="80">
        <f>IF(F132&lt;&gt;0,VLOOKUP($J132,'Table 1'!$B$13:$C$33,2,FALSE)/12*1000*Study_MW,0)</f>
        <v>0</v>
      </c>
      <c r="E132" s="80">
        <f t="shared" si="44"/>
        <v>0</v>
      </c>
      <c r="F132" s="79">
        <f>INDEX([8]Delta!$F$1:$EE$997,$L$14,$I132)</f>
        <v>0</v>
      </c>
      <c r="G132" s="81" t="e">
        <f t="shared" si="45"/>
        <v>#DIV/0!</v>
      </c>
      <c r="I132" s="64">
        <f t="shared" si="50"/>
        <v>129</v>
      </c>
      <c r="J132" s="73">
        <f t="shared" si="46"/>
        <v>2032</v>
      </c>
      <c r="K132" s="82" t="str">
        <f t="shared" si="48"/>
        <v/>
      </c>
    </row>
    <row r="133" spans="2:11" outlineLevel="1">
      <c r="B133" s="74">
        <f t="shared" si="43"/>
        <v>48580</v>
      </c>
      <c r="C133" s="69">
        <v>0</v>
      </c>
      <c r="D133" s="70">
        <f>IF(F133&lt;&gt;0,VLOOKUP($J133,'Table 1'!$B$13:$C$33,2,FALSE)/12*1000*Study_MW,0)</f>
        <v>0</v>
      </c>
      <c r="E133" s="70">
        <f t="shared" si="44"/>
        <v>0</v>
      </c>
      <c r="F133" s="69">
        <v>0</v>
      </c>
      <c r="G133" s="72" t="e">
        <f t="shared" si="45"/>
        <v>#DIV/0!</v>
      </c>
      <c r="I133" s="60">
        <f>I13</f>
        <v>1</v>
      </c>
      <c r="J133" s="73">
        <f t="shared" si="46"/>
        <v>2033</v>
      </c>
      <c r="K133" s="74" t="str">
        <f t="shared" si="48"/>
        <v/>
      </c>
    </row>
    <row r="134" spans="2:11" outlineLevel="1">
      <c r="B134" s="78">
        <f t="shared" si="43"/>
        <v>48611</v>
      </c>
      <c r="C134" s="75">
        <v>0</v>
      </c>
      <c r="D134" s="71">
        <f>IF(F134&lt;&gt;0,VLOOKUP($J134,'Table 1'!$B$13:$C$33,2,FALSE)/12*1000*Study_MW,0)</f>
        <v>0</v>
      </c>
      <c r="E134" s="71">
        <f t="shared" si="44"/>
        <v>0</v>
      </c>
      <c r="F134" s="75">
        <v>0</v>
      </c>
      <c r="G134" s="76" t="e">
        <f t="shared" si="45"/>
        <v>#DIV/0!</v>
      </c>
      <c r="I134" s="77">
        <f t="shared" ref="I134:I197" si="51">I14</f>
        <v>2</v>
      </c>
      <c r="J134" s="73">
        <f t="shared" si="46"/>
        <v>2033</v>
      </c>
      <c r="K134" s="78" t="str">
        <f t="shared" si="48"/>
        <v/>
      </c>
    </row>
    <row r="135" spans="2:11" outlineLevel="1">
      <c r="B135" s="78">
        <f t="shared" si="43"/>
        <v>48639</v>
      </c>
      <c r="C135" s="75">
        <v>0</v>
      </c>
      <c r="D135" s="71">
        <f>IF(F135&lt;&gt;0,VLOOKUP($J135,'Table 1'!$B$13:$C$33,2,FALSE)/12*1000*Study_MW,0)</f>
        <v>0</v>
      </c>
      <c r="E135" s="71">
        <f t="shared" si="44"/>
        <v>0</v>
      </c>
      <c r="F135" s="75">
        <v>0</v>
      </c>
      <c r="G135" s="76" t="e">
        <f t="shared" si="45"/>
        <v>#DIV/0!</v>
      </c>
      <c r="I135" s="77">
        <f t="shared" si="51"/>
        <v>3</v>
      </c>
      <c r="J135" s="73">
        <f t="shared" si="46"/>
        <v>2033</v>
      </c>
      <c r="K135" s="78" t="str">
        <f t="shared" si="48"/>
        <v/>
      </c>
    </row>
    <row r="136" spans="2:11" outlineLevel="1">
      <c r="B136" s="78">
        <f t="shared" si="43"/>
        <v>48670</v>
      </c>
      <c r="C136" s="75">
        <v>0</v>
      </c>
      <c r="D136" s="71">
        <f>IF(F136&lt;&gt;0,VLOOKUP($J136,'Table 1'!$B$13:$C$33,2,FALSE)/12*1000*Study_MW,0)</f>
        <v>0</v>
      </c>
      <c r="E136" s="71">
        <f t="shared" si="44"/>
        <v>0</v>
      </c>
      <c r="F136" s="75">
        <v>0</v>
      </c>
      <c r="G136" s="76" t="e">
        <f t="shared" si="45"/>
        <v>#DIV/0!</v>
      </c>
      <c r="I136" s="77">
        <f t="shared" si="51"/>
        <v>4</v>
      </c>
      <c r="J136" s="73">
        <f t="shared" si="46"/>
        <v>2033</v>
      </c>
      <c r="K136" s="78" t="str">
        <f t="shared" si="48"/>
        <v/>
      </c>
    </row>
    <row r="137" spans="2:11" outlineLevel="1">
      <c r="B137" s="78">
        <f t="shared" si="43"/>
        <v>48700</v>
      </c>
      <c r="C137" s="75">
        <v>0</v>
      </c>
      <c r="D137" s="71">
        <f>IF(F137&lt;&gt;0,VLOOKUP($J137,'Table 1'!$B$13:$C$33,2,FALSE)/12*1000*Study_MW,0)</f>
        <v>0</v>
      </c>
      <c r="E137" s="71">
        <f t="shared" si="44"/>
        <v>0</v>
      </c>
      <c r="F137" s="75">
        <v>0</v>
      </c>
      <c r="G137" s="76" t="e">
        <f t="shared" si="45"/>
        <v>#DIV/0!</v>
      </c>
      <c r="I137" s="77">
        <f t="shared" si="51"/>
        <v>5</v>
      </c>
      <c r="J137" s="73">
        <f t="shared" si="46"/>
        <v>2033</v>
      </c>
      <c r="K137" s="78" t="str">
        <f t="shared" si="48"/>
        <v/>
      </c>
    </row>
    <row r="138" spans="2:11" outlineLevel="1">
      <c r="B138" s="78">
        <f t="shared" si="43"/>
        <v>48731</v>
      </c>
      <c r="C138" s="75">
        <v>0</v>
      </c>
      <c r="D138" s="71">
        <f>IF(F138&lt;&gt;0,VLOOKUP($J138,'Table 1'!$B$13:$C$33,2,FALSE)/12*1000*Study_MW,0)</f>
        <v>0</v>
      </c>
      <c r="E138" s="71">
        <f t="shared" si="44"/>
        <v>0</v>
      </c>
      <c r="F138" s="75">
        <v>0</v>
      </c>
      <c r="G138" s="76" t="e">
        <f t="shared" si="45"/>
        <v>#DIV/0!</v>
      </c>
      <c r="I138" s="77">
        <f t="shared" si="51"/>
        <v>6</v>
      </c>
      <c r="J138" s="73">
        <f t="shared" si="46"/>
        <v>2033</v>
      </c>
      <c r="K138" s="78" t="str">
        <f t="shared" si="48"/>
        <v/>
      </c>
    </row>
    <row r="139" spans="2:11" outlineLevel="1">
      <c r="B139" s="78">
        <f t="shared" si="43"/>
        <v>48761</v>
      </c>
      <c r="C139" s="75">
        <v>0</v>
      </c>
      <c r="D139" s="71">
        <f>IF(F139&lt;&gt;0,VLOOKUP($J139,'Table 1'!$B$13:$C$33,2,FALSE)/12*1000*Study_MW,0)</f>
        <v>0</v>
      </c>
      <c r="E139" s="71">
        <f t="shared" si="44"/>
        <v>0</v>
      </c>
      <c r="F139" s="75">
        <v>0</v>
      </c>
      <c r="G139" s="76" t="e">
        <f t="shared" si="45"/>
        <v>#DIV/0!</v>
      </c>
      <c r="I139" s="77">
        <f t="shared" si="51"/>
        <v>7</v>
      </c>
      <c r="J139" s="73">
        <f t="shared" si="46"/>
        <v>2033</v>
      </c>
      <c r="K139" s="78" t="str">
        <f t="shared" si="48"/>
        <v/>
      </c>
    </row>
    <row r="140" spans="2:11" outlineLevel="1">
      <c r="B140" s="78">
        <f t="shared" si="43"/>
        <v>48792</v>
      </c>
      <c r="C140" s="75">
        <v>0</v>
      </c>
      <c r="D140" s="71">
        <f>IF(F140&lt;&gt;0,VLOOKUP($J140,'Table 1'!$B$13:$C$33,2,FALSE)/12*1000*Study_MW,0)</f>
        <v>0</v>
      </c>
      <c r="E140" s="71">
        <f t="shared" si="44"/>
        <v>0</v>
      </c>
      <c r="F140" s="75">
        <v>0</v>
      </c>
      <c r="G140" s="76" t="e">
        <f t="shared" si="45"/>
        <v>#DIV/0!</v>
      </c>
      <c r="I140" s="77">
        <f t="shared" si="51"/>
        <v>8</v>
      </c>
      <c r="J140" s="73">
        <f t="shared" si="46"/>
        <v>2033</v>
      </c>
      <c r="K140" s="78" t="str">
        <f t="shared" si="48"/>
        <v/>
      </c>
    </row>
    <row r="141" spans="2:11" outlineLevel="1">
      <c r="B141" s="78">
        <f t="shared" si="43"/>
        <v>48823</v>
      </c>
      <c r="C141" s="75">
        <v>0</v>
      </c>
      <c r="D141" s="71">
        <f>IF(F141&lt;&gt;0,VLOOKUP($J141,'Table 1'!$B$13:$C$33,2,FALSE)/12*1000*Study_MW,0)</f>
        <v>0</v>
      </c>
      <c r="E141" s="71">
        <f t="shared" si="44"/>
        <v>0</v>
      </c>
      <c r="F141" s="75">
        <v>0</v>
      </c>
      <c r="G141" s="76" t="e">
        <f t="shared" si="45"/>
        <v>#DIV/0!</v>
      </c>
      <c r="I141" s="77">
        <f t="shared" si="51"/>
        <v>9</v>
      </c>
      <c r="J141" s="73">
        <f t="shared" si="46"/>
        <v>2033</v>
      </c>
      <c r="K141" s="78" t="str">
        <f t="shared" si="48"/>
        <v/>
      </c>
    </row>
    <row r="142" spans="2:11" outlineLevel="1">
      <c r="B142" s="78">
        <f t="shared" ref="B142:B205" si="52">EDATE(B141,1)</f>
        <v>48853</v>
      </c>
      <c r="C142" s="75">
        <v>0</v>
      </c>
      <c r="D142" s="71">
        <f>IF(F142&lt;&gt;0,VLOOKUP($J142,'Table 1'!$B$13:$C$33,2,FALSE)/12*1000*Study_MW,0)</f>
        <v>0</v>
      </c>
      <c r="E142" s="71">
        <f t="shared" ref="E142:E192" si="53">C142+D142</f>
        <v>0</v>
      </c>
      <c r="F142" s="75">
        <v>0</v>
      </c>
      <c r="G142" s="76" t="e">
        <f t="shared" ref="G142:G192" si="54">IF(ISNUMBER($F142),E142/$F142,"")</f>
        <v>#DIV/0!</v>
      </c>
      <c r="I142" s="77">
        <f t="shared" si="51"/>
        <v>10</v>
      </c>
      <c r="J142" s="73">
        <f t="shared" ref="J142:J192" si="55">YEAR(B142)</f>
        <v>2033</v>
      </c>
      <c r="K142" s="78" t="str">
        <f t="shared" si="48"/>
        <v/>
      </c>
    </row>
    <row r="143" spans="2:11" outlineLevel="1">
      <c r="B143" s="78">
        <f t="shared" si="52"/>
        <v>48884</v>
      </c>
      <c r="C143" s="75">
        <v>0</v>
      </c>
      <c r="D143" s="71">
        <f>IF(F143&lt;&gt;0,VLOOKUP($J143,'Table 1'!$B$13:$C$33,2,FALSE)/12*1000*Study_MW,0)</f>
        <v>0</v>
      </c>
      <c r="E143" s="71">
        <f t="shared" si="53"/>
        <v>0</v>
      </c>
      <c r="F143" s="75">
        <v>0</v>
      </c>
      <c r="G143" s="76" t="e">
        <f t="shared" si="54"/>
        <v>#DIV/0!</v>
      </c>
      <c r="I143" s="77">
        <f t="shared" si="51"/>
        <v>11</v>
      </c>
      <c r="J143" s="73">
        <f t="shared" si="55"/>
        <v>2033</v>
      </c>
      <c r="K143" s="78" t="str">
        <f t="shared" si="48"/>
        <v/>
      </c>
    </row>
    <row r="144" spans="2:11" outlineLevel="1">
      <c r="B144" s="82">
        <f t="shared" si="52"/>
        <v>48914</v>
      </c>
      <c r="C144" s="79">
        <v>0</v>
      </c>
      <c r="D144" s="80">
        <f>IF(F144&lt;&gt;0,VLOOKUP($J144,'Table 1'!$B$13:$C$33,2,FALSE)/12*1000*Study_MW,0)</f>
        <v>0</v>
      </c>
      <c r="E144" s="80">
        <f t="shared" si="53"/>
        <v>0</v>
      </c>
      <c r="F144" s="79">
        <v>0</v>
      </c>
      <c r="G144" s="81" t="e">
        <f t="shared" si="54"/>
        <v>#DIV/0!</v>
      </c>
      <c r="I144" s="64">
        <f t="shared" si="51"/>
        <v>12</v>
      </c>
      <c r="J144" s="73">
        <f t="shared" si="55"/>
        <v>2033</v>
      </c>
      <c r="K144" s="82" t="str">
        <f t="shared" si="48"/>
        <v/>
      </c>
    </row>
    <row r="145" spans="2:11" outlineLevel="1">
      <c r="B145" s="74">
        <f t="shared" si="52"/>
        <v>48945</v>
      </c>
      <c r="C145" s="69">
        <v>0</v>
      </c>
      <c r="D145" s="70">
        <f>IF(F145&lt;&gt;0,VLOOKUP($J145,'Table 1'!$B$13:$C$33,2,FALSE)/12*1000*Study_MW,0)</f>
        <v>0</v>
      </c>
      <c r="E145" s="70">
        <f t="shared" si="53"/>
        <v>0</v>
      </c>
      <c r="F145" s="69">
        <v>0</v>
      </c>
      <c r="G145" s="72" t="e">
        <f t="shared" si="54"/>
        <v>#DIV/0!</v>
      </c>
      <c r="I145" s="60">
        <f>I25</f>
        <v>14</v>
      </c>
      <c r="J145" s="73">
        <f t="shared" si="55"/>
        <v>2034</v>
      </c>
      <c r="K145" s="74" t="str">
        <f t="shared" si="48"/>
        <v/>
      </c>
    </row>
    <row r="146" spans="2:11" outlineLevel="1">
      <c r="B146" s="78">
        <f t="shared" si="52"/>
        <v>48976</v>
      </c>
      <c r="C146" s="75">
        <v>0</v>
      </c>
      <c r="D146" s="71">
        <f>IF(F146&lt;&gt;0,VLOOKUP($J146,'Table 1'!$B$13:$C$33,2,FALSE)/12*1000*Study_MW,0)</f>
        <v>0</v>
      </c>
      <c r="E146" s="71">
        <f t="shared" si="53"/>
        <v>0</v>
      </c>
      <c r="F146" s="75">
        <v>0</v>
      </c>
      <c r="G146" s="76" t="e">
        <f t="shared" si="54"/>
        <v>#DIV/0!</v>
      </c>
      <c r="I146" s="77">
        <f t="shared" si="51"/>
        <v>15</v>
      </c>
      <c r="J146" s="73">
        <f t="shared" si="55"/>
        <v>2034</v>
      </c>
      <c r="K146" s="78" t="str">
        <f t="shared" si="48"/>
        <v/>
      </c>
    </row>
    <row r="147" spans="2:11" outlineLevel="1">
      <c r="B147" s="78">
        <f t="shared" si="52"/>
        <v>49004</v>
      </c>
      <c r="C147" s="75">
        <v>0</v>
      </c>
      <c r="D147" s="71">
        <f>IF(F147&lt;&gt;0,VLOOKUP($J147,'Table 1'!$B$13:$C$33,2,FALSE)/12*1000*Study_MW,0)</f>
        <v>0</v>
      </c>
      <c r="E147" s="71">
        <f t="shared" si="53"/>
        <v>0</v>
      </c>
      <c r="F147" s="75">
        <v>0</v>
      </c>
      <c r="G147" s="76" t="e">
        <f t="shared" si="54"/>
        <v>#DIV/0!</v>
      </c>
      <c r="I147" s="77">
        <f t="shared" si="51"/>
        <v>16</v>
      </c>
      <c r="J147" s="73">
        <f t="shared" si="55"/>
        <v>2034</v>
      </c>
      <c r="K147" s="78" t="str">
        <f t="shared" si="48"/>
        <v/>
      </c>
    </row>
    <row r="148" spans="2:11" outlineLevel="1">
      <c r="B148" s="78">
        <f t="shared" si="52"/>
        <v>49035</v>
      </c>
      <c r="C148" s="75">
        <v>0</v>
      </c>
      <c r="D148" s="71">
        <f>IF(F148&lt;&gt;0,VLOOKUP($J148,'Table 1'!$B$13:$C$33,2,FALSE)/12*1000*Study_MW,0)</f>
        <v>0</v>
      </c>
      <c r="E148" s="71">
        <f t="shared" si="53"/>
        <v>0</v>
      </c>
      <c r="F148" s="75">
        <v>0</v>
      </c>
      <c r="G148" s="76" t="e">
        <f t="shared" si="54"/>
        <v>#DIV/0!</v>
      </c>
      <c r="I148" s="77">
        <f t="shared" si="51"/>
        <v>17</v>
      </c>
      <c r="J148" s="73">
        <f t="shared" si="55"/>
        <v>2034</v>
      </c>
      <c r="K148" s="78" t="str">
        <f t="shared" si="48"/>
        <v/>
      </c>
    </row>
    <row r="149" spans="2:11" outlineLevel="1">
      <c r="B149" s="78">
        <f t="shared" si="52"/>
        <v>49065</v>
      </c>
      <c r="C149" s="75">
        <v>0</v>
      </c>
      <c r="D149" s="71">
        <f>IF(F149&lt;&gt;0,VLOOKUP($J149,'Table 1'!$B$13:$C$33,2,FALSE)/12*1000*Study_MW,0)</f>
        <v>0</v>
      </c>
      <c r="E149" s="71">
        <f t="shared" si="53"/>
        <v>0</v>
      </c>
      <c r="F149" s="75">
        <v>0</v>
      </c>
      <c r="G149" s="76" t="e">
        <f t="shared" si="54"/>
        <v>#DIV/0!</v>
      </c>
      <c r="I149" s="77">
        <f t="shared" si="51"/>
        <v>18</v>
      </c>
      <c r="J149" s="73">
        <f t="shared" si="55"/>
        <v>2034</v>
      </c>
      <c r="K149" s="78" t="str">
        <f t="shared" si="48"/>
        <v/>
      </c>
    </row>
    <row r="150" spans="2:11" outlineLevel="1">
      <c r="B150" s="78">
        <f t="shared" si="52"/>
        <v>49096</v>
      </c>
      <c r="C150" s="75">
        <v>0</v>
      </c>
      <c r="D150" s="71">
        <f>IF(F150&lt;&gt;0,VLOOKUP($J150,'Table 1'!$B$13:$C$33,2,FALSE)/12*1000*Study_MW,0)</f>
        <v>0</v>
      </c>
      <c r="E150" s="71">
        <f t="shared" si="53"/>
        <v>0</v>
      </c>
      <c r="F150" s="75">
        <v>0</v>
      </c>
      <c r="G150" s="76" t="e">
        <f t="shared" si="54"/>
        <v>#DIV/0!</v>
      </c>
      <c r="I150" s="77">
        <f t="shared" si="51"/>
        <v>19</v>
      </c>
      <c r="J150" s="73">
        <f t="shared" si="55"/>
        <v>2034</v>
      </c>
      <c r="K150" s="78" t="str">
        <f t="shared" si="48"/>
        <v/>
      </c>
    </row>
    <row r="151" spans="2:11" outlineLevel="1">
      <c r="B151" s="78">
        <f t="shared" si="52"/>
        <v>49126</v>
      </c>
      <c r="C151" s="75">
        <v>0</v>
      </c>
      <c r="D151" s="71">
        <f>IF(F151&lt;&gt;0,VLOOKUP($J151,'Table 1'!$B$13:$C$33,2,FALSE)/12*1000*Study_MW,0)</f>
        <v>0</v>
      </c>
      <c r="E151" s="71">
        <f t="shared" si="53"/>
        <v>0</v>
      </c>
      <c r="F151" s="75">
        <v>0</v>
      </c>
      <c r="G151" s="76" t="e">
        <f t="shared" si="54"/>
        <v>#DIV/0!</v>
      </c>
      <c r="I151" s="77">
        <f t="shared" si="51"/>
        <v>20</v>
      </c>
      <c r="J151" s="73">
        <f t="shared" si="55"/>
        <v>2034</v>
      </c>
      <c r="K151" s="78" t="str">
        <f t="shared" si="48"/>
        <v/>
      </c>
    </row>
    <row r="152" spans="2:11" outlineLevel="1">
      <c r="B152" s="78">
        <f t="shared" si="52"/>
        <v>49157</v>
      </c>
      <c r="C152" s="75">
        <v>0</v>
      </c>
      <c r="D152" s="71">
        <f>IF(F152&lt;&gt;0,VLOOKUP($J152,'Table 1'!$B$13:$C$33,2,FALSE)/12*1000*Study_MW,0)</f>
        <v>0</v>
      </c>
      <c r="E152" s="71">
        <f t="shared" si="53"/>
        <v>0</v>
      </c>
      <c r="F152" s="75">
        <v>0</v>
      </c>
      <c r="G152" s="76" t="e">
        <f t="shared" si="54"/>
        <v>#DIV/0!</v>
      </c>
      <c r="I152" s="77">
        <f t="shared" si="51"/>
        <v>21</v>
      </c>
      <c r="J152" s="73">
        <f t="shared" si="55"/>
        <v>2034</v>
      </c>
      <c r="K152" s="78" t="str">
        <f t="shared" si="48"/>
        <v/>
      </c>
    </row>
    <row r="153" spans="2:11" outlineLevel="1">
      <c r="B153" s="78">
        <f t="shared" si="52"/>
        <v>49188</v>
      </c>
      <c r="C153" s="75">
        <v>0</v>
      </c>
      <c r="D153" s="71">
        <f>IF(F153&lt;&gt;0,VLOOKUP($J153,'Table 1'!$B$13:$C$33,2,FALSE)/12*1000*Study_MW,0)</f>
        <v>0</v>
      </c>
      <c r="E153" s="71">
        <f t="shared" si="53"/>
        <v>0</v>
      </c>
      <c r="F153" s="75">
        <v>0</v>
      </c>
      <c r="G153" s="76" t="e">
        <f t="shared" si="54"/>
        <v>#DIV/0!</v>
      </c>
      <c r="I153" s="77">
        <f t="shared" si="51"/>
        <v>22</v>
      </c>
      <c r="J153" s="73">
        <f t="shared" si="55"/>
        <v>2034</v>
      </c>
      <c r="K153" s="78" t="str">
        <f t="shared" si="48"/>
        <v/>
      </c>
    </row>
    <row r="154" spans="2:11" outlineLevel="1">
      <c r="B154" s="78">
        <f t="shared" si="52"/>
        <v>49218</v>
      </c>
      <c r="C154" s="75">
        <v>0</v>
      </c>
      <c r="D154" s="71">
        <f>IF(F154&lt;&gt;0,VLOOKUP($J154,'Table 1'!$B$13:$C$33,2,FALSE)/12*1000*Study_MW,0)</f>
        <v>0</v>
      </c>
      <c r="E154" s="71">
        <f t="shared" si="53"/>
        <v>0</v>
      </c>
      <c r="F154" s="75">
        <v>0</v>
      </c>
      <c r="G154" s="76" t="e">
        <f t="shared" si="54"/>
        <v>#DIV/0!</v>
      </c>
      <c r="I154" s="77">
        <f t="shared" si="51"/>
        <v>23</v>
      </c>
      <c r="J154" s="73">
        <f t="shared" si="55"/>
        <v>2034</v>
      </c>
      <c r="K154" s="78" t="str">
        <f t="shared" ref="K154:K192" si="56">IF(ISNUMBER(F154),IF(F154&lt;&gt;0,B154,""),"")</f>
        <v/>
      </c>
    </row>
    <row r="155" spans="2:11" outlineLevel="1">
      <c r="B155" s="78">
        <f t="shared" si="52"/>
        <v>49249</v>
      </c>
      <c r="C155" s="75">
        <v>0</v>
      </c>
      <c r="D155" s="71">
        <f>IF(F155&lt;&gt;0,VLOOKUP($J155,'Table 1'!$B$13:$C$33,2,FALSE)/12*1000*Study_MW,0)</f>
        <v>0</v>
      </c>
      <c r="E155" s="71">
        <f t="shared" si="53"/>
        <v>0</v>
      </c>
      <c r="F155" s="75">
        <v>0</v>
      </c>
      <c r="G155" s="76" t="e">
        <f t="shared" si="54"/>
        <v>#DIV/0!</v>
      </c>
      <c r="I155" s="77">
        <f t="shared" si="51"/>
        <v>24</v>
      </c>
      <c r="J155" s="73">
        <f t="shared" si="55"/>
        <v>2034</v>
      </c>
      <c r="K155" s="78" t="str">
        <f t="shared" si="56"/>
        <v/>
      </c>
    </row>
    <row r="156" spans="2:11" outlineLevel="1">
      <c r="B156" s="82">
        <f t="shared" si="52"/>
        <v>49279</v>
      </c>
      <c r="C156" s="79">
        <v>0</v>
      </c>
      <c r="D156" s="80">
        <f>IF(F156&lt;&gt;0,VLOOKUP($J156,'Table 1'!$B$13:$C$33,2,FALSE)/12*1000*Study_MW,0)</f>
        <v>0</v>
      </c>
      <c r="E156" s="80">
        <f t="shared" si="53"/>
        <v>0</v>
      </c>
      <c r="F156" s="79">
        <v>0</v>
      </c>
      <c r="G156" s="81" t="e">
        <f t="shared" si="54"/>
        <v>#DIV/0!</v>
      </c>
      <c r="I156" s="64">
        <f t="shared" si="51"/>
        <v>25</v>
      </c>
      <c r="J156" s="73">
        <f t="shared" si="55"/>
        <v>2034</v>
      </c>
      <c r="K156" s="82" t="str">
        <f t="shared" si="56"/>
        <v/>
      </c>
    </row>
    <row r="157" spans="2:11" outlineLevel="1">
      <c r="B157" s="74">
        <f t="shared" si="52"/>
        <v>49310</v>
      </c>
      <c r="C157" s="69">
        <v>0</v>
      </c>
      <c r="D157" s="70">
        <f>IF(F157&lt;&gt;0,VLOOKUP($J157,'Table 1'!$B$13:$C$33,2,FALSE)/12*1000*Study_MW,0)</f>
        <v>0</v>
      </c>
      <c r="E157" s="70">
        <f t="shared" si="53"/>
        <v>0</v>
      </c>
      <c r="F157" s="69">
        <v>0</v>
      </c>
      <c r="G157" s="72" t="e">
        <f t="shared" si="54"/>
        <v>#DIV/0!</v>
      </c>
      <c r="I157" s="60">
        <f>I37</f>
        <v>27</v>
      </c>
      <c r="J157" s="73">
        <f t="shared" si="55"/>
        <v>2035</v>
      </c>
      <c r="K157" s="74" t="str">
        <f t="shared" si="56"/>
        <v/>
      </c>
    </row>
    <row r="158" spans="2:11" outlineLevel="1">
      <c r="B158" s="78">
        <f t="shared" si="52"/>
        <v>49341</v>
      </c>
      <c r="C158" s="75">
        <v>0</v>
      </c>
      <c r="D158" s="71">
        <f>IF(F158&lt;&gt;0,VLOOKUP($J158,'Table 1'!$B$13:$C$33,2,FALSE)/12*1000*Study_MW,0)</f>
        <v>0</v>
      </c>
      <c r="E158" s="71">
        <f t="shared" si="53"/>
        <v>0</v>
      </c>
      <c r="F158" s="75">
        <v>0</v>
      </c>
      <c r="G158" s="76" t="e">
        <f t="shared" si="54"/>
        <v>#DIV/0!</v>
      </c>
      <c r="I158" s="77">
        <f t="shared" si="51"/>
        <v>28</v>
      </c>
      <c r="J158" s="73">
        <f t="shared" si="55"/>
        <v>2035</v>
      </c>
      <c r="K158" s="78" t="str">
        <f t="shared" si="56"/>
        <v/>
      </c>
    </row>
    <row r="159" spans="2:11" outlineLevel="1">
      <c r="B159" s="78">
        <f t="shared" si="52"/>
        <v>49369</v>
      </c>
      <c r="C159" s="75">
        <v>0</v>
      </c>
      <c r="D159" s="71">
        <f>IF(F159&lt;&gt;0,VLOOKUP($J159,'Table 1'!$B$13:$C$33,2,FALSE)/12*1000*Study_MW,0)</f>
        <v>0</v>
      </c>
      <c r="E159" s="71">
        <f t="shared" si="53"/>
        <v>0</v>
      </c>
      <c r="F159" s="75">
        <v>0</v>
      </c>
      <c r="G159" s="76" t="e">
        <f t="shared" si="54"/>
        <v>#DIV/0!</v>
      </c>
      <c r="I159" s="77">
        <f t="shared" si="51"/>
        <v>29</v>
      </c>
      <c r="J159" s="73">
        <f t="shared" si="55"/>
        <v>2035</v>
      </c>
      <c r="K159" s="78" t="str">
        <f t="shared" si="56"/>
        <v/>
      </c>
    </row>
    <row r="160" spans="2:11" outlineLevel="1">
      <c r="B160" s="78">
        <f t="shared" si="52"/>
        <v>49400</v>
      </c>
      <c r="C160" s="75">
        <v>0</v>
      </c>
      <c r="D160" s="71">
        <f>IF(F160&lt;&gt;0,VLOOKUP($J160,'Table 1'!$B$13:$C$33,2,FALSE)/12*1000*Study_MW,0)</f>
        <v>0</v>
      </c>
      <c r="E160" s="71">
        <f t="shared" si="53"/>
        <v>0</v>
      </c>
      <c r="F160" s="75">
        <v>0</v>
      </c>
      <c r="G160" s="76" t="e">
        <f t="shared" si="54"/>
        <v>#DIV/0!</v>
      </c>
      <c r="I160" s="77">
        <f t="shared" si="51"/>
        <v>30</v>
      </c>
      <c r="J160" s="73">
        <f t="shared" si="55"/>
        <v>2035</v>
      </c>
      <c r="K160" s="78" t="str">
        <f t="shared" si="56"/>
        <v/>
      </c>
    </row>
    <row r="161" spans="2:11" outlineLevel="1">
      <c r="B161" s="78">
        <f t="shared" si="52"/>
        <v>49430</v>
      </c>
      <c r="C161" s="75">
        <v>0</v>
      </c>
      <c r="D161" s="71">
        <f>IF(F161&lt;&gt;0,VLOOKUP($J161,'Table 1'!$B$13:$C$33,2,FALSE)/12*1000*Study_MW,0)</f>
        <v>0</v>
      </c>
      <c r="E161" s="71">
        <f t="shared" si="53"/>
        <v>0</v>
      </c>
      <c r="F161" s="75">
        <v>0</v>
      </c>
      <c r="G161" s="76" t="e">
        <f t="shared" si="54"/>
        <v>#DIV/0!</v>
      </c>
      <c r="I161" s="77">
        <f t="shared" si="51"/>
        <v>31</v>
      </c>
      <c r="J161" s="73">
        <f t="shared" si="55"/>
        <v>2035</v>
      </c>
      <c r="K161" s="78" t="str">
        <f t="shared" si="56"/>
        <v/>
      </c>
    </row>
    <row r="162" spans="2:11" outlineLevel="1">
      <c r="B162" s="78">
        <f t="shared" si="52"/>
        <v>49461</v>
      </c>
      <c r="C162" s="75">
        <v>0</v>
      </c>
      <c r="D162" s="71">
        <f>IF(F162&lt;&gt;0,VLOOKUP($J162,'Table 1'!$B$13:$C$33,2,FALSE)/12*1000*Study_MW,0)</f>
        <v>0</v>
      </c>
      <c r="E162" s="71">
        <f t="shared" si="53"/>
        <v>0</v>
      </c>
      <c r="F162" s="75">
        <v>0</v>
      </c>
      <c r="G162" s="76" t="e">
        <f t="shared" si="54"/>
        <v>#DIV/0!</v>
      </c>
      <c r="I162" s="77">
        <f t="shared" si="51"/>
        <v>32</v>
      </c>
      <c r="J162" s="73">
        <f t="shared" si="55"/>
        <v>2035</v>
      </c>
      <c r="K162" s="78" t="str">
        <f t="shared" si="56"/>
        <v/>
      </c>
    </row>
    <row r="163" spans="2:11" outlineLevel="1">
      <c r="B163" s="78">
        <f t="shared" si="52"/>
        <v>49491</v>
      </c>
      <c r="C163" s="75">
        <v>0</v>
      </c>
      <c r="D163" s="71">
        <f>IF(F163&lt;&gt;0,VLOOKUP($J163,'Table 1'!$B$13:$C$33,2,FALSE)/12*1000*Study_MW,0)</f>
        <v>0</v>
      </c>
      <c r="E163" s="71">
        <f t="shared" si="53"/>
        <v>0</v>
      </c>
      <c r="F163" s="75">
        <v>0</v>
      </c>
      <c r="G163" s="76" t="e">
        <f t="shared" si="54"/>
        <v>#DIV/0!</v>
      </c>
      <c r="I163" s="77">
        <f t="shared" si="51"/>
        <v>33</v>
      </c>
      <c r="J163" s="73">
        <f t="shared" si="55"/>
        <v>2035</v>
      </c>
      <c r="K163" s="78" t="str">
        <f t="shared" si="56"/>
        <v/>
      </c>
    </row>
    <row r="164" spans="2:11" outlineLevel="1">
      <c r="B164" s="78">
        <f t="shared" si="52"/>
        <v>49522</v>
      </c>
      <c r="C164" s="75">
        <v>0</v>
      </c>
      <c r="D164" s="71">
        <f>IF(F164&lt;&gt;0,VLOOKUP($J164,'Table 1'!$B$13:$C$33,2,FALSE)/12*1000*Study_MW,0)</f>
        <v>0</v>
      </c>
      <c r="E164" s="71">
        <f t="shared" si="53"/>
        <v>0</v>
      </c>
      <c r="F164" s="75">
        <v>0</v>
      </c>
      <c r="G164" s="76" t="e">
        <f t="shared" si="54"/>
        <v>#DIV/0!</v>
      </c>
      <c r="I164" s="77">
        <f t="shared" si="51"/>
        <v>34</v>
      </c>
      <c r="J164" s="73">
        <f t="shared" si="55"/>
        <v>2035</v>
      </c>
      <c r="K164" s="78" t="str">
        <f t="shared" si="56"/>
        <v/>
      </c>
    </row>
    <row r="165" spans="2:11" outlineLevel="1">
      <c r="B165" s="78">
        <f t="shared" si="52"/>
        <v>49553</v>
      </c>
      <c r="C165" s="75">
        <v>0</v>
      </c>
      <c r="D165" s="71">
        <f>IF(F165&lt;&gt;0,VLOOKUP($J165,'Table 1'!$B$13:$C$33,2,FALSE)/12*1000*Study_MW,0)</f>
        <v>0</v>
      </c>
      <c r="E165" s="71">
        <f t="shared" si="53"/>
        <v>0</v>
      </c>
      <c r="F165" s="75">
        <v>0</v>
      </c>
      <c r="G165" s="76" t="e">
        <f t="shared" si="54"/>
        <v>#DIV/0!</v>
      </c>
      <c r="I165" s="77">
        <f t="shared" si="51"/>
        <v>35</v>
      </c>
      <c r="J165" s="73">
        <f t="shared" si="55"/>
        <v>2035</v>
      </c>
      <c r="K165" s="78" t="str">
        <f t="shared" si="56"/>
        <v/>
      </c>
    </row>
    <row r="166" spans="2:11" outlineLevel="1">
      <c r="B166" s="78">
        <f t="shared" si="52"/>
        <v>49583</v>
      </c>
      <c r="C166" s="75">
        <v>0</v>
      </c>
      <c r="D166" s="71">
        <f>IF(F166&lt;&gt;0,VLOOKUP($J166,'Table 1'!$B$13:$C$33,2,FALSE)/12*1000*Study_MW,0)</f>
        <v>0</v>
      </c>
      <c r="E166" s="71">
        <f t="shared" si="53"/>
        <v>0</v>
      </c>
      <c r="F166" s="75">
        <v>0</v>
      </c>
      <c r="G166" s="76" t="e">
        <f t="shared" si="54"/>
        <v>#DIV/0!</v>
      </c>
      <c r="I166" s="77">
        <f t="shared" si="51"/>
        <v>36</v>
      </c>
      <c r="J166" s="73">
        <f t="shared" si="55"/>
        <v>2035</v>
      </c>
      <c r="K166" s="78" t="str">
        <f t="shared" si="56"/>
        <v/>
      </c>
    </row>
    <row r="167" spans="2:11" outlineLevel="1">
      <c r="B167" s="78">
        <f t="shared" si="52"/>
        <v>49614</v>
      </c>
      <c r="C167" s="75">
        <v>0</v>
      </c>
      <c r="D167" s="71">
        <f>IF(F167&lt;&gt;0,VLOOKUP($J167,'Table 1'!$B$13:$C$33,2,FALSE)/12*1000*Study_MW,0)</f>
        <v>0</v>
      </c>
      <c r="E167" s="71">
        <f t="shared" si="53"/>
        <v>0</v>
      </c>
      <c r="F167" s="75">
        <v>0</v>
      </c>
      <c r="G167" s="76" t="e">
        <f t="shared" si="54"/>
        <v>#DIV/0!</v>
      </c>
      <c r="I167" s="77">
        <f t="shared" si="51"/>
        <v>37</v>
      </c>
      <c r="J167" s="73">
        <f t="shared" si="55"/>
        <v>2035</v>
      </c>
      <c r="K167" s="78" t="str">
        <f t="shared" si="56"/>
        <v/>
      </c>
    </row>
    <row r="168" spans="2:11" outlineLevel="1">
      <c r="B168" s="82">
        <f t="shared" si="52"/>
        <v>49644</v>
      </c>
      <c r="C168" s="79">
        <v>0</v>
      </c>
      <c r="D168" s="80">
        <f>IF(F168&lt;&gt;0,VLOOKUP($J168,'Table 1'!$B$13:$C$33,2,FALSE)/12*1000*Study_MW,0)</f>
        <v>0</v>
      </c>
      <c r="E168" s="80">
        <f t="shared" si="53"/>
        <v>0</v>
      </c>
      <c r="F168" s="79">
        <v>0</v>
      </c>
      <c r="G168" s="81" t="e">
        <f t="shared" si="54"/>
        <v>#DIV/0!</v>
      </c>
      <c r="I168" s="64">
        <f t="shared" si="51"/>
        <v>38</v>
      </c>
      <c r="J168" s="73">
        <f t="shared" si="55"/>
        <v>2035</v>
      </c>
      <c r="K168" s="82" t="str">
        <f t="shared" si="56"/>
        <v/>
      </c>
    </row>
    <row r="169" spans="2:11" outlineLevel="1">
      <c r="B169" s="74">
        <f t="shared" si="52"/>
        <v>49675</v>
      </c>
      <c r="C169" s="69">
        <v>0</v>
      </c>
      <c r="D169" s="70">
        <f>IF(F169&lt;&gt;0,VLOOKUP($J169,'Table 1'!$B$13:$C$33,2,FALSE)/12*1000*Study_MW,0)</f>
        <v>0</v>
      </c>
      <c r="E169" s="70">
        <f t="shared" si="53"/>
        <v>0</v>
      </c>
      <c r="F169" s="69">
        <v>0</v>
      </c>
      <c r="G169" s="72" t="e">
        <f t="shared" si="54"/>
        <v>#DIV/0!</v>
      </c>
      <c r="I169" s="60">
        <f>I49</f>
        <v>40</v>
      </c>
      <c r="J169" s="73">
        <f t="shared" si="55"/>
        <v>2036</v>
      </c>
      <c r="K169" s="74" t="str">
        <f t="shared" si="56"/>
        <v/>
      </c>
    </row>
    <row r="170" spans="2:11" outlineLevel="1">
      <c r="B170" s="78">
        <f t="shared" si="52"/>
        <v>49706</v>
      </c>
      <c r="C170" s="75">
        <v>0</v>
      </c>
      <c r="D170" s="71">
        <f>IF(F170&lt;&gt;0,VLOOKUP($J170,'Table 1'!$B$13:$C$33,2,FALSE)/12*1000*Study_MW,0)</f>
        <v>0</v>
      </c>
      <c r="E170" s="71">
        <f t="shared" si="53"/>
        <v>0</v>
      </c>
      <c r="F170" s="75">
        <v>0</v>
      </c>
      <c r="G170" s="76" t="e">
        <f t="shared" si="54"/>
        <v>#DIV/0!</v>
      </c>
      <c r="I170" s="77">
        <f t="shared" si="51"/>
        <v>41</v>
      </c>
      <c r="J170" s="73">
        <f t="shared" si="55"/>
        <v>2036</v>
      </c>
      <c r="K170" s="78" t="str">
        <f t="shared" si="56"/>
        <v/>
      </c>
    </row>
    <row r="171" spans="2:11" outlineLevel="1">
      <c r="B171" s="78">
        <f t="shared" si="52"/>
        <v>49735</v>
      </c>
      <c r="C171" s="75">
        <v>0</v>
      </c>
      <c r="D171" s="71">
        <f>IF(F171&lt;&gt;0,VLOOKUP($J171,'Table 1'!$B$13:$C$33,2,FALSE)/12*1000*Study_MW,0)</f>
        <v>0</v>
      </c>
      <c r="E171" s="71">
        <f t="shared" si="53"/>
        <v>0</v>
      </c>
      <c r="F171" s="75">
        <v>0</v>
      </c>
      <c r="G171" s="76" t="e">
        <f t="shared" si="54"/>
        <v>#DIV/0!</v>
      </c>
      <c r="I171" s="77">
        <f t="shared" si="51"/>
        <v>42</v>
      </c>
      <c r="J171" s="73">
        <f t="shared" si="55"/>
        <v>2036</v>
      </c>
      <c r="K171" s="78" t="str">
        <f t="shared" si="56"/>
        <v/>
      </c>
    </row>
    <row r="172" spans="2:11" outlineLevel="1">
      <c r="B172" s="78">
        <f t="shared" si="52"/>
        <v>49766</v>
      </c>
      <c r="C172" s="75">
        <v>0</v>
      </c>
      <c r="D172" s="71">
        <f>IF(F172&lt;&gt;0,VLOOKUP($J172,'Table 1'!$B$13:$C$33,2,FALSE)/12*1000*Study_MW,0)</f>
        <v>0</v>
      </c>
      <c r="E172" s="71">
        <f t="shared" si="53"/>
        <v>0</v>
      </c>
      <c r="F172" s="75">
        <v>0</v>
      </c>
      <c r="G172" s="76" t="e">
        <f t="shared" si="54"/>
        <v>#DIV/0!</v>
      </c>
      <c r="I172" s="77">
        <f t="shared" si="51"/>
        <v>43</v>
      </c>
      <c r="J172" s="73">
        <f t="shared" si="55"/>
        <v>2036</v>
      </c>
      <c r="K172" s="78" t="str">
        <f t="shared" si="56"/>
        <v/>
      </c>
    </row>
    <row r="173" spans="2:11" outlineLevel="1">
      <c r="B173" s="78">
        <f t="shared" si="52"/>
        <v>49796</v>
      </c>
      <c r="C173" s="75">
        <v>0</v>
      </c>
      <c r="D173" s="71">
        <f>IF(F173&lt;&gt;0,VLOOKUP($J173,'Table 1'!$B$13:$C$33,2,FALSE)/12*1000*Study_MW,0)</f>
        <v>0</v>
      </c>
      <c r="E173" s="71">
        <f t="shared" si="53"/>
        <v>0</v>
      </c>
      <c r="F173" s="75">
        <v>0</v>
      </c>
      <c r="G173" s="76" t="e">
        <f t="shared" si="54"/>
        <v>#DIV/0!</v>
      </c>
      <c r="I173" s="77">
        <f t="shared" si="51"/>
        <v>44</v>
      </c>
      <c r="J173" s="73">
        <f t="shared" si="55"/>
        <v>2036</v>
      </c>
      <c r="K173" s="78" t="str">
        <f t="shared" si="56"/>
        <v/>
      </c>
    </row>
    <row r="174" spans="2:11" outlineLevel="1">
      <c r="B174" s="78">
        <f t="shared" si="52"/>
        <v>49827</v>
      </c>
      <c r="C174" s="75">
        <v>0</v>
      </c>
      <c r="D174" s="71">
        <f>IF(F174&lt;&gt;0,VLOOKUP($J174,'Table 1'!$B$13:$C$33,2,FALSE)/12*1000*Study_MW,0)</f>
        <v>0</v>
      </c>
      <c r="E174" s="71">
        <f t="shared" si="53"/>
        <v>0</v>
      </c>
      <c r="F174" s="75">
        <v>0</v>
      </c>
      <c r="G174" s="76" t="e">
        <f t="shared" si="54"/>
        <v>#DIV/0!</v>
      </c>
      <c r="I174" s="77">
        <f t="shared" si="51"/>
        <v>45</v>
      </c>
      <c r="J174" s="73">
        <f t="shared" si="55"/>
        <v>2036</v>
      </c>
      <c r="K174" s="78" t="str">
        <f t="shared" si="56"/>
        <v/>
      </c>
    </row>
    <row r="175" spans="2:11" outlineLevel="1">
      <c r="B175" s="78">
        <f t="shared" si="52"/>
        <v>49857</v>
      </c>
      <c r="C175" s="75">
        <v>0</v>
      </c>
      <c r="D175" s="71">
        <f>IF(F175&lt;&gt;0,VLOOKUP($J175,'Table 1'!$B$13:$C$33,2,FALSE)/12*1000*Study_MW,0)</f>
        <v>0</v>
      </c>
      <c r="E175" s="71">
        <f t="shared" si="53"/>
        <v>0</v>
      </c>
      <c r="F175" s="75">
        <v>0</v>
      </c>
      <c r="G175" s="76" t="e">
        <f t="shared" si="54"/>
        <v>#DIV/0!</v>
      </c>
      <c r="I175" s="77">
        <f t="shared" si="51"/>
        <v>46</v>
      </c>
      <c r="J175" s="73">
        <f t="shared" si="55"/>
        <v>2036</v>
      </c>
      <c r="K175" s="78" t="str">
        <f t="shared" si="56"/>
        <v/>
      </c>
    </row>
    <row r="176" spans="2:11" outlineLevel="1">
      <c r="B176" s="78">
        <f t="shared" si="52"/>
        <v>49888</v>
      </c>
      <c r="C176" s="75">
        <v>0</v>
      </c>
      <c r="D176" s="71">
        <f>IF(F176&lt;&gt;0,VLOOKUP($J176,'Table 1'!$B$13:$C$33,2,FALSE)/12*1000*Study_MW,0)</f>
        <v>0</v>
      </c>
      <c r="E176" s="71">
        <f t="shared" si="53"/>
        <v>0</v>
      </c>
      <c r="F176" s="75">
        <v>0</v>
      </c>
      <c r="G176" s="76" t="e">
        <f t="shared" si="54"/>
        <v>#DIV/0!</v>
      </c>
      <c r="I176" s="77">
        <f t="shared" si="51"/>
        <v>47</v>
      </c>
      <c r="J176" s="73">
        <f t="shared" si="55"/>
        <v>2036</v>
      </c>
      <c r="K176" s="78" t="str">
        <f t="shared" si="56"/>
        <v/>
      </c>
    </row>
    <row r="177" spans="2:11" outlineLevel="1">
      <c r="B177" s="78">
        <f t="shared" si="52"/>
        <v>49919</v>
      </c>
      <c r="C177" s="75">
        <v>0</v>
      </c>
      <c r="D177" s="71">
        <f>IF(F177&lt;&gt;0,VLOOKUP($J177,'Table 1'!$B$13:$C$33,2,FALSE)/12*1000*Study_MW,0)</f>
        <v>0</v>
      </c>
      <c r="E177" s="71">
        <f t="shared" si="53"/>
        <v>0</v>
      </c>
      <c r="F177" s="75">
        <v>0</v>
      </c>
      <c r="G177" s="76" t="e">
        <f t="shared" si="54"/>
        <v>#DIV/0!</v>
      </c>
      <c r="I177" s="77">
        <f t="shared" si="51"/>
        <v>48</v>
      </c>
      <c r="J177" s="73">
        <f t="shared" si="55"/>
        <v>2036</v>
      </c>
      <c r="K177" s="78" t="str">
        <f t="shared" si="56"/>
        <v/>
      </c>
    </row>
    <row r="178" spans="2:11" outlineLevel="1">
      <c r="B178" s="78">
        <f t="shared" si="52"/>
        <v>49949</v>
      </c>
      <c r="C178" s="75">
        <v>0</v>
      </c>
      <c r="D178" s="71">
        <f>IF(F178&lt;&gt;0,VLOOKUP($J178,'Table 1'!$B$13:$C$33,2,FALSE)/12*1000*Study_MW,0)</f>
        <v>0</v>
      </c>
      <c r="E178" s="71">
        <f t="shared" si="53"/>
        <v>0</v>
      </c>
      <c r="F178" s="75">
        <v>0</v>
      </c>
      <c r="G178" s="76" t="e">
        <f t="shared" si="54"/>
        <v>#DIV/0!</v>
      </c>
      <c r="I178" s="77">
        <f t="shared" si="51"/>
        <v>49</v>
      </c>
      <c r="J178" s="73">
        <f t="shared" si="55"/>
        <v>2036</v>
      </c>
      <c r="K178" s="78" t="str">
        <f t="shared" si="56"/>
        <v/>
      </c>
    </row>
    <row r="179" spans="2:11" outlineLevel="1">
      <c r="B179" s="78">
        <f t="shared" si="52"/>
        <v>49980</v>
      </c>
      <c r="C179" s="75">
        <v>0</v>
      </c>
      <c r="D179" s="71">
        <f>IF(F179&lt;&gt;0,VLOOKUP($J179,'Table 1'!$B$13:$C$33,2,FALSE)/12*1000*Study_MW,0)</f>
        <v>0</v>
      </c>
      <c r="E179" s="71">
        <f t="shared" si="53"/>
        <v>0</v>
      </c>
      <c r="F179" s="75">
        <v>0</v>
      </c>
      <c r="G179" s="76" t="e">
        <f t="shared" si="54"/>
        <v>#DIV/0!</v>
      </c>
      <c r="I179" s="77">
        <f t="shared" si="51"/>
        <v>50</v>
      </c>
      <c r="J179" s="73">
        <f t="shared" si="55"/>
        <v>2036</v>
      </c>
      <c r="K179" s="78" t="str">
        <f t="shared" si="56"/>
        <v/>
      </c>
    </row>
    <row r="180" spans="2:11" outlineLevel="1">
      <c r="B180" s="82">
        <f t="shared" si="52"/>
        <v>50010</v>
      </c>
      <c r="C180" s="79">
        <v>0</v>
      </c>
      <c r="D180" s="80">
        <f>IF(F180&lt;&gt;0,VLOOKUP($J180,'Table 1'!$B$13:$C$33,2,FALSE)/12*1000*Study_MW,0)</f>
        <v>0</v>
      </c>
      <c r="E180" s="80">
        <f t="shared" si="53"/>
        <v>0</v>
      </c>
      <c r="F180" s="79">
        <v>0</v>
      </c>
      <c r="G180" s="81" t="e">
        <f t="shared" si="54"/>
        <v>#DIV/0!</v>
      </c>
      <c r="I180" s="64">
        <f t="shared" si="51"/>
        <v>51</v>
      </c>
      <c r="J180" s="73">
        <f t="shared" si="55"/>
        <v>2036</v>
      </c>
      <c r="K180" s="82" t="str">
        <f t="shared" si="56"/>
        <v/>
      </c>
    </row>
    <row r="181" spans="2:11">
      <c r="B181" s="74">
        <f t="shared" si="52"/>
        <v>50041</v>
      </c>
      <c r="C181" s="69">
        <v>0</v>
      </c>
      <c r="D181" s="70">
        <f>IF(F181&lt;&gt;0,VLOOKUP($J181,'Table 1'!$B$13:$C$33,2,FALSE)/12*1000*Study_MW,0)</f>
        <v>0</v>
      </c>
      <c r="E181" s="70">
        <f t="shared" si="53"/>
        <v>0</v>
      </c>
      <c r="F181" s="69">
        <v>0</v>
      </c>
      <c r="G181" s="72" t="e">
        <f t="shared" si="54"/>
        <v>#DIV/0!</v>
      </c>
      <c r="I181" s="60">
        <f>I61</f>
        <v>53</v>
      </c>
      <c r="J181" s="73">
        <f t="shared" si="55"/>
        <v>2037</v>
      </c>
      <c r="K181" s="74" t="str">
        <f t="shared" si="56"/>
        <v/>
      </c>
    </row>
    <row r="182" spans="2:11">
      <c r="B182" s="78">
        <f t="shared" si="52"/>
        <v>50072</v>
      </c>
      <c r="C182" s="75">
        <v>0</v>
      </c>
      <c r="D182" s="71">
        <f>IF(F182&lt;&gt;0,VLOOKUP($J182,'Table 1'!$B$13:$C$33,2,FALSE)/12*1000*Study_MW,0)</f>
        <v>0</v>
      </c>
      <c r="E182" s="71">
        <f t="shared" si="53"/>
        <v>0</v>
      </c>
      <c r="F182" s="75">
        <v>0</v>
      </c>
      <c r="G182" s="76" t="e">
        <f t="shared" si="54"/>
        <v>#DIV/0!</v>
      </c>
      <c r="I182" s="77">
        <f t="shared" si="51"/>
        <v>54</v>
      </c>
      <c r="J182" s="73">
        <f t="shared" si="55"/>
        <v>2037</v>
      </c>
      <c r="K182" s="78" t="str">
        <f t="shared" si="56"/>
        <v/>
      </c>
    </row>
    <row r="183" spans="2:11">
      <c r="B183" s="78">
        <f t="shared" si="52"/>
        <v>50100</v>
      </c>
      <c r="C183" s="75">
        <v>0</v>
      </c>
      <c r="D183" s="71">
        <f>IF(F183&lt;&gt;0,VLOOKUP($J183,'Table 1'!$B$13:$C$33,2,FALSE)/12*1000*Study_MW,0)</f>
        <v>0</v>
      </c>
      <c r="E183" s="71">
        <f t="shared" si="53"/>
        <v>0</v>
      </c>
      <c r="F183" s="75">
        <v>0</v>
      </c>
      <c r="G183" s="76" t="e">
        <f t="shared" si="54"/>
        <v>#DIV/0!</v>
      </c>
      <c r="I183" s="77">
        <f t="shared" si="51"/>
        <v>55</v>
      </c>
      <c r="J183" s="73">
        <f t="shared" si="55"/>
        <v>2037</v>
      </c>
      <c r="K183" s="78" t="str">
        <f t="shared" si="56"/>
        <v/>
      </c>
    </row>
    <row r="184" spans="2:11">
      <c r="B184" s="78">
        <f t="shared" si="52"/>
        <v>50131</v>
      </c>
      <c r="C184" s="75">
        <v>0</v>
      </c>
      <c r="D184" s="71">
        <f>IF(F184&lt;&gt;0,VLOOKUP($J184,'Table 1'!$B$13:$C$33,2,FALSE)/12*1000*Study_MW,0)</f>
        <v>0</v>
      </c>
      <c r="E184" s="71">
        <f t="shared" si="53"/>
        <v>0</v>
      </c>
      <c r="F184" s="75">
        <v>0</v>
      </c>
      <c r="G184" s="76" t="e">
        <f t="shared" si="54"/>
        <v>#DIV/0!</v>
      </c>
      <c r="I184" s="77">
        <f t="shared" si="51"/>
        <v>56</v>
      </c>
      <c r="J184" s="73">
        <f t="shared" si="55"/>
        <v>2037</v>
      </c>
      <c r="K184" s="78" t="str">
        <f t="shared" si="56"/>
        <v/>
      </c>
    </row>
    <row r="185" spans="2:11">
      <c r="B185" s="78">
        <f t="shared" si="52"/>
        <v>50161</v>
      </c>
      <c r="C185" s="75">
        <v>0</v>
      </c>
      <c r="D185" s="71">
        <f>IF(F185&lt;&gt;0,VLOOKUP($J185,'Table 1'!$B$13:$C$33,2,FALSE)/12*1000*Study_MW,0)</f>
        <v>0</v>
      </c>
      <c r="E185" s="71">
        <f t="shared" si="53"/>
        <v>0</v>
      </c>
      <c r="F185" s="75">
        <v>0</v>
      </c>
      <c r="G185" s="76" t="e">
        <f t="shared" si="54"/>
        <v>#DIV/0!</v>
      </c>
      <c r="I185" s="77">
        <f t="shared" si="51"/>
        <v>57</v>
      </c>
      <c r="J185" s="73">
        <f t="shared" si="55"/>
        <v>2037</v>
      </c>
      <c r="K185" s="78" t="str">
        <f t="shared" si="56"/>
        <v/>
      </c>
    </row>
    <row r="186" spans="2:11">
      <c r="B186" s="78">
        <f t="shared" si="52"/>
        <v>50192</v>
      </c>
      <c r="C186" s="75">
        <v>0</v>
      </c>
      <c r="D186" s="71">
        <f>IF(F186&lt;&gt;0,VLOOKUP($J186,'Table 1'!$B$13:$C$33,2,FALSE)/12*1000*Study_MW,0)</f>
        <v>0</v>
      </c>
      <c r="E186" s="71">
        <f t="shared" si="53"/>
        <v>0</v>
      </c>
      <c r="F186" s="75">
        <v>0</v>
      </c>
      <c r="G186" s="76" t="e">
        <f t="shared" si="54"/>
        <v>#DIV/0!</v>
      </c>
      <c r="I186" s="77">
        <f t="shared" si="51"/>
        <v>58</v>
      </c>
      <c r="J186" s="73">
        <f t="shared" si="55"/>
        <v>2037</v>
      </c>
      <c r="K186" s="78" t="str">
        <f t="shared" si="56"/>
        <v/>
      </c>
    </row>
    <row r="187" spans="2:11">
      <c r="B187" s="78">
        <f t="shared" si="52"/>
        <v>50222</v>
      </c>
      <c r="C187" s="75">
        <v>0</v>
      </c>
      <c r="D187" s="71">
        <f>IF(F187&lt;&gt;0,VLOOKUP($J187,'Table 1'!$B$13:$C$33,2,FALSE)/12*1000*Study_MW,0)</f>
        <v>0</v>
      </c>
      <c r="E187" s="71">
        <f t="shared" si="53"/>
        <v>0</v>
      </c>
      <c r="F187" s="75">
        <v>0</v>
      </c>
      <c r="G187" s="76" t="e">
        <f t="shared" si="54"/>
        <v>#DIV/0!</v>
      </c>
      <c r="I187" s="77">
        <f t="shared" si="51"/>
        <v>59</v>
      </c>
      <c r="J187" s="73">
        <f t="shared" si="55"/>
        <v>2037</v>
      </c>
      <c r="K187" s="78" t="str">
        <f t="shared" si="56"/>
        <v/>
      </c>
    </row>
    <row r="188" spans="2:11">
      <c r="B188" s="78">
        <f t="shared" si="52"/>
        <v>50253</v>
      </c>
      <c r="C188" s="75">
        <v>0</v>
      </c>
      <c r="D188" s="71">
        <f>IF(F188&lt;&gt;0,VLOOKUP($J188,'Table 1'!$B$13:$C$33,2,FALSE)/12*1000*Study_MW,0)</f>
        <v>0</v>
      </c>
      <c r="E188" s="71">
        <f t="shared" si="53"/>
        <v>0</v>
      </c>
      <c r="F188" s="75">
        <v>0</v>
      </c>
      <c r="G188" s="76" t="e">
        <f t="shared" si="54"/>
        <v>#DIV/0!</v>
      </c>
      <c r="I188" s="77">
        <f t="shared" si="51"/>
        <v>60</v>
      </c>
      <c r="J188" s="73">
        <f t="shared" si="55"/>
        <v>2037</v>
      </c>
      <c r="K188" s="78" t="str">
        <f t="shared" si="56"/>
        <v/>
      </c>
    </row>
    <row r="189" spans="2:11">
      <c r="B189" s="78">
        <f t="shared" si="52"/>
        <v>50284</v>
      </c>
      <c r="C189" s="75">
        <v>0</v>
      </c>
      <c r="D189" s="71">
        <f>IF(F189&lt;&gt;0,VLOOKUP($J189,'Table 1'!$B$13:$C$33,2,FALSE)/12*1000*Study_MW,0)</f>
        <v>0</v>
      </c>
      <c r="E189" s="71">
        <f t="shared" si="53"/>
        <v>0</v>
      </c>
      <c r="F189" s="75">
        <v>0</v>
      </c>
      <c r="G189" s="76" t="e">
        <f t="shared" si="54"/>
        <v>#DIV/0!</v>
      </c>
      <c r="I189" s="77">
        <f t="shared" si="51"/>
        <v>61</v>
      </c>
      <c r="J189" s="73">
        <f t="shared" si="55"/>
        <v>2037</v>
      </c>
      <c r="K189" s="78" t="str">
        <f t="shared" si="56"/>
        <v/>
      </c>
    </row>
    <row r="190" spans="2:11">
      <c r="B190" s="78">
        <f t="shared" si="52"/>
        <v>50314</v>
      </c>
      <c r="C190" s="75">
        <v>0</v>
      </c>
      <c r="D190" s="71">
        <f>IF(F190&lt;&gt;0,VLOOKUP($J190,'Table 1'!$B$13:$C$33,2,FALSE)/12*1000*Study_MW,0)</f>
        <v>0</v>
      </c>
      <c r="E190" s="71">
        <f t="shared" si="53"/>
        <v>0</v>
      </c>
      <c r="F190" s="75">
        <v>0</v>
      </c>
      <c r="G190" s="76" t="e">
        <f t="shared" si="54"/>
        <v>#DIV/0!</v>
      </c>
      <c r="I190" s="77">
        <f t="shared" si="51"/>
        <v>62</v>
      </c>
      <c r="J190" s="73">
        <f t="shared" si="55"/>
        <v>2037</v>
      </c>
      <c r="K190" s="78" t="str">
        <f t="shared" si="56"/>
        <v/>
      </c>
    </row>
    <row r="191" spans="2:11">
      <c r="B191" s="78">
        <f t="shared" si="52"/>
        <v>50345</v>
      </c>
      <c r="C191" s="75">
        <v>0</v>
      </c>
      <c r="D191" s="71">
        <f>IF(F191&lt;&gt;0,VLOOKUP($J191,'Table 1'!$B$13:$C$33,2,FALSE)/12*1000*Study_MW,0)</f>
        <v>0</v>
      </c>
      <c r="E191" s="71">
        <f t="shared" si="53"/>
        <v>0</v>
      </c>
      <c r="F191" s="75">
        <v>0</v>
      </c>
      <c r="G191" s="76" t="e">
        <f t="shared" si="54"/>
        <v>#DIV/0!</v>
      </c>
      <c r="I191" s="77">
        <f t="shared" si="51"/>
        <v>63</v>
      </c>
      <c r="J191" s="73">
        <f t="shared" si="55"/>
        <v>2037</v>
      </c>
      <c r="K191" s="78" t="str">
        <f t="shared" si="56"/>
        <v/>
      </c>
    </row>
    <row r="192" spans="2:11">
      <c r="B192" s="82">
        <f t="shared" si="52"/>
        <v>50375</v>
      </c>
      <c r="C192" s="79">
        <v>0</v>
      </c>
      <c r="D192" s="80">
        <f>IF(F192&lt;&gt;0,VLOOKUP($J192,'Table 1'!$B$13:$C$33,2,FALSE)/12*1000*Study_MW,0)</f>
        <v>0</v>
      </c>
      <c r="E192" s="80">
        <f t="shared" si="53"/>
        <v>0</v>
      </c>
      <c r="F192" s="79">
        <v>0</v>
      </c>
      <c r="G192" s="81" t="e">
        <f t="shared" si="54"/>
        <v>#DIV/0!</v>
      </c>
      <c r="I192" s="64">
        <f t="shared" si="51"/>
        <v>64</v>
      </c>
      <c r="J192" s="73">
        <f t="shared" si="55"/>
        <v>2037</v>
      </c>
      <c r="K192" s="82" t="str">
        <f t="shared" si="56"/>
        <v/>
      </c>
    </row>
    <row r="193" spans="2:20" outlineLevel="1">
      <c r="B193" s="74">
        <f t="shared" si="52"/>
        <v>50406</v>
      </c>
      <c r="C193" s="69">
        <v>0</v>
      </c>
      <c r="D193" s="70">
        <f>IF(F193&lt;&gt;0,VLOOKUP($J193,'Table 1'!$B$13:$C$33,2,FALSE)/12*1000*Study_MW,0)</f>
        <v>0</v>
      </c>
      <c r="E193" s="70">
        <f t="shared" ref="E193:E216" si="57">C193+D193</f>
        <v>0</v>
      </c>
      <c r="F193" s="69">
        <v>0</v>
      </c>
      <c r="G193" s="72" t="e">
        <f t="shared" ref="G193:G216" si="58">IF(ISNUMBER($F193),E193/$F193,"")</f>
        <v>#DIV/0!</v>
      </c>
      <c r="I193" s="60">
        <f>I73</f>
        <v>66</v>
      </c>
      <c r="J193" s="73">
        <f t="shared" ref="J193:J240" si="59">YEAR(B193)</f>
        <v>2038</v>
      </c>
      <c r="K193" s="74" t="str">
        <f t="shared" ref="K193:K240" si="60">IF(ISNUMBER(F193),IF(F193&lt;&gt;0,B193,""),"")</f>
        <v/>
      </c>
      <c r="M193" s="41">
        <f t="shared" ref="M193:M224" si="61">IRP21_Infl_Rate</f>
        <v>2.155E-2</v>
      </c>
    </row>
    <row r="194" spans="2:20" outlineLevel="1">
      <c r="B194" s="78">
        <f t="shared" si="52"/>
        <v>50437</v>
      </c>
      <c r="C194" s="75">
        <v>0</v>
      </c>
      <c r="D194" s="71">
        <f>IF(F194&lt;&gt;0,VLOOKUP($J194,'Table 1'!$B$13:$C$33,2,FALSE)/12*1000*Study_MW,0)</f>
        <v>0</v>
      </c>
      <c r="E194" s="71">
        <f t="shared" si="57"/>
        <v>0</v>
      </c>
      <c r="F194" s="75">
        <v>0</v>
      </c>
      <c r="G194" s="76" t="e">
        <f t="shared" si="58"/>
        <v>#DIV/0!</v>
      </c>
      <c r="I194" s="77">
        <f t="shared" si="51"/>
        <v>67</v>
      </c>
      <c r="J194" s="73">
        <f t="shared" si="59"/>
        <v>2038</v>
      </c>
      <c r="K194" s="78" t="str">
        <f t="shared" si="60"/>
        <v/>
      </c>
      <c r="M194" s="41">
        <f t="shared" si="61"/>
        <v>2.155E-2</v>
      </c>
    </row>
    <row r="195" spans="2:20" outlineLevel="1">
      <c r="B195" s="78">
        <f t="shared" si="52"/>
        <v>50465</v>
      </c>
      <c r="C195" s="75">
        <v>0</v>
      </c>
      <c r="D195" s="71">
        <f>IF(F195&lt;&gt;0,VLOOKUP($J195,'Table 1'!$B$13:$C$33,2,FALSE)/12*1000*Study_MW,0)</f>
        <v>0</v>
      </c>
      <c r="E195" s="71">
        <f t="shared" si="57"/>
        <v>0</v>
      </c>
      <c r="F195" s="75">
        <v>0</v>
      </c>
      <c r="G195" s="76" t="e">
        <f t="shared" si="58"/>
        <v>#DIV/0!</v>
      </c>
      <c r="I195" s="77">
        <f t="shared" si="51"/>
        <v>68</v>
      </c>
      <c r="J195" s="73">
        <f t="shared" si="59"/>
        <v>2038</v>
      </c>
      <c r="K195" s="78" t="str">
        <f t="shared" si="60"/>
        <v/>
      </c>
      <c r="M195" s="41">
        <f t="shared" si="61"/>
        <v>2.155E-2</v>
      </c>
    </row>
    <row r="196" spans="2:20" outlineLevel="1">
      <c r="B196" s="78">
        <f t="shared" si="52"/>
        <v>50496</v>
      </c>
      <c r="C196" s="75">
        <v>0</v>
      </c>
      <c r="D196" s="71">
        <f>IF(F196&lt;&gt;0,VLOOKUP($J196,'Table 1'!$B$13:$C$33,2,FALSE)/12*1000*Study_MW,0)</f>
        <v>0</v>
      </c>
      <c r="E196" s="71">
        <f t="shared" si="57"/>
        <v>0</v>
      </c>
      <c r="F196" s="75">
        <v>0</v>
      </c>
      <c r="G196" s="76" t="e">
        <f t="shared" si="58"/>
        <v>#DIV/0!</v>
      </c>
      <c r="I196" s="77">
        <f t="shared" si="51"/>
        <v>69</v>
      </c>
      <c r="J196" s="73">
        <f t="shared" si="59"/>
        <v>2038</v>
      </c>
      <c r="K196" s="78" t="str">
        <f t="shared" si="60"/>
        <v/>
      </c>
      <c r="M196" s="41">
        <f t="shared" si="61"/>
        <v>2.155E-2</v>
      </c>
    </row>
    <row r="197" spans="2:20" outlineLevel="1">
      <c r="B197" s="78">
        <f t="shared" si="52"/>
        <v>50526</v>
      </c>
      <c r="C197" s="75">
        <v>0</v>
      </c>
      <c r="D197" s="71">
        <f>IF(F197&lt;&gt;0,VLOOKUP($J197,'Table 1'!$B$13:$C$33,2,FALSE)/12*1000*Study_MW,0)</f>
        <v>0</v>
      </c>
      <c r="E197" s="71">
        <f t="shared" si="57"/>
        <v>0</v>
      </c>
      <c r="F197" s="75">
        <v>0</v>
      </c>
      <c r="G197" s="76" t="e">
        <f t="shared" si="58"/>
        <v>#DIV/0!</v>
      </c>
      <c r="I197" s="77">
        <f t="shared" si="51"/>
        <v>70</v>
      </c>
      <c r="J197" s="73">
        <f t="shared" si="59"/>
        <v>2038</v>
      </c>
      <c r="K197" s="78" t="str">
        <f t="shared" si="60"/>
        <v/>
      </c>
      <c r="M197" s="41">
        <f t="shared" si="61"/>
        <v>2.155E-2</v>
      </c>
    </row>
    <row r="198" spans="2:20" outlineLevel="1">
      <c r="B198" s="78">
        <f t="shared" si="52"/>
        <v>50557</v>
      </c>
      <c r="C198" s="75">
        <v>0</v>
      </c>
      <c r="D198" s="71">
        <f>IF(F198&lt;&gt;0,VLOOKUP($J198,'Table 1'!$B$13:$C$33,2,FALSE)/12*1000*Study_MW,0)</f>
        <v>0</v>
      </c>
      <c r="E198" s="71">
        <f t="shared" si="57"/>
        <v>0</v>
      </c>
      <c r="F198" s="75">
        <v>0</v>
      </c>
      <c r="G198" s="76" t="e">
        <f t="shared" si="58"/>
        <v>#DIV/0!</v>
      </c>
      <c r="I198" s="77">
        <f t="shared" ref="I198:I204" si="62">I78</f>
        <v>71</v>
      </c>
      <c r="J198" s="73">
        <f t="shared" si="59"/>
        <v>2038</v>
      </c>
      <c r="K198" s="78" t="str">
        <f t="shared" si="60"/>
        <v/>
      </c>
      <c r="M198" s="41">
        <f t="shared" si="61"/>
        <v>2.155E-2</v>
      </c>
    </row>
    <row r="199" spans="2:20" outlineLevel="1">
      <c r="B199" s="78">
        <f t="shared" si="52"/>
        <v>50587</v>
      </c>
      <c r="C199" s="75">
        <v>0</v>
      </c>
      <c r="D199" s="71">
        <f>IF(F199&lt;&gt;0,VLOOKUP($J199,'Table 1'!$B$13:$C$33,2,FALSE)/12*1000*Study_MW,0)</f>
        <v>0</v>
      </c>
      <c r="E199" s="71">
        <f t="shared" si="57"/>
        <v>0</v>
      </c>
      <c r="F199" s="75">
        <v>0</v>
      </c>
      <c r="G199" s="76" t="e">
        <f t="shared" si="58"/>
        <v>#DIV/0!</v>
      </c>
      <c r="I199" s="77">
        <f t="shared" si="62"/>
        <v>72</v>
      </c>
      <c r="J199" s="73">
        <f t="shared" si="59"/>
        <v>2038</v>
      </c>
      <c r="K199" s="78" t="str">
        <f t="shared" si="60"/>
        <v/>
      </c>
      <c r="M199" s="41">
        <f t="shared" si="61"/>
        <v>2.155E-2</v>
      </c>
    </row>
    <row r="200" spans="2:20" outlineLevel="1">
      <c r="B200" s="78">
        <f t="shared" si="52"/>
        <v>50618</v>
      </c>
      <c r="C200" s="75">
        <v>0</v>
      </c>
      <c r="D200" s="71">
        <f>IF(F200&lt;&gt;0,VLOOKUP($J200,'Table 1'!$B$13:$C$33,2,FALSE)/12*1000*Study_MW,0)</f>
        <v>0</v>
      </c>
      <c r="E200" s="71">
        <f t="shared" si="57"/>
        <v>0</v>
      </c>
      <c r="F200" s="75">
        <v>0</v>
      </c>
      <c r="G200" s="76" t="e">
        <f t="shared" si="58"/>
        <v>#DIV/0!</v>
      </c>
      <c r="I200" s="77">
        <f t="shared" si="62"/>
        <v>73</v>
      </c>
      <c r="J200" s="73">
        <f t="shared" si="59"/>
        <v>2038</v>
      </c>
      <c r="K200" s="78" t="str">
        <f t="shared" si="60"/>
        <v/>
      </c>
      <c r="M200" s="41">
        <f t="shared" si="61"/>
        <v>2.155E-2</v>
      </c>
    </row>
    <row r="201" spans="2:20" outlineLevel="1">
      <c r="B201" s="78">
        <f t="shared" si="52"/>
        <v>50649</v>
      </c>
      <c r="C201" s="75">
        <v>0</v>
      </c>
      <c r="D201" s="71">
        <f>IF(F201&lt;&gt;0,VLOOKUP($J201,'Table 1'!$B$13:$C$33,2,FALSE)/12*1000*Study_MW,0)</f>
        <v>0</v>
      </c>
      <c r="E201" s="71">
        <f t="shared" si="57"/>
        <v>0</v>
      </c>
      <c r="F201" s="75">
        <v>0</v>
      </c>
      <c r="G201" s="76" t="e">
        <f t="shared" si="58"/>
        <v>#DIV/0!</v>
      </c>
      <c r="I201" s="77">
        <f t="shared" si="62"/>
        <v>74</v>
      </c>
      <c r="J201" s="73">
        <f t="shared" si="59"/>
        <v>2038</v>
      </c>
      <c r="K201" s="78" t="str">
        <f t="shared" si="60"/>
        <v/>
      </c>
      <c r="M201" s="41">
        <f t="shared" si="61"/>
        <v>2.155E-2</v>
      </c>
    </row>
    <row r="202" spans="2:20" outlineLevel="1">
      <c r="B202" s="78">
        <f t="shared" si="52"/>
        <v>50679</v>
      </c>
      <c r="C202" s="75">
        <v>0</v>
      </c>
      <c r="D202" s="71">
        <f>IF(F202&lt;&gt;0,VLOOKUP($J202,'Table 1'!$B$13:$C$33,2,FALSE)/12*1000*Study_MW,0)</f>
        <v>0</v>
      </c>
      <c r="E202" s="71">
        <f t="shared" si="57"/>
        <v>0</v>
      </c>
      <c r="F202" s="75">
        <v>0</v>
      </c>
      <c r="G202" s="76" t="e">
        <f t="shared" si="58"/>
        <v>#DIV/0!</v>
      </c>
      <c r="I202" s="77">
        <f t="shared" si="62"/>
        <v>75</v>
      </c>
      <c r="J202" s="73">
        <f t="shared" si="59"/>
        <v>2038</v>
      </c>
      <c r="K202" s="78" t="str">
        <f t="shared" si="60"/>
        <v/>
      </c>
      <c r="M202" s="41">
        <f t="shared" si="61"/>
        <v>2.155E-2</v>
      </c>
    </row>
    <row r="203" spans="2:20" outlineLevel="1">
      <c r="B203" s="78">
        <f t="shared" si="52"/>
        <v>50710</v>
      </c>
      <c r="C203" s="75">
        <v>0</v>
      </c>
      <c r="D203" s="71">
        <f>IF(F203&lt;&gt;0,VLOOKUP($J203,'Table 1'!$B$13:$C$33,2,FALSE)/12*1000*Study_MW,0)</f>
        <v>0</v>
      </c>
      <c r="E203" s="71">
        <f t="shared" si="57"/>
        <v>0</v>
      </c>
      <c r="F203" s="75">
        <v>0</v>
      </c>
      <c r="G203" s="76" t="e">
        <f t="shared" si="58"/>
        <v>#DIV/0!</v>
      </c>
      <c r="I203" s="77">
        <f t="shared" si="62"/>
        <v>76</v>
      </c>
      <c r="J203" s="73">
        <f t="shared" si="59"/>
        <v>2038</v>
      </c>
      <c r="K203" s="78" t="str">
        <f t="shared" si="60"/>
        <v/>
      </c>
      <c r="M203" s="41">
        <f t="shared" si="61"/>
        <v>2.155E-2</v>
      </c>
    </row>
    <row r="204" spans="2:20" outlineLevel="1">
      <c r="B204" s="82">
        <f t="shared" si="52"/>
        <v>50740</v>
      </c>
      <c r="C204" s="79">
        <v>0</v>
      </c>
      <c r="D204" s="80">
        <f>IF(F204&lt;&gt;0,VLOOKUP($J204,'Table 1'!$B$13:$C$33,2,FALSE)/12*1000*Study_MW,0)</f>
        <v>0</v>
      </c>
      <c r="E204" s="80">
        <f t="shared" si="57"/>
        <v>0</v>
      </c>
      <c r="F204" s="79">
        <v>0</v>
      </c>
      <c r="G204" s="81" t="e">
        <f t="shared" si="58"/>
        <v>#DIV/0!</v>
      </c>
      <c r="I204" s="64">
        <f t="shared" si="62"/>
        <v>77</v>
      </c>
      <c r="J204" s="73">
        <f t="shared" si="59"/>
        <v>2038</v>
      </c>
      <c r="K204" s="82" t="str">
        <f t="shared" si="60"/>
        <v/>
      </c>
      <c r="M204" s="41">
        <f t="shared" si="61"/>
        <v>2.155E-2</v>
      </c>
    </row>
    <row r="205" spans="2:20" outlineLevel="1">
      <c r="B205" s="74">
        <f t="shared" si="52"/>
        <v>50771</v>
      </c>
      <c r="C205" s="69">
        <v>0</v>
      </c>
      <c r="D205" s="70">
        <f>IF(F205&lt;&gt;0,VLOOKUP($J205,'Table 1'!$B$13:$C$33,2,FALSE)/12*1000*Study_MW,0)</f>
        <v>0</v>
      </c>
      <c r="E205" s="70">
        <f t="shared" si="57"/>
        <v>0</v>
      </c>
      <c r="F205" s="69">
        <v>0</v>
      </c>
      <c r="G205" s="72" t="e">
        <f t="shared" si="58"/>
        <v>#DIV/0!</v>
      </c>
      <c r="I205" s="60">
        <f>I85</f>
        <v>79</v>
      </c>
      <c r="J205" s="73">
        <f t="shared" si="59"/>
        <v>2039</v>
      </c>
      <c r="K205" s="74" t="str">
        <f t="shared" si="60"/>
        <v/>
      </c>
      <c r="M205" s="41">
        <f t="shared" si="61"/>
        <v>2.155E-2</v>
      </c>
      <c r="T205" s="170"/>
    </row>
    <row r="206" spans="2:20" outlineLevel="1">
      <c r="B206" s="78">
        <f t="shared" ref="B206:B240" si="63">EDATE(B205,1)</f>
        <v>50802</v>
      </c>
      <c r="C206" s="75">
        <v>0</v>
      </c>
      <c r="D206" s="71">
        <f>IF(F206&lt;&gt;0,VLOOKUP($J206,'Table 1'!$B$13:$C$33,2,FALSE)/12*1000*Study_MW,0)</f>
        <v>0</v>
      </c>
      <c r="E206" s="71">
        <f t="shared" si="57"/>
        <v>0</v>
      </c>
      <c r="F206" s="75">
        <v>0</v>
      </c>
      <c r="G206" s="76" t="e">
        <f t="shared" si="58"/>
        <v>#DIV/0!</v>
      </c>
      <c r="I206" s="77">
        <f t="shared" ref="I206:I216" si="64">I86</f>
        <v>80</v>
      </c>
      <c r="J206" s="73">
        <f t="shared" si="59"/>
        <v>2039</v>
      </c>
      <c r="K206" s="78" t="str">
        <f t="shared" si="60"/>
        <v/>
      </c>
      <c r="M206" s="41">
        <f t="shared" si="61"/>
        <v>2.155E-2</v>
      </c>
      <c r="T206" s="170"/>
    </row>
    <row r="207" spans="2:20" outlineLevel="1">
      <c r="B207" s="78">
        <f t="shared" si="63"/>
        <v>50830</v>
      </c>
      <c r="C207" s="75">
        <v>0</v>
      </c>
      <c r="D207" s="71">
        <f>IF(F207&lt;&gt;0,VLOOKUP($J207,'Table 1'!$B$13:$C$33,2,FALSE)/12*1000*Study_MW,0)</f>
        <v>0</v>
      </c>
      <c r="E207" s="71">
        <f t="shared" si="57"/>
        <v>0</v>
      </c>
      <c r="F207" s="75">
        <v>0</v>
      </c>
      <c r="G207" s="76" t="e">
        <f t="shared" si="58"/>
        <v>#DIV/0!</v>
      </c>
      <c r="I207" s="77">
        <f t="shared" si="64"/>
        <v>81</v>
      </c>
      <c r="J207" s="73">
        <f t="shared" si="59"/>
        <v>2039</v>
      </c>
      <c r="K207" s="78" t="str">
        <f t="shared" si="60"/>
        <v/>
      </c>
      <c r="M207" s="41">
        <f t="shared" si="61"/>
        <v>2.155E-2</v>
      </c>
      <c r="T207" s="170"/>
    </row>
    <row r="208" spans="2:20" outlineLevel="1">
      <c r="B208" s="78">
        <f t="shared" si="63"/>
        <v>50861</v>
      </c>
      <c r="C208" s="75">
        <v>0</v>
      </c>
      <c r="D208" s="71">
        <f>IF(F208&lt;&gt;0,VLOOKUP($J208,'Table 1'!$B$13:$C$33,2,FALSE)/12*1000*Study_MW,0)</f>
        <v>0</v>
      </c>
      <c r="E208" s="71">
        <f t="shared" si="57"/>
        <v>0</v>
      </c>
      <c r="F208" s="75">
        <v>0</v>
      </c>
      <c r="G208" s="76" t="e">
        <f t="shared" si="58"/>
        <v>#DIV/0!</v>
      </c>
      <c r="I208" s="77">
        <f t="shared" si="64"/>
        <v>82</v>
      </c>
      <c r="J208" s="73">
        <f t="shared" si="59"/>
        <v>2039</v>
      </c>
      <c r="K208" s="78" t="str">
        <f t="shared" si="60"/>
        <v/>
      </c>
      <c r="M208" s="41">
        <f t="shared" si="61"/>
        <v>2.155E-2</v>
      </c>
      <c r="T208" s="170"/>
    </row>
    <row r="209" spans="2:20" outlineLevel="1">
      <c r="B209" s="78">
        <f t="shared" si="63"/>
        <v>50891</v>
      </c>
      <c r="C209" s="75">
        <v>0</v>
      </c>
      <c r="D209" s="71">
        <f>IF(F209&lt;&gt;0,VLOOKUP($J209,'Table 1'!$B$13:$C$33,2,FALSE)/12*1000*Study_MW,0)</f>
        <v>0</v>
      </c>
      <c r="E209" s="71">
        <f t="shared" si="57"/>
        <v>0</v>
      </c>
      <c r="F209" s="75">
        <v>0</v>
      </c>
      <c r="G209" s="76" t="e">
        <f t="shared" si="58"/>
        <v>#DIV/0!</v>
      </c>
      <c r="I209" s="77">
        <f t="shared" si="64"/>
        <v>83</v>
      </c>
      <c r="J209" s="73">
        <f t="shared" si="59"/>
        <v>2039</v>
      </c>
      <c r="K209" s="78" t="str">
        <f t="shared" si="60"/>
        <v/>
      </c>
      <c r="M209" s="41">
        <f t="shared" si="61"/>
        <v>2.155E-2</v>
      </c>
      <c r="T209" s="170"/>
    </row>
    <row r="210" spans="2:20" outlineLevel="1">
      <c r="B210" s="78">
        <f t="shared" si="63"/>
        <v>50922</v>
      </c>
      <c r="C210" s="75">
        <v>0</v>
      </c>
      <c r="D210" s="71">
        <f>IF(F210&lt;&gt;0,VLOOKUP($J210,'Table 1'!$B$13:$C$33,2,FALSE)/12*1000*Study_MW,0)</f>
        <v>0</v>
      </c>
      <c r="E210" s="71">
        <f t="shared" si="57"/>
        <v>0</v>
      </c>
      <c r="F210" s="75">
        <v>0</v>
      </c>
      <c r="G210" s="76" t="e">
        <f t="shared" si="58"/>
        <v>#DIV/0!</v>
      </c>
      <c r="I210" s="77">
        <f t="shared" si="64"/>
        <v>84</v>
      </c>
      <c r="J210" s="73">
        <f t="shared" si="59"/>
        <v>2039</v>
      </c>
      <c r="K210" s="78" t="str">
        <f t="shared" si="60"/>
        <v/>
      </c>
      <c r="M210" s="41">
        <f t="shared" si="61"/>
        <v>2.155E-2</v>
      </c>
      <c r="T210" s="170"/>
    </row>
    <row r="211" spans="2:20" outlineLevel="1">
      <c r="B211" s="78">
        <f t="shared" si="63"/>
        <v>50952</v>
      </c>
      <c r="C211" s="75">
        <v>0</v>
      </c>
      <c r="D211" s="71">
        <f>IF(F211&lt;&gt;0,VLOOKUP($J211,'Table 1'!$B$13:$C$33,2,FALSE)/12*1000*Study_MW,0)</f>
        <v>0</v>
      </c>
      <c r="E211" s="71">
        <f t="shared" si="57"/>
        <v>0</v>
      </c>
      <c r="F211" s="75">
        <v>0</v>
      </c>
      <c r="G211" s="76" t="e">
        <f t="shared" si="58"/>
        <v>#DIV/0!</v>
      </c>
      <c r="I211" s="77">
        <f t="shared" si="64"/>
        <v>85</v>
      </c>
      <c r="J211" s="73">
        <f t="shared" si="59"/>
        <v>2039</v>
      </c>
      <c r="K211" s="78" t="str">
        <f t="shared" si="60"/>
        <v/>
      </c>
      <c r="M211" s="41">
        <f t="shared" si="61"/>
        <v>2.155E-2</v>
      </c>
      <c r="T211" s="170"/>
    </row>
    <row r="212" spans="2:20" outlineLevel="1">
      <c r="B212" s="78">
        <f t="shared" si="63"/>
        <v>50983</v>
      </c>
      <c r="C212" s="75">
        <v>0</v>
      </c>
      <c r="D212" s="71">
        <f>IF(F212&lt;&gt;0,VLOOKUP($J212,'Table 1'!$B$13:$C$33,2,FALSE)/12*1000*Study_MW,0)</f>
        <v>0</v>
      </c>
      <c r="E212" s="71">
        <f t="shared" si="57"/>
        <v>0</v>
      </c>
      <c r="F212" s="75">
        <v>0</v>
      </c>
      <c r="G212" s="76" t="e">
        <f t="shared" si="58"/>
        <v>#DIV/0!</v>
      </c>
      <c r="I212" s="77">
        <f t="shared" si="64"/>
        <v>86</v>
      </c>
      <c r="J212" s="73">
        <f t="shared" si="59"/>
        <v>2039</v>
      </c>
      <c r="K212" s="78" t="str">
        <f t="shared" si="60"/>
        <v/>
      </c>
      <c r="M212" s="41">
        <f t="shared" si="61"/>
        <v>2.155E-2</v>
      </c>
      <c r="T212" s="170"/>
    </row>
    <row r="213" spans="2:20" outlineLevel="1">
      <c r="B213" s="78">
        <f t="shared" si="63"/>
        <v>51014</v>
      </c>
      <c r="C213" s="75">
        <v>0</v>
      </c>
      <c r="D213" s="71">
        <f>IF(F213&lt;&gt;0,VLOOKUP($J213,'Table 1'!$B$13:$C$33,2,FALSE)/12*1000*Study_MW,0)</f>
        <v>0</v>
      </c>
      <c r="E213" s="71">
        <f t="shared" si="57"/>
        <v>0</v>
      </c>
      <c r="F213" s="75">
        <v>0</v>
      </c>
      <c r="G213" s="76" t="e">
        <f t="shared" si="58"/>
        <v>#DIV/0!</v>
      </c>
      <c r="I213" s="77">
        <f t="shared" si="64"/>
        <v>87</v>
      </c>
      <c r="J213" s="73">
        <f t="shared" si="59"/>
        <v>2039</v>
      </c>
      <c r="K213" s="78" t="str">
        <f t="shared" si="60"/>
        <v/>
      </c>
      <c r="M213" s="41">
        <f t="shared" si="61"/>
        <v>2.155E-2</v>
      </c>
      <c r="T213" s="170"/>
    </row>
    <row r="214" spans="2:20" outlineLevel="1">
      <c r="B214" s="78">
        <f t="shared" si="63"/>
        <v>51044</v>
      </c>
      <c r="C214" s="75">
        <v>0</v>
      </c>
      <c r="D214" s="71">
        <f>IF(F214&lt;&gt;0,VLOOKUP($J214,'Table 1'!$B$13:$C$33,2,FALSE)/12*1000*Study_MW,0)</f>
        <v>0</v>
      </c>
      <c r="E214" s="71">
        <f t="shared" si="57"/>
        <v>0</v>
      </c>
      <c r="F214" s="75">
        <v>0</v>
      </c>
      <c r="G214" s="76" t="e">
        <f t="shared" si="58"/>
        <v>#DIV/0!</v>
      </c>
      <c r="I214" s="77">
        <f t="shared" si="64"/>
        <v>88</v>
      </c>
      <c r="J214" s="73">
        <f t="shared" si="59"/>
        <v>2039</v>
      </c>
      <c r="K214" s="78" t="str">
        <f t="shared" si="60"/>
        <v/>
      </c>
      <c r="M214" s="41">
        <f t="shared" si="61"/>
        <v>2.155E-2</v>
      </c>
      <c r="T214" s="170"/>
    </row>
    <row r="215" spans="2:20" outlineLevel="1">
      <c r="B215" s="78">
        <f t="shared" si="63"/>
        <v>51075</v>
      </c>
      <c r="C215" s="75">
        <v>0</v>
      </c>
      <c r="D215" s="71">
        <f>IF(F215&lt;&gt;0,VLOOKUP($J215,'Table 1'!$B$13:$C$33,2,FALSE)/12*1000*Study_MW,0)</f>
        <v>0</v>
      </c>
      <c r="E215" s="71">
        <f t="shared" si="57"/>
        <v>0</v>
      </c>
      <c r="F215" s="75">
        <v>0</v>
      </c>
      <c r="G215" s="76" t="e">
        <f t="shared" si="58"/>
        <v>#DIV/0!</v>
      </c>
      <c r="I215" s="77">
        <f t="shared" si="64"/>
        <v>89</v>
      </c>
      <c r="J215" s="73">
        <f t="shared" si="59"/>
        <v>2039</v>
      </c>
      <c r="K215" s="78" t="str">
        <f t="shared" si="60"/>
        <v/>
      </c>
      <c r="M215" s="41">
        <f t="shared" si="61"/>
        <v>2.155E-2</v>
      </c>
      <c r="T215" s="170"/>
    </row>
    <row r="216" spans="2:20" outlineLevel="1">
      <c r="B216" s="82">
        <f t="shared" si="63"/>
        <v>51105</v>
      </c>
      <c r="C216" s="79">
        <v>0</v>
      </c>
      <c r="D216" s="80">
        <f>IF(F216&lt;&gt;0,VLOOKUP($J216,'Table 1'!$B$13:$C$33,2,FALSE)/12*1000*Study_MW,0)</f>
        <v>0</v>
      </c>
      <c r="E216" s="80">
        <f t="shared" si="57"/>
        <v>0</v>
      </c>
      <c r="F216" s="79">
        <v>0</v>
      </c>
      <c r="G216" s="81" t="e">
        <f t="shared" si="58"/>
        <v>#DIV/0!</v>
      </c>
      <c r="I216" s="64">
        <f t="shared" si="64"/>
        <v>90</v>
      </c>
      <c r="J216" s="73">
        <f t="shared" si="59"/>
        <v>2039</v>
      </c>
      <c r="K216" s="82" t="str">
        <f t="shared" si="60"/>
        <v/>
      </c>
      <c r="M216" s="41">
        <f t="shared" si="61"/>
        <v>2.155E-2</v>
      </c>
      <c r="T216" s="170"/>
    </row>
    <row r="217" spans="2:20" outlineLevel="1">
      <c r="B217" s="74">
        <f t="shared" si="63"/>
        <v>51136</v>
      </c>
      <c r="C217" s="69">
        <v>0</v>
      </c>
      <c r="D217" s="70">
        <f>IF(F217&lt;&gt;0,VLOOKUP($J217,'Table 1'!$B$13:$C$33,2,FALSE)/12*1000*Study_MW,0)</f>
        <v>0</v>
      </c>
      <c r="E217" s="70">
        <f t="shared" ref="E217:E240" si="65">C217+D217</f>
        <v>0</v>
      </c>
      <c r="F217" s="69">
        <v>0</v>
      </c>
      <c r="G217" s="72" t="e">
        <f t="shared" ref="G217:G240" si="66">IF(ISNUMBER($F217),E217/$F217,"")</f>
        <v>#DIV/0!</v>
      </c>
      <c r="I217" s="60">
        <f>I97</f>
        <v>92</v>
      </c>
      <c r="J217" s="73">
        <f t="shared" si="59"/>
        <v>2040</v>
      </c>
      <c r="K217" s="74" t="str">
        <f t="shared" si="60"/>
        <v/>
      </c>
      <c r="M217" s="41">
        <f t="shared" si="61"/>
        <v>2.155E-2</v>
      </c>
      <c r="T217" s="170"/>
    </row>
    <row r="218" spans="2:20" outlineLevel="1">
      <c r="B218" s="78">
        <f t="shared" si="63"/>
        <v>51167</v>
      </c>
      <c r="C218" s="75">
        <v>0</v>
      </c>
      <c r="D218" s="71">
        <f>IF(F218&lt;&gt;0,VLOOKUP($J218,'Table 1'!$B$13:$C$33,2,FALSE)/12*1000*Study_MW,0)</f>
        <v>0</v>
      </c>
      <c r="E218" s="71">
        <f t="shared" si="65"/>
        <v>0</v>
      </c>
      <c r="F218" s="75">
        <v>0</v>
      </c>
      <c r="G218" s="76" t="e">
        <f t="shared" si="66"/>
        <v>#DIV/0!</v>
      </c>
      <c r="I218" s="77">
        <f t="shared" ref="I218:I228" si="67">I98</f>
        <v>93</v>
      </c>
      <c r="J218" s="73">
        <f t="shared" si="59"/>
        <v>2040</v>
      </c>
      <c r="K218" s="78" t="str">
        <f t="shared" si="60"/>
        <v/>
      </c>
      <c r="M218" s="41">
        <f t="shared" si="61"/>
        <v>2.155E-2</v>
      </c>
      <c r="T218" s="170"/>
    </row>
    <row r="219" spans="2:20" outlineLevel="1">
      <c r="B219" s="78">
        <f t="shared" si="63"/>
        <v>51196</v>
      </c>
      <c r="C219" s="75">
        <v>0</v>
      </c>
      <c r="D219" s="71">
        <f>IF(F219&lt;&gt;0,VLOOKUP($J219,'Table 1'!$B$13:$C$33,2,FALSE)/12*1000*Study_MW,0)</f>
        <v>0</v>
      </c>
      <c r="E219" s="71">
        <f t="shared" si="65"/>
        <v>0</v>
      </c>
      <c r="F219" s="75">
        <v>0</v>
      </c>
      <c r="G219" s="76" t="e">
        <f t="shared" si="66"/>
        <v>#DIV/0!</v>
      </c>
      <c r="I219" s="77">
        <f t="shared" si="67"/>
        <v>94</v>
      </c>
      <c r="J219" s="73">
        <f t="shared" si="59"/>
        <v>2040</v>
      </c>
      <c r="K219" s="78" t="str">
        <f t="shared" si="60"/>
        <v/>
      </c>
      <c r="M219" s="41">
        <f t="shared" si="61"/>
        <v>2.155E-2</v>
      </c>
      <c r="T219" s="170"/>
    </row>
    <row r="220" spans="2:20" outlineLevel="1">
      <c r="B220" s="78">
        <f t="shared" si="63"/>
        <v>51227</v>
      </c>
      <c r="C220" s="75">
        <v>0</v>
      </c>
      <c r="D220" s="71">
        <f>IF(F220&lt;&gt;0,VLOOKUP($J220,'Table 1'!$B$13:$C$33,2,FALSE)/12*1000*Study_MW,0)</f>
        <v>0</v>
      </c>
      <c r="E220" s="71">
        <f t="shared" si="65"/>
        <v>0</v>
      </c>
      <c r="F220" s="75">
        <v>0</v>
      </c>
      <c r="G220" s="76" t="e">
        <f t="shared" si="66"/>
        <v>#DIV/0!</v>
      </c>
      <c r="I220" s="77">
        <f t="shared" si="67"/>
        <v>95</v>
      </c>
      <c r="J220" s="73">
        <f t="shared" si="59"/>
        <v>2040</v>
      </c>
      <c r="K220" s="78" t="str">
        <f t="shared" si="60"/>
        <v/>
      </c>
      <c r="M220" s="41">
        <f t="shared" si="61"/>
        <v>2.155E-2</v>
      </c>
      <c r="T220" s="170"/>
    </row>
    <row r="221" spans="2:20" outlineLevel="1">
      <c r="B221" s="78">
        <f t="shared" si="63"/>
        <v>51257</v>
      </c>
      <c r="C221" s="75">
        <v>0</v>
      </c>
      <c r="D221" s="71">
        <f>IF(F221&lt;&gt;0,VLOOKUP($J221,'Table 1'!$B$13:$C$33,2,FALSE)/12*1000*Study_MW,0)</f>
        <v>0</v>
      </c>
      <c r="E221" s="71">
        <f t="shared" si="65"/>
        <v>0</v>
      </c>
      <c r="F221" s="75">
        <v>0</v>
      </c>
      <c r="G221" s="76" t="e">
        <f t="shared" si="66"/>
        <v>#DIV/0!</v>
      </c>
      <c r="I221" s="77">
        <f t="shared" si="67"/>
        <v>96</v>
      </c>
      <c r="J221" s="73">
        <f t="shared" si="59"/>
        <v>2040</v>
      </c>
      <c r="K221" s="78" t="str">
        <f t="shared" si="60"/>
        <v/>
      </c>
      <c r="M221" s="41">
        <f t="shared" si="61"/>
        <v>2.155E-2</v>
      </c>
      <c r="T221" s="170"/>
    </row>
    <row r="222" spans="2:20" outlineLevel="1">
      <c r="B222" s="78">
        <f t="shared" si="63"/>
        <v>51288</v>
      </c>
      <c r="C222" s="75">
        <v>0</v>
      </c>
      <c r="D222" s="71">
        <f>IF(F222&lt;&gt;0,VLOOKUP($J222,'Table 1'!$B$13:$C$33,2,FALSE)/12*1000*Study_MW,0)</f>
        <v>0</v>
      </c>
      <c r="E222" s="71">
        <f t="shared" si="65"/>
        <v>0</v>
      </c>
      <c r="F222" s="75">
        <v>0</v>
      </c>
      <c r="G222" s="76" t="e">
        <f t="shared" si="66"/>
        <v>#DIV/0!</v>
      </c>
      <c r="I222" s="77">
        <f t="shared" si="67"/>
        <v>97</v>
      </c>
      <c r="J222" s="73">
        <f t="shared" si="59"/>
        <v>2040</v>
      </c>
      <c r="K222" s="78" t="str">
        <f t="shared" si="60"/>
        <v/>
      </c>
      <c r="M222" s="41">
        <f t="shared" si="61"/>
        <v>2.155E-2</v>
      </c>
      <c r="T222" s="170"/>
    </row>
    <row r="223" spans="2:20" outlineLevel="1">
      <c r="B223" s="78">
        <f t="shared" si="63"/>
        <v>51318</v>
      </c>
      <c r="C223" s="75">
        <v>0</v>
      </c>
      <c r="D223" s="71">
        <f>IF(F223&lt;&gt;0,VLOOKUP($J223,'Table 1'!$B$13:$C$33,2,FALSE)/12*1000*Study_MW,0)</f>
        <v>0</v>
      </c>
      <c r="E223" s="71">
        <f t="shared" si="65"/>
        <v>0</v>
      </c>
      <c r="F223" s="75">
        <v>0</v>
      </c>
      <c r="G223" s="76" t="e">
        <f t="shared" si="66"/>
        <v>#DIV/0!</v>
      </c>
      <c r="I223" s="77">
        <f t="shared" si="67"/>
        <v>98</v>
      </c>
      <c r="J223" s="73">
        <f t="shared" si="59"/>
        <v>2040</v>
      </c>
      <c r="K223" s="78" t="str">
        <f t="shared" si="60"/>
        <v/>
      </c>
      <c r="M223" s="41">
        <f t="shared" si="61"/>
        <v>2.155E-2</v>
      </c>
      <c r="T223" s="170"/>
    </row>
    <row r="224" spans="2:20" outlineLevel="1">
      <c r="B224" s="78">
        <f t="shared" si="63"/>
        <v>51349</v>
      </c>
      <c r="C224" s="75">
        <v>0</v>
      </c>
      <c r="D224" s="71">
        <f>IF(F224&lt;&gt;0,VLOOKUP($J224,'Table 1'!$B$13:$C$33,2,FALSE)/12*1000*Study_MW,0)</f>
        <v>0</v>
      </c>
      <c r="E224" s="71">
        <f t="shared" si="65"/>
        <v>0</v>
      </c>
      <c r="F224" s="75">
        <v>0</v>
      </c>
      <c r="G224" s="76" t="e">
        <f t="shared" si="66"/>
        <v>#DIV/0!</v>
      </c>
      <c r="I224" s="77">
        <f t="shared" si="67"/>
        <v>99</v>
      </c>
      <c r="J224" s="73">
        <f t="shared" si="59"/>
        <v>2040</v>
      </c>
      <c r="K224" s="78" t="str">
        <f t="shared" si="60"/>
        <v/>
      </c>
      <c r="M224" s="41">
        <f t="shared" si="61"/>
        <v>2.155E-2</v>
      </c>
      <c r="T224" s="170"/>
    </row>
    <row r="225" spans="2:20" outlineLevel="1">
      <c r="B225" s="78">
        <f t="shared" si="63"/>
        <v>51380</v>
      </c>
      <c r="C225" s="75">
        <v>0</v>
      </c>
      <c r="D225" s="71">
        <f>IF(F225&lt;&gt;0,VLOOKUP($J225,'Table 1'!$B$13:$C$33,2,FALSE)/12*1000*Study_MW,0)</f>
        <v>0</v>
      </c>
      <c r="E225" s="71">
        <f t="shared" si="65"/>
        <v>0</v>
      </c>
      <c r="F225" s="75">
        <v>0</v>
      </c>
      <c r="G225" s="76" t="e">
        <f t="shared" si="66"/>
        <v>#DIV/0!</v>
      </c>
      <c r="I225" s="77">
        <f t="shared" si="67"/>
        <v>100</v>
      </c>
      <c r="J225" s="73">
        <f t="shared" si="59"/>
        <v>2040</v>
      </c>
      <c r="K225" s="78" t="str">
        <f t="shared" si="60"/>
        <v/>
      </c>
      <c r="M225" s="41">
        <f t="shared" ref="M225:M256" si="68">IRP21_Infl_Rate</f>
        <v>2.155E-2</v>
      </c>
      <c r="T225" s="170"/>
    </row>
    <row r="226" spans="2:20" outlineLevel="1">
      <c r="B226" s="78">
        <f t="shared" si="63"/>
        <v>51410</v>
      </c>
      <c r="C226" s="75">
        <v>0</v>
      </c>
      <c r="D226" s="71">
        <f>IF(F226&lt;&gt;0,VLOOKUP($J226,'Table 1'!$B$13:$C$33,2,FALSE)/12*1000*Study_MW,0)</f>
        <v>0</v>
      </c>
      <c r="E226" s="71">
        <f t="shared" si="65"/>
        <v>0</v>
      </c>
      <c r="F226" s="75">
        <v>0</v>
      </c>
      <c r="G226" s="76" t="e">
        <f t="shared" si="66"/>
        <v>#DIV/0!</v>
      </c>
      <c r="I226" s="77">
        <f t="shared" si="67"/>
        <v>101</v>
      </c>
      <c r="J226" s="73">
        <f t="shared" si="59"/>
        <v>2040</v>
      </c>
      <c r="K226" s="78" t="str">
        <f t="shared" si="60"/>
        <v/>
      </c>
      <c r="M226" s="41">
        <f t="shared" si="68"/>
        <v>2.155E-2</v>
      </c>
      <c r="T226" s="170"/>
    </row>
    <row r="227" spans="2:20" outlineLevel="1">
      <c r="B227" s="78">
        <f t="shared" si="63"/>
        <v>51441</v>
      </c>
      <c r="C227" s="75">
        <v>0</v>
      </c>
      <c r="D227" s="71">
        <f>IF(F227&lt;&gt;0,VLOOKUP($J227,'Table 1'!$B$13:$C$33,2,FALSE)/12*1000*Study_MW,0)</f>
        <v>0</v>
      </c>
      <c r="E227" s="71">
        <f t="shared" si="65"/>
        <v>0</v>
      </c>
      <c r="F227" s="75">
        <v>0</v>
      </c>
      <c r="G227" s="76" t="e">
        <f t="shared" si="66"/>
        <v>#DIV/0!</v>
      </c>
      <c r="I227" s="77">
        <f t="shared" si="67"/>
        <v>102</v>
      </c>
      <c r="J227" s="73">
        <f t="shared" si="59"/>
        <v>2040</v>
      </c>
      <c r="K227" s="78" t="str">
        <f t="shared" si="60"/>
        <v/>
      </c>
      <c r="M227" s="41">
        <f t="shared" si="68"/>
        <v>2.155E-2</v>
      </c>
      <c r="T227" s="170"/>
    </row>
    <row r="228" spans="2:20" outlineLevel="1">
      <c r="B228" s="82">
        <f t="shared" si="63"/>
        <v>51471</v>
      </c>
      <c r="C228" s="79">
        <v>0</v>
      </c>
      <c r="D228" s="80">
        <f>IF(F228&lt;&gt;0,VLOOKUP($J228,'Table 1'!$B$13:$C$33,2,FALSE)/12*1000*Study_MW,0)</f>
        <v>0</v>
      </c>
      <c r="E228" s="80">
        <f t="shared" si="65"/>
        <v>0</v>
      </c>
      <c r="F228" s="79">
        <v>0</v>
      </c>
      <c r="G228" s="81" t="e">
        <f t="shared" si="66"/>
        <v>#DIV/0!</v>
      </c>
      <c r="I228" s="64">
        <f t="shared" si="67"/>
        <v>103</v>
      </c>
      <c r="J228" s="73">
        <f t="shared" si="59"/>
        <v>2040</v>
      </c>
      <c r="K228" s="82" t="str">
        <f t="shared" si="60"/>
        <v/>
      </c>
      <c r="M228" s="41">
        <f t="shared" si="68"/>
        <v>2.155E-2</v>
      </c>
      <c r="T228" s="170"/>
    </row>
    <row r="229" spans="2:20" outlineLevel="1">
      <c r="B229" s="74">
        <f t="shared" si="63"/>
        <v>51502</v>
      </c>
      <c r="C229" s="69">
        <v>0</v>
      </c>
      <c r="D229" s="70">
        <f>IF(F229&lt;&gt;0,VLOOKUP($J229,'Table 1'!$B$13:$C$33,2,FALSE)/12*1000*Study_MW,0)</f>
        <v>0</v>
      </c>
      <c r="E229" s="70">
        <f t="shared" si="65"/>
        <v>0</v>
      </c>
      <c r="F229" s="69">
        <v>0</v>
      </c>
      <c r="G229" s="72" t="e">
        <f t="shared" si="66"/>
        <v>#DIV/0!</v>
      </c>
      <c r="I229" s="60">
        <f>I109</f>
        <v>105</v>
      </c>
      <c r="J229" s="73">
        <f t="shared" si="59"/>
        <v>2041</v>
      </c>
      <c r="K229" s="74" t="str">
        <f t="shared" si="60"/>
        <v/>
      </c>
      <c r="M229" s="41">
        <f t="shared" si="68"/>
        <v>2.155E-2</v>
      </c>
      <c r="T229" s="170"/>
    </row>
    <row r="230" spans="2:20" outlineLevel="1">
      <c r="B230" s="78">
        <f t="shared" si="63"/>
        <v>51533</v>
      </c>
      <c r="C230" s="75">
        <v>0</v>
      </c>
      <c r="D230" s="71">
        <f>IF(F230&lt;&gt;0,VLOOKUP($J230,'Table 1'!$B$13:$C$33,2,FALSE)/12*1000*Study_MW,0)</f>
        <v>0</v>
      </c>
      <c r="E230" s="71">
        <f t="shared" si="65"/>
        <v>0</v>
      </c>
      <c r="F230" s="75">
        <v>0</v>
      </c>
      <c r="G230" s="76" t="e">
        <f t="shared" si="66"/>
        <v>#DIV/0!</v>
      </c>
      <c r="I230" s="77">
        <f t="shared" ref="I230:I240" si="69">I110</f>
        <v>106</v>
      </c>
      <c r="J230" s="73">
        <f t="shared" si="59"/>
        <v>2041</v>
      </c>
      <c r="K230" s="78" t="str">
        <f t="shared" si="60"/>
        <v/>
      </c>
      <c r="M230" s="41">
        <f t="shared" si="68"/>
        <v>2.155E-2</v>
      </c>
      <c r="T230" s="170"/>
    </row>
    <row r="231" spans="2:20" outlineLevel="1">
      <c r="B231" s="78">
        <f t="shared" si="63"/>
        <v>51561</v>
      </c>
      <c r="C231" s="75">
        <v>0</v>
      </c>
      <c r="D231" s="71">
        <f>IF(F231&lt;&gt;0,VLOOKUP($J231,'Table 1'!$B$13:$C$33,2,FALSE)/12*1000*Study_MW,0)</f>
        <v>0</v>
      </c>
      <c r="E231" s="71">
        <f t="shared" si="65"/>
        <v>0</v>
      </c>
      <c r="F231" s="75">
        <v>0</v>
      </c>
      <c r="G231" s="76" t="e">
        <f t="shared" si="66"/>
        <v>#DIV/0!</v>
      </c>
      <c r="I231" s="77">
        <f t="shared" si="69"/>
        <v>107</v>
      </c>
      <c r="J231" s="73">
        <f t="shared" si="59"/>
        <v>2041</v>
      </c>
      <c r="K231" s="78" t="str">
        <f t="shared" si="60"/>
        <v/>
      </c>
      <c r="M231" s="41">
        <f t="shared" si="68"/>
        <v>2.155E-2</v>
      </c>
      <c r="T231" s="170"/>
    </row>
    <row r="232" spans="2:20" outlineLevel="1">
      <c r="B232" s="78">
        <f t="shared" si="63"/>
        <v>51592</v>
      </c>
      <c r="C232" s="75">
        <v>0</v>
      </c>
      <c r="D232" s="71">
        <f>IF(F232&lt;&gt;0,VLOOKUP($J232,'Table 1'!$B$13:$C$33,2,FALSE)/12*1000*Study_MW,0)</f>
        <v>0</v>
      </c>
      <c r="E232" s="71">
        <f t="shared" si="65"/>
        <v>0</v>
      </c>
      <c r="F232" s="75">
        <v>0</v>
      </c>
      <c r="G232" s="76" t="e">
        <f t="shared" si="66"/>
        <v>#DIV/0!</v>
      </c>
      <c r="I232" s="77">
        <f t="shared" si="69"/>
        <v>108</v>
      </c>
      <c r="J232" s="73">
        <f t="shared" si="59"/>
        <v>2041</v>
      </c>
      <c r="K232" s="78" t="str">
        <f t="shared" si="60"/>
        <v/>
      </c>
      <c r="M232" s="41">
        <f t="shared" si="68"/>
        <v>2.155E-2</v>
      </c>
      <c r="T232" s="170"/>
    </row>
    <row r="233" spans="2:20" outlineLevel="1">
      <c r="B233" s="78">
        <f t="shared" si="63"/>
        <v>51622</v>
      </c>
      <c r="C233" s="75">
        <v>0</v>
      </c>
      <c r="D233" s="71">
        <f>IF(F233&lt;&gt;0,VLOOKUP($J233,'Table 1'!$B$13:$C$33,2,FALSE)/12*1000*Study_MW,0)</f>
        <v>0</v>
      </c>
      <c r="E233" s="71">
        <f t="shared" si="65"/>
        <v>0</v>
      </c>
      <c r="F233" s="75">
        <v>0</v>
      </c>
      <c r="G233" s="76" t="e">
        <f t="shared" si="66"/>
        <v>#DIV/0!</v>
      </c>
      <c r="I233" s="77">
        <f t="shared" si="69"/>
        <v>109</v>
      </c>
      <c r="J233" s="73">
        <f t="shared" si="59"/>
        <v>2041</v>
      </c>
      <c r="K233" s="78" t="str">
        <f t="shared" si="60"/>
        <v/>
      </c>
      <c r="M233" s="41">
        <f t="shared" si="68"/>
        <v>2.155E-2</v>
      </c>
      <c r="T233" s="170"/>
    </row>
    <row r="234" spans="2:20" outlineLevel="1">
      <c r="B234" s="78">
        <f t="shared" si="63"/>
        <v>51653</v>
      </c>
      <c r="C234" s="75">
        <v>0</v>
      </c>
      <c r="D234" s="71">
        <f>IF(F234&lt;&gt;0,VLOOKUP($J234,'Table 1'!$B$13:$C$33,2,FALSE)/12*1000*Study_MW,0)</f>
        <v>0</v>
      </c>
      <c r="E234" s="71">
        <f t="shared" si="65"/>
        <v>0</v>
      </c>
      <c r="F234" s="75">
        <v>0</v>
      </c>
      <c r="G234" s="76" t="e">
        <f t="shared" si="66"/>
        <v>#DIV/0!</v>
      </c>
      <c r="I234" s="77">
        <f t="shared" si="69"/>
        <v>110</v>
      </c>
      <c r="J234" s="73">
        <f t="shared" si="59"/>
        <v>2041</v>
      </c>
      <c r="K234" s="78" t="str">
        <f t="shared" si="60"/>
        <v/>
      </c>
      <c r="M234" s="41">
        <f t="shared" si="68"/>
        <v>2.155E-2</v>
      </c>
      <c r="T234" s="170"/>
    </row>
    <row r="235" spans="2:20" outlineLevel="1">
      <c r="B235" s="78">
        <f t="shared" si="63"/>
        <v>51683</v>
      </c>
      <c r="C235" s="75">
        <v>0</v>
      </c>
      <c r="D235" s="71">
        <f>IF(F235&lt;&gt;0,VLOOKUP($J235,'Table 1'!$B$13:$C$33,2,FALSE)/12*1000*Study_MW,0)</f>
        <v>0</v>
      </c>
      <c r="E235" s="71">
        <f t="shared" si="65"/>
        <v>0</v>
      </c>
      <c r="F235" s="75">
        <v>0</v>
      </c>
      <c r="G235" s="76" t="e">
        <f t="shared" si="66"/>
        <v>#DIV/0!</v>
      </c>
      <c r="I235" s="77">
        <f t="shared" si="69"/>
        <v>111</v>
      </c>
      <c r="J235" s="73">
        <f t="shared" si="59"/>
        <v>2041</v>
      </c>
      <c r="K235" s="78" t="str">
        <f t="shared" si="60"/>
        <v/>
      </c>
      <c r="M235" s="41">
        <f t="shared" si="68"/>
        <v>2.155E-2</v>
      </c>
      <c r="T235" s="170"/>
    </row>
    <row r="236" spans="2:20" outlineLevel="1">
      <c r="B236" s="78">
        <f t="shared" si="63"/>
        <v>51714</v>
      </c>
      <c r="C236" s="75">
        <v>0</v>
      </c>
      <c r="D236" s="71">
        <f>IF(F236&lt;&gt;0,VLOOKUP($J236,'Table 1'!$B$13:$C$33,2,FALSE)/12*1000*Study_MW,0)</f>
        <v>0</v>
      </c>
      <c r="E236" s="71">
        <f t="shared" si="65"/>
        <v>0</v>
      </c>
      <c r="F236" s="75">
        <v>0</v>
      </c>
      <c r="G236" s="76" t="e">
        <f t="shared" si="66"/>
        <v>#DIV/0!</v>
      </c>
      <c r="I236" s="77">
        <f t="shared" si="69"/>
        <v>112</v>
      </c>
      <c r="J236" s="73">
        <f t="shared" si="59"/>
        <v>2041</v>
      </c>
      <c r="K236" s="78" t="str">
        <f t="shared" si="60"/>
        <v/>
      </c>
      <c r="M236" s="41">
        <f t="shared" si="68"/>
        <v>2.155E-2</v>
      </c>
      <c r="T236" s="170"/>
    </row>
    <row r="237" spans="2:20" outlineLevel="1">
      <c r="B237" s="78">
        <f t="shared" si="63"/>
        <v>51745</v>
      </c>
      <c r="C237" s="75">
        <v>0</v>
      </c>
      <c r="D237" s="71">
        <f>IF(F237&lt;&gt;0,VLOOKUP($J237,'Table 1'!$B$13:$C$33,2,FALSE)/12*1000*Study_MW,0)</f>
        <v>0</v>
      </c>
      <c r="E237" s="71">
        <f t="shared" si="65"/>
        <v>0</v>
      </c>
      <c r="F237" s="75">
        <v>0</v>
      </c>
      <c r="G237" s="76" t="e">
        <f t="shared" si="66"/>
        <v>#DIV/0!</v>
      </c>
      <c r="I237" s="77">
        <f t="shared" si="69"/>
        <v>113</v>
      </c>
      <c r="J237" s="73">
        <f t="shared" si="59"/>
        <v>2041</v>
      </c>
      <c r="K237" s="78" t="str">
        <f t="shared" si="60"/>
        <v/>
      </c>
      <c r="M237" s="41">
        <f t="shared" si="68"/>
        <v>2.155E-2</v>
      </c>
      <c r="T237" s="170"/>
    </row>
    <row r="238" spans="2:20" outlineLevel="1">
      <c r="B238" s="78">
        <f t="shared" si="63"/>
        <v>51775</v>
      </c>
      <c r="C238" s="75">
        <v>0</v>
      </c>
      <c r="D238" s="71">
        <f>IF(F238&lt;&gt;0,VLOOKUP($J238,'Table 1'!$B$13:$C$33,2,FALSE)/12*1000*Study_MW,0)</f>
        <v>0</v>
      </c>
      <c r="E238" s="71">
        <f t="shared" si="65"/>
        <v>0</v>
      </c>
      <c r="F238" s="75">
        <v>0</v>
      </c>
      <c r="G238" s="76" t="e">
        <f t="shared" si="66"/>
        <v>#DIV/0!</v>
      </c>
      <c r="I238" s="77">
        <f t="shared" si="69"/>
        <v>114</v>
      </c>
      <c r="J238" s="73">
        <f t="shared" si="59"/>
        <v>2041</v>
      </c>
      <c r="K238" s="78" t="str">
        <f t="shared" si="60"/>
        <v/>
      </c>
      <c r="M238" s="41">
        <f t="shared" si="68"/>
        <v>2.155E-2</v>
      </c>
      <c r="T238" s="170"/>
    </row>
    <row r="239" spans="2:20" outlineLevel="1">
      <c r="B239" s="78">
        <f t="shared" si="63"/>
        <v>51806</v>
      </c>
      <c r="C239" s="75">
        <v>0</v>
      </c>
      <c r="D239" s="71">
        <f>IF(F239&lt;&gt;0,VLOOKUP($J239,'Table 1'!$B$13:$C$33,2,FALSE)/12*1000*Study_MW,0)</f>
        <v>0</v>
      </c>
      <c r="E239" s="71">
        <f t="shared" si="65"/>
        <v>0</v>
      </c>
      <c r="F239" s="75">
        <v>0</v>
      </c>
      <c r="G239" s="76" t="e">
        <f t="shared" si="66"/>
        <v>#DIV/0!</v>
      </c>
      <c r="I239" s="77">
        <f t="shared" si="69"/>
        <v>115</v>
      </c>
      <c r="J239" s="73">
        <f t="shared" si="59"/>
        <v>2041</v>
      </c>
      <c r="K239" s="78" t="str">
        <f t="shared" si="60"/>
        <v/>
      </c>
      <c r="M239" s="41">
        <f t="shared" si="68"/>
        <v>2.155E-2</v>
      </c>
      <c r="T239" s="170"/>
    </row>
    <row r="240" spans="2:20" outlineLevel="1">
      <c r="B240" s="82">
        <f t="shared" si="63"/>
        <v>51836</v>
      </c>
      <c r="C240" s="79">
        <v>0</v>
      </c>
      <c r="D240" s="80">
        <f>IF(F240&lt;&gt;0,VLOOKUP($J240,'Table 1'!$B$13:$C$33,2,FALSE)/12*1000*Study_MW,0)</f>
        <v>0</v>
      </c>
      <c r="E240" s="80">
        <f t="shared" si="65"/>
        <v>0</v>
      </c>
      <c r="F240" s="79">
        <v>0</v>
      </c>
      <c r="G240" s="81" t="e">
        <f t="shared" si="66"/>
        <v>#DIV/0!</v>
      </c>
      <c r="I240" s="64">
        <f t="shared" si="69"/>
        <v>116</v>
      </c>
      <c r="J240" s="73">
        <f t="shared" si="59"/>
        <v>2041</v>
      </c>
      <c r="K240" s="82" t="str">
        <f t="shared" si="60"/>
        <v/>
      </c>
      <c r="M240" s="41">
        <f t="shared" si="68"/>
        <v>2.155E-2</v>
      </c>
      <c r="T240" s="170"/>
    </row>
    <row r="241" spans="2:20" outlineLevel="1">
      <c r="B241" s="186">
        <f t="shared" ref="B241:B276" si="70">EDATE(B240,1)</f>
        <v>51867</v>
      </c>
      <c r="C241" s="364" t="e">
        <f>(C229*(1+M241))*IF(AND(MONTH(K241)=2,OR(J229=2036,J229=2040)),28/29,1)</f>
        <v>#VALUE!</v>
      </c>
      <c r="D241" s="365">
        <f>IF(ISNUMBER($F241)*SUM(F241:F252)&lt;&gt;0,VLOOKUP($J241,'Table 1'!$B$13:$C$33,2,FALSE)/12*1000*Study_MW,0)</f>
        <v>0</v>
      </c>
      <c r="E241" s="365" t="e">
        <f t="shared" ref="E241:E264" si="71">C241+D241</f>
        <v>#VALUE!</v>
      </c>
      <c r="F241" s="364">
        <v>0</v>
      </c>
      <c r="G241" s="366">
        <f t="shared" ref="G241:G264" si="72">IFERROR(E241/$F241,0)</f>
        <v>0</v>
      </c>
      <c r="I241" s="60">
        <f>I121</f>
        <v>118</v>
      </c>
      <c r="J241" s="73">
        <f t="shared" ref="J241:J252" si="73">YEAR(B241)</f>
        <v>2042</v>
      </c>
      <c r="K241" s="74" t="str">
        <f t="shared" ref="K241:K252" si="74">IF(ISNUMBER(F241),IF(F241&lt;&gt;0,B241,""),"")</f>
        <v/>
      </c>
      <c r="M241" s="41">
        <f t="shared" si="68"/>
        <v>2.155E-2</v>
      </c>
      <c r="T241" s="170"/>
    </row>
    <row r="242" spans="2:20" outlineLevel="1">
      <c r="B242" s="187">
        <f t="shared" si="70"/>
        <v>51898</v>
      </c>
      <c r="C242" s="367" t="e">
        <f t="shared" ref="C242:C252" si="75">(C230*(1+M242))*IF(AND(MONTH(K242)=2,OR(J230=2036,J230=2040)),28/29,1)</f>
        <v>#VALUE!</v>
      </c>
      <c r="D242" s="368">
        <f>IF(ISNUMBER($F242)*SUM(F242:F253)&lt;&gt;0,VLOOKUP($J242,'Table 1'!$B$13:$C$33,2,FALSE)/12*1000*Study_MW,0)</f>
        <v>0</v>
      </c>
      <c r="E242" s="368" t="e">
        <f t="shared" si="71"/>
        <v>#VALUE!</v>
      </c>
      <c r="F242" s="367">
        <v>0</v>
      </c>
      <c r="G242" s="369">
        <f t="shared" si="72"/>
        <v>0</v>
      </c>
      <c r="I242" s="77">
        <f t="shared" ref="I242:I276" si="76">I122</f>
        <v>119</v>
      </c>
      <c r="J242" s="73">
        <f t="shared" si="73"/>
        <v>2042</v>
      </c>
      <c r="K242" s="78" t="str">
        <f t="shared" si="74"/>
        <v/>
      </c>
      <c r="M242" s="41">
        <f t="shared" si="68"/>
        <v>2.155E-2</v>
      </c>
      <c r="T242" s="170"/>
    </row>
    <row r="243" spans="2:20" outlineLevel="1">
      <c r="B243" s="187">
        <f t="shared" si="70"/>
        <v>51926</v>
      </c>
      <c r="C243" s="367" t="e">
        <f t="shared" si="75"/>
        <v>#VALUE!</v>
      </c>
      <c r="D243" s="368">
        <f>IF(ISNUMBER($F243)*SUM(F243:F254)&lt;&gt;0,VLOOKUP($J243,'Table 1'!$B$13:$C$33,2,FALSE)/12*1000*Study_MW,0)</f>
        <v>0</v>
      </c>
      <c r="E243" s="368" t="e">
        <f t="shared" si="71"/>
        <v>#VALUE!</v>
      </c>
      <c r="F243" s="367">
        <v>0</v>
      </c>
      <c r="G243" s="369">
        <f t="shared" si="72"/>
        <v>0</v>
      </c>
      <c r="I243" s="77">
        <f t="shared" si="76"/>
        <v>120</v>
      </c>
      <c r="J243" s="73">
        <f t="shared" si="73"/>
        <v>2042</v>
      </c>
      <c r="K243" s="78" t="str">
        <f t="shared" si="74"/>
        <v/>
      </c>
      <c r="M243" s="41">
        <f t="shared" si="68"/>
        <v>2.155E-2</v>
      </c>
      <c r="T243" s="170"/>
    </row>
    <row r="244" spans="2:20" outlineLevel="1">
      <c r="B244" s="187">
        <f t="shared" si="70"/>
        <v>51957</v>
      </c>
      <c r="C244" s="367" t="e">
        <f t="shared" si="75"/>
        <v>#VALUE!</v>
      </c>
      <c r="D244" s="368">
        <f>IF(ISNUMBER($F244)*SUM(F244:F255)&lt;&gt;0,VLOOKUP($J244,'Table 1'!$B$13:$C$33,2,FALSE)/12*1000*Study_MW,0)</f>
        <v>0</v>
      </c>
      <c r="E244" s="368" t="e">
        <f t="shared" si="71"/>
        <v>#VALUE!</v>
      </c>
      <c r="F244" s="367">
        <v>0</v>
      </c>
      <c r="G244" s="369">
        <f t="shared" si="72"/>
        <v>0</v>
      </c>
      <c r="I244" s="77">
        <f t="shared" si="76"/>
        <v>121</v>
      </c>
      <c r="J244" s="73">
        <f t="shared" si="73"/>
        <v>2042</v>
      </c>
      <c r="K244" s="78" t="str">
        <f t="shared" si="74"/>
        <v/>
      </c>
      <c r="M244" s="41">
        <f t="shared" si="68"/>
        <v>2.155E-2</v>
      </c>
      <c r="T244" s="170"/>
    </row>
    <row r="245" spans="2:20" outlineLevel="1">
      <c r="B245" s="187">
        <f t="shared" si="70"/>
        <v>51987</v>
      </c>
      <c r="C245" s="367" t="e">
        <f t="shared" si="75"/>
        <v>#VALUE!</v>
      </c>
      <c r="D245" s="368">
        <f>IF(ISNUMBER($F245)*SUM(F245:F256)&lt;&gt;0,VLOOKUP($J245,'Table 1'!$B$13:$C$33,2,FALSE)/12*1000*Study_MW,0)</f>
        <v>0</v>
      </c>
      <c r="E245" s="368" t="e">
        <f t="shared" si="71"/>
        <v>#VALUE!</v>
      </c>
      <c r="F245" s="367">
        <v>0</v>
      </c>
      <c r="G245" s="369">
        <f t="shared" si="72"/>
        <v>0</v>
      </c>
      <c r="I245" s="77">
        <f t="shared" si="76"/>
        <v>122</v>
      </c>
      <c r="J245" s="73">
        <f t="shared" si="73"/>
        <v>2042</v>
      </c>
      <c r="K245" s="78" t="str">
        <f t="shared" si="74"/>
        <v/>
      </c>
      <c r="M245" s="41">
        <f t="shared" si="68"/>
        <v>2.155E-2</v>
      </c>
      <c r="T245" s="170"/>
    </row>
    <row r="246" spans="2:20" outlineLevel="1">
      <c r="B246" s="187">
        <f t="shared" si="70"/>
        <v>52018</v>
      </c>
      <c r="C246" s="367" t="e">
        <f t="shared" si="75"/>
        <v>#VALUE!</v>
      </c>
      <c r="D246" s="368">
        <f>IF(ISNUMBER($F246)*SUM(F246:F257)&lt;&gt;0,VLOOKUP($J246,'Table 1'!$B$13:$C$33,2,FALSE)/12*1000*Study_MW,0)</f>
        <v>0</v>
      </c>
      <c r="E246" s="368" t="e">
        <f t="shared" si="71"/>
        <v>#VALUE!</v>
      </c>
      <c r="F246" s="367">
        <v>0</v>
      </c>
      <c r="G246" s="369">
        <f t="shared" si="72"/>
        <v>0</v>
      </c>
      <c r="I246" s="77">
        <f t="shared" si="76"/>
        <v>123</v>
      </c>
      <c r="J246" s="73">
        <f t="shared" si="73"/>
        <v>2042</v>
      </c>
      <c r="K246" s="78" t="str">
        <f t="shared" si="74"/>
        <v/>
      </c>
      <c r="M246" s="41">
        <f t="shared" si="68"/>
        <v>2.155E-2</v>
      </c>
      <c r="T246" s="170"/>
    </row>
    <row r="247" spans="2:20" outlineLevel="1">
      <c r="B247" s="187">
        <f t="shared" si="70"/>
        <v>52048</v>
      </c>
      <c r="C247" s="367" t="e">
        <f t="shared" si="75"/>
        <v>#VALUE!</v>
      </c>
      <c r="D247" s="368">
        <f>IF(ISNUMBER($F247)*SUM(F247:F258)&lt;&gt;0,VLOOKUP($J247,'Table 1'!$B$13:$C$33,2,FALSE)/12*1000*Study_MW,0)</f>
        <v>0</v>
      </c>
      <c r="E247" s="368" t="e">
        <f t="shared" si="71"/>
        <v>#VALUE!</v>
      </c>
      <c r="F247" s="367">
        <v>0</v>
      </c>
      <c r="G247" s="369">
        <f t="shared" si="72"/>
        <v>0</v>
      </c>
      <c r="I247" s="77">
        <f t="shared" si="76"/>
        <v>124</v>
      </c>
      <c r="J247" s="73">
        <f t="shared" si="73"/>
        <v>2042</v>
      </c>
      <c r="K247" s="78" t="str">
        <f t="shared" si="74"/>
        <v/>
      </c>
      <c r="M247" s="41">
        <f t="shared" si="68"/>
        <v>2.155E-2</v>
      </c>
      <c r="T247" s="170"/>
    </row>
    <row r="248" spans="2:20" outlineLevel="1">
      <c r="B248" s="187">
        <f t="shared" si="70"/>
        <v>52079</v>
      </c>
      <c r="C248" s="367" t="e">
        <f t="shared" si="75"/>
        <v>#VALUE!</v>
      </c>
      <c r="D248" s="368">
        <f>IF(ISNUMBER($F248)*SUM(F248:F259)&lt;&gt;0,VLOOKUP($J248,'Table 1'!$B$13:$C$33,2,FALSE)/12*1000*Study_MW,0)</f>
        <v>0</v>
      </c>
      <c r="E248" s="368" t="e">
        <f t="shared" si="71"/>
        <v>#VALUE!</v>
      </c>
      <c r="F248" s="367">
        <v>0</v>
      </c>
      <c r="G248" s="369">
        <f t="shared" si="72"/>
        <v>0</v>
      </c>
      <c r="I248" s="77">
        <f t="shared" si="76"/>
        <v>125</v>
      </c>
      <c r="J248" s="73">
        <f t="shared" si="73"/>
        <v>2042</v>
      </c>
      <c r="K248" s="78" t="str">
        <f t="shared" si="74"/>
        <v/>
      </c>
      <c r="M248" s="41">
        <f t="shared" si="68"/>
        <v>2.155E-2</v>
      </c>
      <c r="T248" s="170"/>
    </row>
    <row r="249" spans="2:20" outlineLevel="1">
      <c r="B249" s="187">
        <f t="shared" si="70"/>
        <v>52110</v>
      </c>
      <c r="C249" s="367" t="e">
        <f t="shared" si="75"/>
        <v>#VALUE!</v>
      </c>
      <c r="D249" s="368">
        <f>IF(ISNUMBER($F249)*SUM(F249:F260)&lt;&gt;0,VLOOKUP($J249,'Table 1'!$B$13:$C$33,2,FALSE)/12*1000*Study_MW,0)</f>
        <v>0</v>
      </c>
      <c r="E249" s="368" t="e">
        <f t="shared" si="71"/>
        <v>#VALUE!</v>
      </c>
      <c r="F249" s="367">
        <v>0</v>
      </c>
      <c r="G249" s="369">
        <f t="shared" si="72"/>
        <v>0</v>
      </c>
      <c r="I249" s="77">
        <f t="shared" si="76"/>
        <v>126</v>
      </c>
      <c r="J249" s="73">
        <f t="shared" si="73"/>
        <v>2042</v>
      </c>
      <c r="K249" s="78" t="str">
        <f t="shared" si="74"/>
        <v/>
      </c>
      <c r="M249" s="41">
        <f t="shared" si="68"/>
        <v>2.155E-2</v>
      </c>
      <c r="T249" s="170"/>
    </row>
    <row r="250" spans="2:20" outlineLevel="1">
      <c r="B250" s="187">
        <f t="shared" si="70"/>
        <v>52140</v>
      </c>
      <c r="C250" s="367" t="e">
        <f t="shared" si="75"/>
        <v>#VALUE!</v>
      </c>
      <c r="D250" s="368">
        <f>IF(ISNUMBER($F250)*SUM(F250:F261)&lt;&gt;0,VLOOKUP($J250,'Table 1'!$B$13:$C$33,2,FALSE)/12*1000*Study_MW,0)</f>
        <v>0</v>
      </c>
      <c r="E250" s="368" t="e">
        <f t="shared" si="71"/>
        <v>#VALUE!</v>
      </c>
      <c r="F250" s="367">
        <v>0</v>
      </c>
      <c r="G250" s="369">
        <f t="shared" si="72"/>
        <v>0</v>
      </c>
      <c r="I250" s="77">
        <f t="shared" si="76"/>
        <v>127</v>
      </c>
      <c r="J250" s="73">
        <f t="shared" si="73"/>
        <v>2042</v>
      </c>
      <c r="K250" s="78" t="str">
        <f t="shared" si="74"/>
        <v/>
      </c>
      <c r="M250" s="41">
        <f t="shared" si="68"/>
        <v>2.155E-2</v>
      </c>
      <c r="T250" s="170"/>
    </row>
    <row r="251" spans="2:20" outlineLevel="1">
      <c r="B251" s="187">
        <f t="shared" si="70"/>
        <v>52171</v>
      </c>
      <c r="C251" s="367" t="e">
        <f t="shared" si="75"/>
        <v>#VALUE!</v>
      </c>
      <c r="D251" s="368">
        <f>IF(ISNUMBER($F251)*SUM(F251:F262)&lt;&gt;0,VLOOKUP($J251,'Table 1'!$B$13:$C$33,2,FALSE)/12*1000*Study_MW,0)</f>
        <v>0</v>
      </c>
      <c r="E251" s="368" t="e">
        <f t="shared" si="71"/>
        <v>#VALUE!</v>
      </c>
      <c r="F251" s="367">
        <v>0</v>
      </c>
      <c r="G251" s="369">
        <f t="shared" si="72"/>
        <v>0</v>
      </c>
      <c r="I251" s="77">
        <f t="shared" si="76"/>
        <v>128</v>
      </c>
      <c r="J251" s="73">
        <f t="shared" si="73"/>
        <v>2042</v>
      </c>
      <c r="K251" s="78" t="str">
        <f t="shared" si="74"/>
        <v/>
      </c>
      <c r="M251" s="41">
        <f t="shared" si="68"/>
        <v>2.155E-2</v>
      </c>
      <c r="O251" s="170"/>
      <c r="P251" s="170"/>
      <c r="T251" s="170"/>
    </row>
    <row r="252" spans="2:20" outlineLevel="1" collapsed="1">
      <c r="B252" s="188">
        <f t="shared" si="70"/>
        <v>52201</v>
      </c>
      <c r="C252" s="370" t="e">
        <f t="shared" si="75"/>
        <v>#VALUE!</v>
      </c>
      <c r="D252" s="371">
        <f>IF(ISNUMBER($F252)*SUM(F252:F263)&lt;&gt;0,VLOOKUP($J252,'Table 1'!$B$13:$C$33,2,FALSE)/12*1000*Study_MW,0)</f>
        <v>0</v>
      </c>
      <c r="E252" s="371" t="e">
        <f t="shared" si="71"/>
        <v>#VALUE!</v>
      </c>
      <c r="F252" s="370">
        <v>0</v>
      </c>
      <c r="G252" s="372">
        <f t="shared" si="72"/>
        <v>0</v>
      </c>
      <c r="I252" s="64">
        <f t="shared" si="76"/>
        <v>129</v>
      </c>
      <c r="J252" s="73">
        <f t="shared" si="73"/>
        <v>2042</v>
      </c>
      <c r="K252" s="82" t="str">
        <f t="shared" si="74"/>
        <v/>
      </c>
      <c r="M252" s="41">
        <f t="shared" si="68"/>
        <v>2.155E-2</v>
      </c>
      <c r="O252" s="170"/>
      <c r="P252" s="170"/>
      <c r="T252" s="170"/>
    </row>
    <row r="253" spans="2:20" outlineLevel="1">
      <c r="B253" s="186">
        <f t="shared" si="70"/>
        <v>52232</v>
      </c>
      <c r="C253" s="364" t="e">
        <f>(C241*(1+M253))*IF(AND(MONTH(K253)=2,OR(J241=2036,J241=2040)),28/29,1)</f>
        <v>#VALUE!</v>
      </c>
      <c r="D253" s="365">
        <f>IF(ISNUMBER($F253)*SUM(F253:F264)&lt;&gt;0,VLOOKUP($J253,'Table 1'!$B$13:$C$33,2,FALSE)/12*1000*Study_MW,0)</f>
        <v>0</v>
      </c>
      <c r="E253" s="365" t="e">
        <f t="shared" si="71"/>
        <v>#VALUE!</v>
      </c>
      <c r="F253" s="364">
        <v>0</v>
      </c>
      <c r="G253" s="366">
        <f t="shared" si="72"/>
        <v>0</v>
      </c>
      <c r="I253" s="60">
        <f>I133</f>
        <v>1</v>
      </c>
      <c r="J253" s="73">
        <f t="shared" ref="J253:J276" si="77">YEAR(B253)</f>
        <v>2043</v>
      </c>
      <c r="K253" s="74" t="str">
        <f t="shared" ref="K253:K276" si="78">IF(ISNUMBER(F253),IF(F253&lt;&gt;0,B253,""),"")</f>
        <v/>
      </c>
      <c r="M253" s="41">
        <f t="shared" si="68"/>
        <v>2.155E-2</v>
      </c>
      <c r="O253" s="170"/>
      <c r="P253" s="170"/>
      <c r="T253" s="170"/>
    </row>
    <row r="254" spans="2:20" outlineLevel="1">
      <c r="B254" s="187">
        <f t="shared" si="70"/>
        <v>52263</v>
      </c>
      <c r="C254" s="367" t="e">
        <f t="shared" ref="C254:C264" si="79">(C242*(1+M254))*IF(AND(MONTH(K254)=2,OR(J242=2036,J242=2040)),28/29,1)</f>
        <v>#VALUE!</v>
      </c>
      <c r="D254" s="368">
        <f>IF(ISNUMBER($F254)*SUM(F254:F265)&lt;&gt;0,VLOOKUP($J254,'Table 1'!$B$13:$C$33,2,FALSE)/12*1000*Study_MW,0)</f>
        <v>0</v>
      </c>
      <c r="E254" s="368" t="e">
        <f t="shared" si="71"/>
        <v>#VALUE!</v>
      </c>
      <c r="F254" s="367">
        <v>0</v>
      </c>
      <c r="G254" s="369">
        <f t="shared" si="72"/>
        <v>0</v>
      </c>
      <c r="I254" s="77">
        <f t="shared" si="76"/>
        <v>2</v>
      </c>
      <c r="J254" s="73">
        <f t="shared" si="77"/>
        <v>2043</v>
      </c>
      <c r="K254" s="78" t="str">
        <f t="shared" si="78"/>
        <v/>
      </c>
      <c r="M254" s="41">
        <f t="shared" si="68"/>
        <v>2.155E-2</v>
      </c>
      <c r="O254" s="170"/>
      <c r="P254" s="170"/>
      <c r="T254" s="170"/>
    </row>
    <row r="255" spans="2:20" outlineLevel="1">
      <c r="B255" s="187">
        <f t="shared" si="70"/>
        <v>52291</v>
      </c>
      <c r="C255" s="367" t="e">
        <f t="shared" si="79"/>
        <v>#VALUE!</v>
      </c>
      <c r="D255" s="368">
        <f>IF(ISNUMBER($F255)*SUM(F255:F266)&lt;&gt;0,VLOOKUP($J255,'Table 1'!$B$13:$C$33,2,FALSE)/12*1000*Study_MW,0)</f>
        <v>0</v>
      </c>
      <c r="E255" s="368" t="e">
        <f t="shared" si="71"/>
        <v>#VALUE!</v>
      </c>
      <c r="F255" s="367">
        <v>0</v>
      </c>
      <c r="G255" s="369">
        <f t="shared" si="72"/>
        <v>0</v>
      </c>
      <c r="I255" s="77">
        <f t="shared" si="76"/>
        <v>3</v>
      </c>
      <c r="J255" s="73">
        <f t="shared" si="77"/>
        <v>2043</v>
      </c>
      <c r="K255" s="78" t="str">
        <f t="shared" si="78"/>
        <v/>
      </c>
      <c r="M255" s="41">
        <f t="shared" si="68"/>
        <v>2.155E-2</v>
      </c>
      <c r="O255" s="170"/>
      <c r="P255" s="170"/>
      <c r="T255" s="170"/>
    </row>
    <row r="256" spans="2:20" outlineLevel="1">
      <c r="B256" s="187">
        <f t="shared" si="70"/>
        <v>52322</v>
      </c>
      <c r="C256" s="367" t="e">
        <f t="shared" si="79"/>
        <v>#VALUE!</v>
      </c>
      <c r="D256" s="368">
        <f>IF(ISNUMBER($F256)*SUM(F256:F267)&lt;&gt;0,VLOOKUP($J256,'Table 1'!$B$13:$C$33,2,FALSE)/12*1000*Study_MW,0)</f>
        <v>0</v>
      </c>
      <c r="E256" s="368" t="e">
        <f t="shared" si="71"/>
        <v>#VALUE!</v>
      </c>
      <c r="F256" s="367">
        <v>0</v>
      </c>
      <c r="G256" s="369">
        <f t="shared" si="72"/>
        <v>0</v>
      </c>
      <c r="I256" s="77">
        <f t="shared" si="76"/>
        <v>4</v>
      </c>
      <c r="J256" s="73">
        <f t="shared" si="77"/>
        <v>2043</v>
      </c>
      <c r="K256" s="78" t="str">
        <f t="shared" si="78"/>
        <v/>
      </c>
      <c r="M256" s="41">
        <f t="shared" si="68"/>
        <v>2.155E-2</v>
      </c>
      <c r="O256" s="170"/>
      <c r="P256" s="170"/>
      <c r="T256" s="170"/>
    </row>
    <row r="257" spans="2:20" outlineLevel="1">
      <c r="B257" s="187">
        <f t="shared" si="70"/>
        <v>52352</v>
      </c>
      <c r="C257" s="367" t="e">
        <f t="shared" si="79"/>
        <v>#VALUE!</v>
      </c>
      <c r="D257" s="368">
        <f>IF(ISNUMBER($F257)*SUM(F257:F268)&lt;&gt;0,VLOOKUP($J257,'Table 1'!$B$13:$C$33,2,FALSE)/12*1000*Study_MW,0)</f>
        <v>0</v>
      </c>
      <c r="E257" s="368" t="e">
        <f t="shared" si="71"/>
        <v>#VALUE!</v>
      </c>
      <c r="F257" s="367">
        <v>0</v>
      </c>
      <c r="G257" s="369">
        <f t="shared" si="72"/>
        <v>0</v>
      </c>
      <c r="I257" s="77">
        <f t="shared" si="76"/>
        <v>5</v>
      </c>
      <c r="J257" s="73">
        <f t="shared" si="77"/>
        <v>2043</v>
      </c>
      <c r="K257" s="78" t="str">
        <f t="shared" si="78"/>
        <v/>
      </c>
      <c r="M257" s="41">
        <f t="shared" ref="M257:M276" si="80">IRP21_Infl_Rate</f>
        <v>2.155E-2</v>
      </c>
      <c r="O257" s="170"/>
      <c r="P257" s="170"/>
      <c r="T257" s="170"/>
    </row>
    <row r="258" spans="2:20" outlineLevel="1">
      <c r="B258" s="187">
        <f t="shared" si="70"/>
        <v>52383</v>
      </c>
      <c r="C258" s="367" t="e">
        <f t="shared" si="79"/>
        <v>#VALUE!</v>
      </c>
      <c r="D258" s="368">
        <f>IF(ISNUMBER($F258)*SUM(F258:F269)&lt;&gt;0,VLOOKUP($J258,'Table 1'!$B$13:$C$33,2,FALSE)/12*1000*Study_MW,0)</f>
        <v>0</v>
      </c>
      <c r="E258" s="368" t="e">
        <f t="shared" si="71"/>
        <v>#VALUE!</v>
      </c>
      <c r="F258" s="367">
        <v>0</v>
      </c>
      <c r="G258" s="369">
        <f t="shared" si="72"/>
        <v>0</v>
      </c>
      <c r="I258" s="77">
        <f t="shared" si="76"/>
        <v>6</v>
      </c>
      <c r="J258" s="73">
        <f t="shared" si="77"/>
        <v>2043</v>
      </c>
      <c r="K258" s="78" t="str">
        <f t="shared" si="78"/>
        <v/>
      </c>
      <c r="M258" s="41">
        <f t="shared" si="80"/>
        <v>2.155E-2</v>
      </c>
      <c r="O258" s="170"/>
      <c r="P258" s="170"/>
      <c r="T258" s="170"/>
    </row>
    <row r="259" spans="2:20" outlineLevel="1">
      <c r="B259" s="187">
        <f t="shared" si="70"/>
        <v>52413</v>
      </c>
      <c r="C259" s="367" t="e">
        <f t="shared" si="79"/>
        <v>#VALUE!</v>
      </c>
      <c r="D259" s="368">
        <f>IF(ISNUMBER($F259)*SUM(F259:F270)&lt;&gt;0,VLOOKUP($J259,'Table 1'!$B$13:$C$33,2,FALSE)/12*1000*Study_MW,0)</f>
        <v>0</v>
      </c>
      <c r="E259" s="368" t="e">
        <f t="shared" si="71"/>
        <v>#VALUE!</v>
      </c>
      <c r="F259" s="367">
        <v>0</v>
      </c>
      <c r="G259" s="369">
        <f t="shared" si="72"/>
        <v>0</v>
      </c>
      <c r="I259" s="77">
        <f t="shared" si="76"/>
        <v>7</v>
      </c>
      <c r="J259" s="73">
        <f t="shared" si="77"/>
        <v>2043</v>
      </c>
      <c r="K259" s="78" t="str">
        <f t="shared" si="78"/>
        <v/>
      </c>
      <c r="M259" s="41">
        <f t="shared" si="80"/>
        <v>2.155E-2</v>
      </c>
      <c r="O259" s="170"/>
      <c r="P259" s="170"/>
    </row>
    <row r="260" spans="2:20" outlineLevel="1">
      <c r="B260" s="187">
        <f t="shared" si="70"/>
        <v>52444</v>
      </c>
      <c r="C260" s="367" t="e">
        <f t="shared" si="79"/>
        <v>#VALUE!</v>
      </c>
      <c r="D260" s="368">
        <f>IF(ISNUMBER($F260)*SUM(F260:F271)&lt;&gt;0,VLOOKUP($J260,'Table 1'!$B$13:$C$33,2,FALSE)/12*1000*Study_MW,0)</f>
        <v>0</v>
      </c>
      <c r="E260" s="368" t="e">
        <f t="shared" si="71"/>
        <v>#VALUE!</v>
      </c>
      <c r="F260" s="367">
        <v>0</v>
      </c>
      <c r="G260" s="369">
        <f t="shared" si="72"/>
        <v>0</v>
      </c>
      <c r="I260" s="77">
        <f t="shared" si="76"/>
        <v>8</v>
      </c>
      <c r="J260" s="73">
        <f t="shared" si="77"/>
        <v>2043</v>
      </c>
      <c r="K260" s="78" t="str">
        <f t="shared" si="78"/>
        <v/>
      </c>
      <c r="M260" s="41">
        <f t="shared" si="80"/>
        <v>2.155E-2</v>
      </c>
      <c r="O260" s="170"/>
      <c r="P260" s="170"/>
    </row>
    <row r="261" spans="2:20" outlineLevel="1">
      <c r="B261" s="187">
        <f t="shared" si="70"/>
        <v>52475</v>
      </c>
      <c r="C261" s="367" t="e">
        <f t="shared" si="79"/>
        <v>#VALUE!</v>
      </c>
      <c r="D261" s="368">
        <f>IF(ISNUMBER($F261)*SUM(F261:F272)&lt;&gt;0,VLOOKUP($J261,'Table 1'!$B$13:$C$33,2,FALSE)/12*1000*Study_MW,0)</f>
        <v>0</v>
      </c>
      <c r="E261" s="368" t="e">
        <f t="shared" si="71"/>
        <v>#VALUE!</v>
      </c>
      <c r="F261" s="367">
        <v>0</v>
      </c>
      <c r="G261" s="369">
        <f t="shared" si="72"/>
        <v>0</v>
      </c>
      <c r="I261" s="77">
        <f t="shared" si="76"/>
        <v>9</v>
      </c>
      <c r="J261" s="73">
        <f t="shared" si="77"/>
        <v>2043</v>
      </c>
      <c r="K261" s="78" t="str">
        <f t="shared" si="78"/>
        <v/>
      </c>
      <c r="M261" s="41">
        <f t="shared" si="80"/>
        <v>2.155E-2</v>
      </c>
      <c r="O261" s="170"/>
      <c r="P261" s="170"/>
    </row>
    <row r="262" spans="2:20" outlineLevel="1">
      <c r="B262" s="187">
        <f t="shared" si="70"/>
        <v>52505</v>
      </c>
      <c r="C262" s="367" t="e">
        <f t="shared" si="79"/>
        <v>#VALUE!</v>
      </c>
      <c r="D262" s="368">
        <f>IF(ISNUMBER($F262)*SUM(F262:F273)&lt;&gt;0,VLOOKUP($J262,'Table 1'!$B$13:$C$33,2,FALSE)/12*1000*Study_MW,0)</f>
        <v>0</v>
      </c>
      <c r="E262" s="368" t="e">
        <f t="shared" si="71"/>
        <v>#VALUE!</v>
      </c>
      <c r="F262" s="367">
        <v>0</v>
      </c>
      <c r="G262" s="369">
        <f t="shared" si="72"/>
        <v>0</v>
      </c>
      <c r="I262" s="77">
        <f t="shared" si="76"/>
        <v>10</v>
      </c>
      <c r="J262" s="73">
        <f t="shared" si="77"/>
        <v>2043</v>
      </c>
      <c r="K262" s="78" t="str">
        <f t="shared" si="78"/>
        <v/>
      </c>
      <c r="M262" s="41">
        <f t="shared" si="80"/>
        <v>2.155E-2</v>
      </c>
    </row>
    <row r="263" spans="2:20" outlineLevel="1">
      <c r="B263" s="187">
        <f t="shared" si="70"/>
        <v>52536</v>
      </c>
      <c r="C263" s="367" t="e">
        <f t="shared" si="79"/>
        <v>#VALUE!</v>
      </c>
      <c r="D263" s="368">
        <f>IF(ISNUMBER($F263)*SUM(F263:F274)&lt;&gt;0,VLOOKUP($J263,'Table 1'!$B$13:$C$33,2,FALSE)/12*1000*Study_MW,0)</f>
        <v>0</v>
      </c>
      <c r="E263" s="368" t="e">
        <f t="shared" si="71"/>
        <v>#VALUE!</v>
      </c>
      <c r="F263" s="367">
        <v>0</v>
      </c>
      <c r="G263" s="369">
        <f t="shared" si="72"/>
        <v>0</v>
      </c>
      <c r="I263" s="77">
        <f t="shared" si="76"/>
        <v>11</v>
      </c>
      <c r="J263" s="73">
        <f t="shared" si="77"/>
        <v>2043</v>
      </c>
      <c r="K263" s="78" t="str">
        <f t="shared" si="78"/>
        <v/>
      </c>
      <c r="M263" s="41">
        <f t="shared" si="80"/>
        <v>2.155E-2</v>
      </c>
    </row>
    <row r="264" spans="2:20" outlineLevel="1">
      <c r="B264" s="188">
        <f t="shared" si="70"/>
        <v>52566</v>
      </c>
      <c r="C264" s="370" t="e">
        <f t="shared" si="79"/>
        <v>#VALUE!</v>
      </c>
      <c r="D264" s="371">
        <f>IF(ISNUMBER($F264)*SUM(F264:F275)&lt;&gt;0,VLOOKUP($J264,'Table 1'!$B$13:$C$33,2,FALSE)/12*1000*Study_MW,0)</f>
        <v>0</v>
      </c>
      <c r="E264" s="371" t="e">
        <f t="shared" si="71"/>
        <v>#VALUE!</v>
      </c>
      <c r="F264" s="370">
        <v>0</v>
      </c>
      <c r="G264" s="372">
        <f t="shared" si="72"/>
        <v>0</v>
      </c>
      <c r="I264" s="64">
        <f t="shared" si="76"/>
        <v>12</v>
      </c>
      <c r="J264" s="73">
        <f t="shared" si="77"/>
        <v>2043</v>
      </c>
      <c r="K264" s="82" t="str">
        <f t="shared" si="78"/>
        <v/>
      </c>
      <c r="M264" s="41">
        <f t="shared" si="80"/>
        <v>2.155E-2</v>
      </c>
    </row>
    <row r="265" spans="2:20" outlineLevel="1">
      <c r="B265" s="186">
        <f t="shared" si="70"/>
        <v>52597</v>
      </c>
      <c r="C265" s="178" t="e">
        <f>(C253*(1+M265))*IF(AND(MONTH(K265)=2,OR(J253=2036,J253=2040)),28/29,1)</f>
        <v>#VALUE!</v>
      </c>
      <c r="D265" s="179">
        <f>IF(ISNUMBER($F265)*SUM(F265:F276)&lt;&gt;0,VLOOKUP($J265,'Table 1'!$B$13:$C$38,2,FALSE)/12*1000*Study_MW,0)</f>
        <v>0</v>
      </c>
      <c r="E265" s="179" t="e">
        <f t="shared" ref="E265:E276" si="81">C265+D265</f>
        <v>#VALUE!</v>
      </c>
      <c r="F265" s="178">
        <v>0</v>
      </c>
      <c r="G265" s="180">
        <f t="shared" ref="G265:G276" si="82">IFERROR(E265/$F265,0)</f>
        <v>0</v>
      </c>
      <c r="I265" s="60">
        <f>I145</f>
        <v>14</v>
      </c>
      <c r="J265" s="73">
        <f t="shared" si="77"/>
        <v>2044</v>
      </c>
      <c r="K265" s="74" t="str">
        <f t="shared" si="78"/>
        <v/>
      </c>
      <c r="M265" s="41">
        <f t="shared" si="80"/>
        <v>2.155E-2</v>
      </c>
      <c r="O265" s="170"/>
      <c r="P265" s="170"/>
      <c r="T265" s="170"/>
    </row>
    <row r="266" spans="2:20" outlineLevel="1">
      <c r="B266" s="187">
        <f t="shared" si="70"/>
        <v>52628</v>
      </c>
      <c r="C266" s="172" t="e">
        <f t="shared" ref="C266:C276" si="83">(C254*(1+M266))*IF(AND(MONTH(K266)=2,OR(J254=2036,J254=2040)),28/29,1)</f>
        <v>#VALUE!</v>
      </c>
      <c r="D266" s="173">
        <f>IF(ISNUMBER($F266)*SUM(F266:F276)&lt;&gt;0,VLOOKUP($J266,'Table 1'!$B$13:$C$38,2,FALSE)/12*1000*Study_MW,0)</f>
        <v>0</v>
      </c>
      <c r="E266" s="173" t="e">
        <f t="shared" si="81"/>
        <v>#VALUE!</v>
      </c>
      <c r="F266" s="172">
        <v>0</v>
      </c>
      <c r="G266" s="174">
        <f t="shared" si="82"/>
        <v>0</v>
      </c>
      <c r="I266" s="77">
        <f t="shared" si="76"/>
        <v>15</v>
      </c>
      <c r="J266" s="73">
        <f t="shared" si="77"/>
        <v>2044</v>
      </c>
      <c r="K266" s="78" t="str">
        <f t="shared" si="78"/>
        <v/>
      </c>
      <c r="M266" s="41">
        <f t="shared" si="80"/>
        <v>2.155E-2</v>
      </c>
      <c r="O266" s="170"/>
      <c r="P266" s="170"/>
      <c r="T266" s="170"/>
    </row>
    <row r="267" spans="2:20" outlineLevel="1">
      <c r="B267" s="187">
        <f t="shared" si="70"/>
        <v>52657</v>
      </c>
      <c r="C267" s="172" t="e">
        <f t="shared" si="83"/>
        <v>#VALUE!</v>
      </c>
      <c r="D267" s="173">
        <f>IF(ISNUMBER($F267)*SUM(F267:F276)&lt;&gt;0,VLOOKUP($J267,'Table 1'!$B$13:$C$38,2,FALSE)/12*1000*Study_MW,0)</f>
        <v>0</v>
      </c>
      <c r="E267" s="173" t="e">
        <f t="shared" si="81"/>
        <v>#VALUE!</v>
      </c>
      <c r="F267" s="172">
        <v>0</v>
      </c>
      <c r="G267" s="174">
        <f t="shared" si="82"/>
        <v>0</v>
      </c>
      <c r="I267" s="77">
        <f t="shared" si="76"/>
        <v>16</v>
      </c>
      <c r="J267" s="73">
        <f t="shared" si="77"/>
        <v>2044</v>
      </c>
      <c r="K267" s="78" t="str">
        <f t="shared" si="78"/>
        <v/>
      </c>
      <c r="M267" s="41">
        <f t="shared" si="80"/>
        <v>2.155E-2</v>
      </c>
      <c r="O267" s="170"/>
      <c r="P267" s="170"/>
      <c r="T267" s="170"/>
    </row>
    <row r="268" spans="2:20" outlineLevel="1">
      <c r="B268" s="187">
        <f t="shared" si="70"/>
        <v>52688</v>
      </c>
      <c r="C268" s="172" t="e">
        <f t="shared" si="83"/>
        <v>#VALUE!</v>
      </c>
      <c r="D268" s="173">
        <f>IF(ISNUMBER($F268)*SUM(F268:F276)&lt;&gt;0,VLOOKUP($J268,'Table 1'!$B$13:$C$38,2,FALSE)/12*1000*Study_MW,0)</f>
        <v>0</v>
      </c>
      <c r="E268" s="173" t="e">
        <f t="shared" si="81"/>
        <v>#VALUE!</v>
      </c>
      <c r="F268" s="172">
        <v>0</v>
      </c>
      <c r="G268" s="174">
        <f t="shared" si="82"/>
        <v>0</v>
      </c>
      <c r="I268" s="77">
        <f t="shared" si="76"/>
        <v>17</v>
      </c>
      <c r="J268" s="73">
        <f t="shared" si="77"/>
        <v>2044</v>
      </c>
      <c r="K268" s="78" t="str">
        <f t="shared" si="78"/>
        <v/>
      </c>
      <c r="M268" s="41">
        <f t="shared" si="80"/>
        <v>2.155E-2</v>
      </c>
      <c r="O268" s="170"/>
      <c r="P268" s="170"/>
      <c r="T268" s="170"/>
    </row>
    <row r="269" spans="2:20" outlineLevel="1">
      <c r="B269" s="187">
        <f t="shared" si="70"/>
        <v>52718</v>
      </c>
      <c r="C269" s="172" t="e">
        <f t="shared" si="83"/>
        <v>#VALUE!</v>
      </c>
      <c r="D269" s="173">
        <f>IF(ISNUMBER($F269)*SUM(F269:F276)&lt;&gt;0,VLOOKUP($J269,'Table 1'!$B$13:$C$38,2,FALSE)/12*1000*Study_MW,0)</f>
        <v>0</v>
      </c>
      <c r="E269" s="173" t="e">
        <f t="shared" si="81"/>
        <v>#VALUE!</v>
      </c>
      <c r="F269" s="172">
        <v>0</v>
      </c>
      <c r="G269" s="174">
        <f t="shared" si="82"/>
        <v>0</v>
      </c>
      <c r="I269" s="77">
        <f t="shared" si="76"/>
        <v>18</v>
      </c>
      <c r="J269" s="73">
        <f t="shared" si="77"/>
        <v>2044</v>
      </c>
      <c r="K269" s="78" t="str">
        <f t="shared" si="78"/>
        <v/>
      </c>
      <c r="M269" s="41">
        <f t="shared" si="80"/>
        <v>2.155E-2</v>
      </c>
      <c r="O269" s="170"/>
      <c r="P269" s="170"/>
      <c r="T269" s="170"/>
    </row>
    <row r="270" spans="2:20" outlineLevel="1">
      <c r="B270" s="187">
        <f t="shared" si="70"/>
        <v>52749</v>
      </c>
      <c r="C270" s="172" t="e">
        <f t="shared" si="83"/>
        <v>#VALUE!</v>
      </c>
      <c r="D270" s="173">
        <f>IF(ISNUMBER($F270)*SUM(F270:F276)&lt;&gt;0,VLOOKUP($J270,'Table 1'!$B$13:$C$38,2,FALSE)/12*1000*Study_MW,0)</f>
        <v>0</v>
      </c>
      <c r="E270" s="173" t="e">
        <f t="shared" si="81"/>
        <v>#VALUE!</v>
      </c>
      <c r="F270" s="172">
        <v>0</v>
      </c>
      <c r="G270" s="174">
        <f t="shared" si="82"/>
        <v>0</v>
      </c>
      <c r="I270" s="77">
        <f t="shared" si="76"/>
        <v>19</v>
      </c>
      <c r="J270" s="73">
        <f t="shared" si="77"/>
        <v>2044</v>
      </c>
      <c r="K270" s="78" t="str">
        <f t="shared" si="78"/>
        <v/>
      </c>
      <c r="M270" s="41">
        <f t="shared" si="80"/>
        <v>2.155E-2</v>
      </c>
      <c r="O270" s="170"/>
      <c r="P270" s="170"/>
      <c r="T270" s="170"/>
    </row>
    <row r="271" spans="2:20" outlineLevel="1">
      <c r="B271" s="187">
        <f t="shared" si="70"/>
        <v>52779</v>
      </c>
      <c r="C271" s="172" t="e">
        <f t="shared" si="83"/>
        <v>#VALUE!</v>
      </c>
      <c r="D271" s="173">
        <f>IF(ISNUMBER($F271)*SUM(F271:F276)&lt;&gt;0,VLOOKUP($J271,'Table 1'!$B$13:$C$38,2,FALSE)/12*1000*Study_MW,0)</f>
        <v>0</v>
      </c>
      <c r="E271" s="173" t="e">
        <f t="shared" si="81"/>
        <v>#VALUE!</v>
      </c>
      <c r="F271" s="172">
        <v>0</v>
      </c>
      <c r="G271" s="174">
        <f t="shared" si="82"/>
        <v>0</v>
      </c>
      <c r="I271" s="77">
        <f t="shared" si="76"/>
        <v>20</v>
      </c>
      <c r="J271" s="73">
        <f t="shared" si="77"/>
        <v>2044</v>
      </c>
      <c r="K271" s="78" t="str">
        <f t="shared" si="78"/>
        <v/>
      </c>
      <c r="M271" s="41">
        <f t="shared" si="80"/>
        <v>2.155E-2</v>
      </c>
      <c r="O271" s="170"/>
      <c r="P271" s="170"/>
    </row>
    <row r="272" spans="2:20" outlineLevel="1">
      <c r="B272" s="187">
        <f t="shared" si="70"/>
        <v>52810</v>
      </c>
      <c r="C272" s="172" t="e">
        <f t="shared" si="83"/>
        <v>#VALUE!</v>
      </c>
      <c r="D272" s="173">
        <f>IF(ISNUMBER($F272)*SUM(F272:F276)&lt;&gt;0,VLOOKUP($J272,'Table 1'!$B$13:$C$38,2,FALSE)/12*1000*Study_MW,0)</f>
        <v>0</v>
      </c>
      <c r="E272" s="173" t="e">
        <f t="shared" si="81"/>
        <v>#VALUE!</v>
      </c>
      <c r="F272" s="172">
        <v>0</v>
      </c>
      <c r="G272" s="174">
        <f t="shared" si="82"/>
        <v>0</v>
      </c>
      <c r="I272" s="77">
        <f t="shared" si="76"/>
        <v>21</v>
      </c>
      <c r="J272" s="73">
        <f t="shared" si="77"/>
        <v>2044</v>
      </c>
      <c r="K272" s="78" t="str">
        <f t="shared" si="78"/>
        <v/>
      </c>
      <c r="M272" s="41">
        <f t="shared" si="80"/>
        <v>2.155E-2</v>
      </c>
      <c r="O272" s="170"/>
      <c r="P272" s="170"/>
    </row>
    <row r="273" spans="2:16" outlineLevel="1">
      <c r="B273" s="187">
        <f t="shared" si="70"/>
        <v>52841</v>
      </c>
      <c r="C273" s="172" t="e">
        <f t="shared" si="83"/>
        <v>#VALUE!</v>
      </c>
      <c r="D273" s="173">
        <f>IF(ISNUMBER($F273)*SUM(F273:F276)&lt;&gt;0,VLOOKUP($J273,'Table 1'!$B$13:$C$38,2,FALSE)/12*1000*Study_MW,0)</f>
        <v>0</v>
      </c>
      <c r="E273" s="173" t="e">
        <f t="shared" si="81"/>
        <v>#VALUE!</v>
      </c>
      <c r="F273" s="172">
        <v>0</v>
      </c>
      <c r="G273" s="174">
        <f t="shared" si="82"/>
        <v>0</v>
      </c>
      <c r="I273" s="77">
        <f t="shared" si="76"/>
        <v>22</v>
      </c>
      <c r="J273" s="73">
        <f t="shared" si="77"/>
        <v>2044</v>
      </c>
      <c r="K273" s="78" t="str">
        <f t="shared" si="78"/>
        <v/>
      </c>
      <c r="M273" s="41">
        <f t="shared" si="80"/>
        <v>2.155E-2</v>
      </c>
      <c r="O273" s="170"/>
      <c r="P273" s="170"/>
    </row>
    <row r="274" spans="2:16" outlineLevel="1">
      <c r="B274" s="187">
        <f t="shared" si="70"/>
        <v>52871</v>
      </c>
      <c r="C274" s="172" t="e">
        <f t="shared" si="83"/>
        <v>#VALUE!</v>
      </c>
      <c r="D274" s="173">
        <f>IF(ISNUMBER($F274)*SUM(F274:F276)&lt;&gt;0,VLOOKUP($J274,'Table 1'!$B$13:$C$38,2,FALSE)/12*1000*Study_MW,0)</f>
        <v>0</v>
      </c>
      <c r="E274" s="173" t="e">
        <f t="shared" si="81"/>
        <v>#VALUE!</v>
      </c>
      <c r="F274" s="172">
        <v>0</v>
      </c>
      <c r="G274" s="174">
        <f t="shared" si="82"/>
        <v>0</v>
      </c>
      <c r="I274" s="77">
        <f t="shared" si="76"/>
        <v>23</v>
      </c>
      <c r="J274" s="73">
        <f t="shared" si="77"/>
        <v>2044</v>
      </c>
      <c r="K274" s="78" t="str">
        <f t="shared" si="78"/>
        <v/>
      </c>
      <c r="M274" s="41">
        <f t="shared" si="80"/>
        <v>2.155E-2</v>
      </c>
    </row>
    <row r="275" spans="2:16" outlineLevel="1">
      <c r="B275" s="187">
        <f t="shared" si="70"/>
        <v>52902</v>
      </c>
      <c r="C275" s="172" t="e">
        <f t="shared" si="83"/>
        <v>#VALUE!</v>
      </c>
      <c r="D275" s="173">
        <f>IF(ISNUMBER($F275)*SUM(F275:F276)&lt;&gt;0,VLOOKUP($J275,'Table 1'!$B$13:$C$38,2,FALSE)/12*1000*Study_MW,0)</f>
        <v>0</v>
      </c>
      <c r="E275" s="173" t="e">
        <f t="shared" si="81"/>
        <v>#VALUE!</v>
      </c>
      <c r="F275" s="172">
        <v>0</v>
      </c>
      <c r="G275" s="174">
        <f t="shared" si="82"/>
        <v>0</v>
      </c>
      <c r="I275" s="77">
        <f t="shared" si="76"/>
        <v>24</v>
      </c>
      <c r="J275" s="73">
        <f t="shared" si="77"/>
        <v>2044</v>
      </c>
      <c r="K275" s="78" t="str">
        <f t="shared" si="78"/>
        <v/>
      </c>
      <c r="M275" s="41">
        <f t="shared" si="80"/>
        <v>2.155E-2</v>
      </c>
    </row>
    <row r="276" spans="2:16" outlineLevel="1">
      <c r="B276" s="188">
        <f t="shared" si="70"/>
        <v>52932</v>
      </c>
      <c r="C276" s="175" t="e">
        <f t="shared" si="83"/>
        <v>#VALUE!</v>
      </c>
      <c r="D276" s="176">
        <f>IF(ISNUMBER($F276)*SUM(F276:F276)&lt;&gt;0,VLOOKUP($J276,'Table 1'!$B$13:$C$38,2,FALSE)/12*1000*Study_MW,0)</f>
        <v>0</v>
      </c>
      <c r="E276" s="176" t="e">
        <f t="shared" si="81"/>
        <v>#VALUE!</v>
      </c>
      <c r="F276" s="175">
        <v>0</v>
      </c>
      <c r="G276" s="177">
        <f t="shared" si="82"/>
        <v>0</v>
      </c>
      <c r="I276" s="64">
        <f t="shared" si="76"/>
        <v>25</v>
      </c>
      <c r="J276" s="73">
        <f t="shared" si="77"/>
        <v>2044</v>
      </c>
      <c r="K276" s="82" t="str">
        <f t="shared" si="78"/>
        <v/>
      </c>
      <c r="M276" s="41">
        <f t="shared" si="80"/>
        <v>2.155E-2</v>
      </c>
    </row>
  </sheetData>
  <printOptions horizontalCentered="1"/>
  <pageMargins left="0.25" right="0.25" top="0.75" bottom="0.75" header="0.3" footer="0.3"/>
  <pageSetup scale="19"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15" t="s">
        <v>145</v>
      </c>
      <c r="C4" s="416"/>
      <c r="D4" s="416"/>
      <c r="E4" s="417"/>
      <c r="F4" s="117"/>
      <c r="G4" s="415" t="s">
        <v>158</v>
      </c>
      <c r="H4" s="416"/>
      <c r="I4" s="416"/>
      <c r="J4" s="417"/>
      <c r="K4" s="117"/>
      <c r="L4" s="418" t="s">
        <v>159</v>
      </c>
      <c r="M4" s="419"/>
      <c r="N4" s="419"/>
      <c r="O4" s="420"/>
      <c r="Q4" s="418" t="s">
        <v>161</v>
      </c>
      <c r="R4" s="419"/>
      <c r="S4" s="419"/>
      <c r="T4" s="420"/>
      <c r="U4" s="117"/>
      <c r="V4" s="415" t="s">
        <v>162</v>
      </c>
      <c r="W4" s="416"/>
      <c r="X4" s="416"/>
      <c r="Y4" s="417"/>
      <c r="Z4" s="117"/>
      <c r="AA4" s="415" t="s">
        <v>163</v>
      </c>
      <c r="AB4" s="416"/>
      <c r="AC4" s="416"/>
      <c r="AD4" s="417"/>
      <c r="AE4" s="117"/>
      <c r="AF4" s="415" t="s">
        <v>165</v>
      </c>
      <c r="AG4" s="416"/>
      <c r="AH4" s="416"/>
      <c r="AI4" s="417"/>
      <c r="AJ4" s="117"/>
      <c r="AK4" s="418" t="s">
        <v>166</v>
      </c>
      <c r="AL4" s="419"/>
      <c r="AM4" s="419"/>
      <c r="AN4" s="420"/>
      <c r="AO4" s="117"/>
      <c r="AP4" s="418" t="s">
        <v>168</v>
      </c>
      <c r="AQ4" s="419"/>
      <c r="AR4" s="419"/>
      <c r="AS4" s="420"/>
      <c r="AT4" s="117"/>
      <c r="AU4" s="418" t="s">
        <v>146</v>
      </c>
      <c r="AV4" s="419"/>
      <c r="AW4" s="419"/>
      <c r="AX4" s="420"/>
      <c r="AY4" s="117"/>
      <c r="AZ4" s="418" t="s">
        <v>171</v>
      </c>
      <c r="BA4" s="419"/>
      <c r="BB4" s="419"/>
      <c r="BC4" s="420"/>
      <c r="BD4" s="352"/>
      <c r="BE4" s="418" t="s">
        <v>172</v>
      </c>
      <c r="BF4" s="419"/>
      <c r="BG4" s="419"/>
      <c r="BH4" s="420"/>
      <c r="BJ4" s="418" t="s">
        <v>147</v>
      </c>
      <c r="BK4" s="419"/>
      <c r="BL4" s="419"/>
      <c r="BM4" s="420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13" t="s">
        <v>157</v>
      </c>
      <c r="C39" s="414"/>
      <c r="D39" s="349">
        <f>D37*1000000*D38/(D36*1000)</f>
        <v>58.544856686682266</v>
      </c>
      <c r="G39" s="413" t="s">
        <v>148</v>
      </c>
      <c r="H39" s="414"/>
      <c r="I39" s="349">
        <f>I37*1000000*I38/(I36*1000)</f>
        <v>13.177008391297024</v>
      </c>
      <c r="L39" s="413" t="s">
        <v>160</v>
      </c>
      <c r="M39" s="414"/>
      <c r="N39" s="349">
        <f>N37*1000000*N38/(N36*1000)</f>
        <v>39.181880716207971</v>
      </c>
      <c r="Q39" s="414" t="s">
        <v>149</v>
      </c>
      <c r="R39" s="414"/>
      <c r="S39" s="349">
        <f>S37*1000000*S38/(S36*1000)</f>
        <v>0</v>
      </c>
      <c r="V39" s="414" t="s">
        <v>164</v>
      </c>
      <c r="W39" s="414"/>
      <c r="X39" s="349">
        <f>X37*1000000*X38/(X36*1000)</f>
        <v>17.574036807534558</v>
      </c>
      <c r="AA39" s="414" t="s">
        <v>167</v>
      </c>
      <c r="AB39" s="414"/>
      <c r="AC39" s="349">
        <f>AC37*1000000*AC38/(AC36*1000)</f>
        <v>54.441007169221002</v>
      </c>
      <c r="AF39" s="414" t="s">
        <v>149</v>
      </c>
      <c r="AG39" s="414"/>
      <c r="AH39" s="349">
        <f>AH37*1000000*AH38/(AH36*1000)</f>
        <v>31.427114949217941</v>
      </c>
      <c r="AK39" s="414" t="s">
        <v>167</v>
      </c>
      <c r="AL39" s="414"/>
      <c r="AM39" s="349">
        <f>AM37*1000000*AM38/(AM36*1000)</f>
        <v>24.740174248339812</v>
      </c>
      <c r="AP39" s="414" t="s">
        <v>169</v>
      </c>
      <c r="AQ39" s="414"/>
      <c r="AR39" s="349">
        <f>AR37*1000000*AR38/(AR36*1000)</f>
        <v>9.0939944302083777</v>
      </c>
      <c r="AU39" s="414" t="s">
        <v>170</v>
      </c>
      <c r="AV39" s="414"/>
      <c r="AW39" s="349">
        <f>AW37*1000000*AW38/(AW36*1000)</f>
        <v>12.45513744317196</v>
      </c>
      <c r="AZ39" s="414" t="s">
        <v>142</v>
      </c>
      <c r="BA39" s="414"/>
      <c r="BB39" s="349">
        <f>BB37*1000000*BB38/(BB36*1000)</f>
        <v>578.93401308399336</v>
      </c>
      <c r="BE39" s="414" t="s">
        <v>167</v>
      </c>
      <c r="BF39" s="414"/>
      <c r="BG39" s="349">
        <f>BG37*1000000*BG38/(BG36*1000)</f>
        <v>2.5355612781817829</v>
      </c>
      <c r="BJ39" s="413" t="s">
        <v>213</v>
      </c>
      <c r="BK39" s="414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54.441007169221002</v>
      </c>
      <c r="D60" s="116" t="s">
        <v>150</v>
      </c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35</vt:i4>
      </vt:variant>
    </vt:vector>
  </HeadingPairs>
  <TitlesOfParts>
    <vt:vector size="57" baseType="lpstr"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2022-10-24T20:56:55Z</dcterms:modified>
</cp:coreProperties>
</file>