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2\"/>
    </mc:Choice>
  </mc:AlternateContent>
  <xr:revisionPtr revIDLastSave="0" documentId="8_{F613F59D-14C9-4220-8273-19DE9304BE27}" xr6:coauthVersionLast="47" xr6:coauthVersionMax="47" xr10:uidLastSave="{00000000-0000-0000-0000-000000000000}"/>
  <bookViews>
    <workbookView xWindow="2205" yWindow="1275" windowWidth="24600" windowHeight="13770" xr2:uid="{0CCBE46C-819B-491D-A73A-0FAA506EB623}"/>
  </bookViews>
  <sheets>
    <sheet name="PSABA Deferral Balance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hidden="1">[3]Inputs!#REF!</definedName>
    <definedName name="_xlnm.Print_Area" localSheetId="0">'PSABA Deferral Balance'!$A$1:$Q$33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1" l="1"/>
  <c r="A18" i="1" l="1"/>
  <c r="A17" i="1"/>
  <c r="A16" i="1"/>
  <c r="A19" i="1" l="1"/>
  <c r="A20" i="1" s="1"/>
  <c r="A21" i="1"/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P14" i="1" l="1"/>
  <c r="D12" i="1"/>
  <c r="E12" i="1"/>
  <c r="F12" i="1"/>
  <c r="G12" i="1"/>
  <c r="H12" i="1"/>
  <c r="I12" i="1"/>
  <c r="J12" i="1"/>
  <c r="K12" i="1"/>
  <c r="L12" i="1"/>
  <c r="M12" i="1"/>
  <c r="N12" i="1"/>
  <c r="O12" i="1"/>
  <c r="O19" i="1" l="1"/>
  <c r="N19" i="1"/>
  <c r="M19" i="1"/>
  <c r="L19" i="1"/>
  <c r="K19" i="1"/>
  <c r="J19" i="1"/>
  <c r="I19" i="1"/>
  <c r="H19" i="1"/>
  <c r="G19" i="1"/>
  <c r="F19" i="1"/>
  <c r="E19" i="1"/>
  <c r="D19" i="1"/>
  <c r="P8" i="1" l="1"/>
  <c r="P10" i="1" s="1"/>
  <c r="O13" i="1"/>
  <c r="O14" i="1" s="1"/>
  <c r="N13" i="1"/>
  <c r="N14" i="1" s="1"/>
  <c r="M13" i="1"/>
  <c r="M14" i="1" s="1"/>
  <c r="L13" i="1"/>
  <c r="L14" i="1" s="1"/>
  <c r="K13" i="1"/>
  <c r="K14" i="1" s="1"/>
  <c r="J13" i="1"/>
  <c r="J14" i="1" s="1"/>
  <c r="I13" i="1"/>
  <c r="I14" i="1" s="1"/>
  <c r="H13" i="1"/>
  <c r="H14" i="1" s="1"/>
  <c r="G13" i="1"/>
  <c r="G14" i="1" s="1"/>
  <c r="F13" i="1"/>
  <c r="F14" i="1" s="1"/>
  <c r="E13" i="1"/>
  <c r="E14" i="1" s="1"/>
  <c r="D13" i="1"/>
  <c r="D14" i="1" s="1"/>
  <c r="I10" i="1" l="1"/>
  <c r="I18" i="1" s="1"/>
  <c r="K10" i="1"/>
  <c r="K18" i="1" s="1"/>
  <c r="L10" i="1"/>
  <c r="L18" i="1" s="1"/>
  <c r="M10" i="1"/>
  <c r="M18" i="1" s="1"/>
  <c r="O10" i="1"/>
  <c r="O18" i="1" s="1"/>
  <c r="J10" i="1"/>
  <c r="J18" i="1" s="1"/>
  <c r="D10" i="1"/>
  <c r="E10" i="1"/>
  <c r="E18" i="1" s="1"/>
  <c r="F10" i="1"/>
  <c r="F18" i="1" s="1"/>
  <c r="N10" i="1"/>
  <c r="N18" i="1" s="1"/>
  <c r="G10" i="1"/>
  <c r="G18" i="1" s="1"/>
  <c r="H10" i="1"/>
  <c r="H18" i="1" s="1"/>
  <c r="P19" i="1"/>
  <c r="A8" i="1"/>
  <c r="A9" i="1" l="1"/>
  <c r="A10" i="1" s="1"/>
  <c r="D18" i="1" l="1"/>
  <c r="P18" i="1"/>
  <c r="D20" i="1" l="1"/>
  <c r="D21" i="1" s="1"/>
  <c r="A12" i="1"/>
  <c r="A13" i="1" s="1"/>
  <c r="A14" i="1" s="1"/>
  <c r="E17" i="1" l="1"/>
  <c r="E20" i="1" s="1"/>
  <c r="E21" i="1" l="1"/>
  <c r="F17" i="1" s="1"/>
  <c r="F20" i="1" s="1"/>
  <c r="A25" i="1"/>
  <c r="A26" i="1" s="1"/>
  <c r="F21" i="1" l="1"/>
  <c r="G17" i="1" s="1"/>
  <c r="G20" i="1" s="1"/>
  <c r="G21" i="1" l="1"/>
  <c r="H17" i="1"/>
  <c r="H20" i="1" s="1"/>
  <c r="H21" i="1" l="1"/>
  <c r="I17" i="1"/>
  <c r="I20" i="1" s="1"/>
  <c r="I21" i="1"/>
  <c r="J17" i="1" l="1"/>
  <c r="J20" i="1" s="1"/>
  <c r="J21" i="1"/>
  <c r="K17" i="1" l="1"/>
  <c r="K20" i="1" s="1"/>
  <c r="K21" i="1"/>
  <c r="L17" i="1" l="1"/>
  <c r="L20" i="1" s="1"/>
  <c r="L21" i="1"/>
  <c r="M17" i="1" l="1"/>
  <c r="M20" i="1" s="1"/>
  <c r="M21" i="1"/>
  <c r="N17" i="1" l="1"/>
  <c r="N20" i="1" s="1"/>
  <c r="N21" i="1"/>
  <c r="O17" i="1" l="1"/>
  <c r="O20" i="1" s="1"/>
  <c r="O21" i="1" s="1"/>
  <c r="P20" i="1" l="1"/>
  <c r="P21" i="1" l="1"/>
</calcChain>
</file>

<file path=xl/sharedStrings.xml><?xml version="1.0" encoding="utf-8"?>
<sst xmlns="http://schemas.openxmlformats.org/spreadsheetml/2006/main" count="38" uniqueCount="36">
  <si>
    <t>Rocky Mountain Power</t>
  </si>
  <si>
    <t>Utah Pension Settlement Adjustments Balancing Account</t>
  </si>
  <si>
    <t>Line No.</t>
  </si>
  <si>
    <t>Description</t>
  </si>
  <si>
    <t>Reference</t>
  </si>
  <si>
    <t>Actual Pension Settlement Loss</t>
  </si>
  <si>
    <t>Actual Utah-Allocated Pension Settlement Loss</t>
  </si>
  <si>
    <t>Ln 1 x Ln 2</t>
  </si>
  <si>
    <t>Utah System Overhead Allocation Factor</t>
  </si>
  <si>
    <t>Carrying Charge Annual Rate</t>
  </si>
  <si>
    <t>Carrying Charge</t>
  </si>
  <si>
    <t>Ending Deferral Balance</t>
  </si>
  <si>
    <t>Carrying Charge Rates</t>
  </si>
  <si>
    <t>Doc. No. 20-035-04</t>
  </si>
  <si>
    <t>Regulatory Asset/(Liability)</t>
  </si>
  <si>
    <t>Beginning Deferral Balance</t>
  </si>
  <si>
    <t>Utah-Allocated Pension Settlement Loss Base</t>
  </si>
  <si>
    <t>Doc. No. 21-035-T02</t>
  </si>
  <si>
    <t>Base Pension Settlement Loss</t>
  </si>
  <si>
    <t>Ln 4 x Ln 5</t>
  </si>
  <si>
    <t>Notes</t>
  </si>
  <si>
    <t>(1)</t>
  </si>
  <si>
    <t>CY 2022</t>
  </si>
  <si>
    <t>December 2022 ROO</t>
  </si>
  <si>
    <t>Deferred Amount</t>
  </si>
  <si>
    <t>(2)</t>
  </si>
  <si>
    <t>Ln 3 - Ln 6</t>
  </si>
  <si>
    <t>Ln 12</t>
  </si>
  <si>
    <t>Ln 13 or Ln 14</t>
  </si>
  <si>
    <t>(Ln 8 + Ln 9) x Ln 10</t>
  </si>
  <si>
    <t>Ln 8 + Ln 9 + Ln 11</t>
  </si>
  <si>
    <t>(3)</t>
  </si>
  <si>
    <t>Carrying Charge Rate (Apr 2021 - Mar 2022)</t>
  </si>
  <si>
    <t>Carrying Charge Rate (Apr 2022 - Mar 2023)</t>
  </si>
  <si>
    <t>Doc. No. 22-035-T03</t>
  </si>
  <si>
    <r>
      <rPr>
        <b/>
        <sz val="10"/>
        <rFont val="Arial"/>
        <family val="2"/>
      </rPr>
      <t>FOOTNOTES:</t>
    </r>
    <r>
      <rPr>
        <sz val="10"/>
        <rFont val="Arial"/>
        <family val="2"/>
      </rPr>
      <t xml:space="preserve">
1) In Docket No. 20-035-04, the forecasted settlement loss of $11.9 million was included in the Wage and Employee Benefit adjustment with a portion assumed capitalized.  
2) Beginning Deferral Balance represents ending 2021 balance as reported in the 2021 Utah Pension Settlement Adjustments Balancing Account.
3) Negative balance in January represents a true-up to the final settlment loss booked in December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</si>
</sst>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9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4" fillId="0" borderId="0" xfId="1" applyNumberFormat="1" applyFont="1" applyFill="1" applyBorder="1"/>
    <xf numFmtId="43" fontId="3" fillId="0" borderId="0" xfId="1" applyFont="1" applyFill="1" applyAlignment="1"/>
    <xf numFmtId="166" fontId="3" fillId="0" borderId="0" xfId="2" applyNumberFormat="1" applyFont="1" applyFill="1" applyBorder="1"/>
    <xf numFmtId="166" fontId="3" fillId="0" borderId="1" xfId="2" applyNumberFormat="1" applyFont="1" applyFill="1" applyBorder="1"/>
    <xf numFmtId="166" fontId="3" fillId="0" borderId="5" xfId="2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/>
    <xf numFmtId="0" fontId="3" fillId="0" borderId="4" xfId="0" applyFont="1" applyBorder="1"/>
    <xf numFmtId="167" fontId="3" fillId="0" borderId="0" xfId="3" applyNumberFormat="1" applyFont="1" applyFill="1" applyBorder="1"/>
    <xf numFmtId="164" fontId="3" fillId="0" borderId="0" xfId="0" applyNumberFormat="1" applyFont="1"/>
    <xf numFmtId="10" fontId="3" fillId="0" borderId="0" xfId="3" applyNumberFormat="1" applyFont="1" applyFill="1" applyBorder="1"/>
    <xf numFmtId="10" fontId="3" fillId="0" borderId="0" xfId="3" applyNumberFormat="1" applyFont="1" applyFill="1"/>
    <xf numFmtId="167" fontId="3" fillId="0" borderId="0" xfId="1" applyNumberFormat="1" applyFont="1" applyFill="1" applyAlignment="1"/>
    <xf numFmtId="164" fontId="3" fillId="0" borderId="0" xfId="1" applyNumberFormat="1" applyFont="1" applyFill="1" applyBorder="1"/>
    <xf numFmtId="0" fontId="2" fillId="0" borderId="0" xfId="0" applyFont="1"/>
    <xf numFmtId="0" fontId="4" fillId="0" borderId="0" xfId="0" applyFont="1"/>
    <xf numFmtId="15" fontId="3" fillId="0" borderId="0" xfId="0" quotePrefix="1" applyNumberFormat="1" applyFont="1"/>
    <xf numFmtId="164" fontId="4" fillId="0" borderId="0" xfId="0" applyNumberFormat="1" applyFont="1"/>
    <xf numFmtId="0" fontId="5" fillId="0" borderId="0" xfId="0" applyFont="1"/>
    <xf numFmtId="165" fontId="2" fillId="0" borderId="4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165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Fill="1" applyAlignment="1"/>
    <xf numFmtId="164" fontId="3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164" fontId="5" fillId="0" borderId="0" xfId="0" applyNumberFormat="1" applyFont="1"/>
    <xf numFmtId="166" fontId="4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 vertical="top" wrapText="1" indent="2"/>
    </xf>
    <xf numFmtId="166" fontId="3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BA3D-369B-4C21-BE36-6011A6DFCA35}">
  <sheetPr>
    <tabColor theme="3" tint="-0.249977111117893"/>
    <pageSetUpPr fitToPage="1"/>
  </sheetPr>
  <dimension ref="A1:AA44"/>
  <sheetViews>
    <sheetView tabSelected="1" view="pageBreakPreview" zoomScaleNormal="100" zoomScaleSheetLayoutView="100" workbookViewId="0">
      <selection activeCell="F13" sqref="F13"/>
    </sheetView>
  </sheetViews>
  <sheetFormatPr defaultColWidth="9.140625" defaultRowHeight="12.75" x14ac:dyDescent="0.2"/>
  <cols>
    <col min="1" max="1" width="9.140625" style="7"/>
    <col min="2" max="2" width="43.85546875" style="7" customWidth="1"/>
    <col min="3" max="3" width="19.85546875" style="7" customWidth="1"/>
    <col min="4" max="16" width="12" style="7" customWidth="1"/>
    <col min="17" max="17" width="12.7109375" style="7" customWidth="1"/>
    <col min="18" max="19" width="12.7109375" style="16" customWidth="1"/>
    <col min="20" max="20" width="12.42578125" style="19" bestFit="1" customWidth="1"/>
    <col min="21" max="21" width="14.28515625" style="16" bestFit="1" customWidth="1"/>
    <col min="22" max="16384" width="9.140625" style="16"/>
  </cols>
  <sheetData>
    <row r="1" spans="1:20" x14ac:dyDescent="0.2">
      <c r="A1" s="15" t="s">
        <v>0</v>
      </c>
      <c r="P1" s="16"/>
      <c r="Q1" s="16"/>
      <c r="T1" s="16"/>
    </row>
    <row r="2" spans="1:20" x14ac:dyDescent="0.2">
      <c r="A2" s="15" t="s">
        <v>1</v>
      </c>
      <c r="P2" s="16"/>
      <c r="Q2" s="16"/>
      <c r="T2" s="16"/>
    </row>
    <row r="3" spans="1:20" x14ac:dyDescent="0.2">
      <c r="A3" s="17"/>
      <c r="P3" s="16"/>
      <c r="Q3" s="16"/>
      <c r="T3" s="16"/>
    </row>
    <row r="4" spans="1:20" x14ac:dyDescent="0.2">
      <c r="P4" s="18"/>
      <c r="Q4" s="18"/>
      <c r="T4" s="16"/>
    </row>
    <row r="5" spans="1:20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"/>
      <c r="Q5" s="1"/>
      <c r="R5" s="19"/>
      <c r="T5" s="16"/>
    </row>
    <row r="6" spans="1:20" s="22" customFormat="1" x14ac:dyDescent="0.2">
      <c r="A6" s="20" t="s">
        <v>2</v>
      </c>
      <c r="B6" s="20" t="s">
        <v>3</v>
      </c>
      <c r="C6" s="20" t="s">
        <v>4</v>
      </c>
      <c r="D6" s="20">
        <v>44562</v>
      </c>
      <c r="E6" s="20">
        <v>44593</v>
      </c>
      <c r="F6" s="20">
        <v>44621</v>
      </c>
      <c r="G6" s="20">
        <v>44652</v>
      </c>
      <c r="H6" s="20">
        <v>44682</v>
      </c>
      <c r="I6" s="20">
        <v>44713</v>
      </c>
      <c r="J6" s="20">
        <v>44743</v>
      </c>
      <c r="K6" s="20">
        <v>44774</v>
      </c>
      <c r="L6" s="20">
        <v>44805</v>
      </c>
      <c r="M6" s="20">
        <v>44835</v>
      </c>
      <c r="N6" s="20">
        <v>44866</v>
      </c>
      <c r="O6" s="20">
        <v>44896</v>
      </c>
      <c r="P6" s="21" t="s">
        <v>22</v>
      </c>
      <c r="Q6" s="21" t="s">
        <v>20</v>
      </c>
    </row>
    <row r="7" spans="1:20" x14ac:dyDescent="0.2">
      <c r="P7" s="23"/>
      <c r="Q7" s="24"/>
      <c r="T7" s="16"/>
    </row>
    <row r="8" spans="1:20" x14ac:dyDescent="0.2">
      <c r="A8" s="25">
        <f>MAX($A$7:A7)+1</f>
        <v>1</v>
      </c>
      <c r="B8" s="2" t="s">
        <v>5</v>
      </c>
      <c r="C8" s="2"/>
      <c r="D8" s="26">
        <v>-356278.27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6">
        <v>0</v>
      </c>
      <c r="K8" s="2">
        <v>0</v>
      </c>
      <c r="L8" s="2">
        <v>0</v>
      </c>
      <c r="M8" s="2">
        <v>0</v>
      </c>
      <c r="N8" s="2">
        <v>0</v>
      </c>
      <c r="O8" s="26">
        <v>24926661</v>
      </c>
      <c r="P8" s="3">
        <f>SUM(D8:O8)</f>
        <v>24570382.73</v>
      </c>
      <c r="Q8" s="27" t="s">
        <v>31</v>
      </c>
      <c r="R8" s="28"/>
      <c r="T8" s="16"/>
    </row>
    <row r="9" spans="1:20" x14ac:dyDescent="0.2">
      <c r="A9" s="25">
        <f>MAX($A$7:A8)+1</f>
        <v>2</v>
      </c>
      <c r="B9" s="2" t="s">
        <v>8</v>
      </c>
      <c r="C9" s="2" t="s">
        <v>23</v>
      </c>
      <c r="D9" s="13">
        <v>0.43796306203230773</v>
      </c>
      <c r="E9" s="13">
        <f>D9</f>
        <v>0.43796306203230773</v>
      </c>
      <c r="F9" s="13">
        <f t="shared" ref="F9:O9" si="0">E9</f>
        <v>0.43796306203230773</v>
      </c>
      <c r="G9" s="13">
        <f t="shared" si="0"/>
        <v>0.43796306203230773</v>
      </c>
      <c r="H9" s="13">
        <f t="shared" si="0"/>
        <v>0.43796306203230773</v>
      </c>
      <c r="I9" s="13">
        <f t="shared" si="0"/>
        <v>0.43796306203230773</v>
      </c>
      <c r="J9" s="13">
        <f t="shared" si="0"/>
        <v>0.43796306203230773</v>
      </c>
      <c r="K9" s="13">
        <f t="shared" si="0"/>
        <v>0.43796306203230773</v>
      </c>
      <c r="L9" s="13">
        <f t="shared" si="0"/>
        <v>0.43796306203230773</v>
      </c>
      <c r="M9" s="13">
        <f t="shared" si="0"/>
        <v>0.43796306203230773</v>
      </c>
      <c r="N9" s="13">
        <f t="shared" si="0"/>
        <v>0.43796306203230773</v>
      </c>
      <c r="O9" s="13">
        <f t="shared" si="0"/>
        <v>0.43796306203230773</v>
      </c>
      <c r="P9" s="9">
        <f>O9</f>
        <v>0.43796306203230773</v>
      </c>
      <c r="Q9" s="24"/>
      <c r="R9" s="29"/>
      <c r="T9" s="16"/>
    </row>
    <row r="10" spans="1:20" ht="13.5" thickBot="1" x14ac:dyDescent="0.25">
      <c r="A10" s="25">
        <f>MAX($A$7:A9)+1</f>
        <v>3</v>
      </c>
      <c r="B10" s="2" t="s">
        <v>6</v>
      </c>
      <c r="C10" s="2" t="s">
        <v>7</v>
      </c>
      <c r="D10" s="5">
        <f>D8*D9</f>
        <v>-156036.72206477329</v>
      </c>
      <c r="E10" s="5">
        <f t="shared" ref="E10:O10" si="1">E8*E9</f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10916956.777801305</v>
      </c>
      <c r="P10" s="5">
        <f>P8*P9</f>
        <v>10760920.055736532</v>
      </c>
      <c r="Q10" s="24"/>
      <c r="R10" s="30"/>
      <c r="T10" s="16"/>
    </row>
    <row r="11" spans="1:20" ht="13.5" thickTop="1" x14ac:dyDescent="0.2">
      <c r="A11" s="2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4"/>
      <c r="R11" s="30"/>
      <c r="T11" s="16"/>
    </row>
    <row r="12" spans="1:20" x14ac:dyDescent="0.2">
      <c r="A12" s="25">
        <f>MAX($A$7:A11)+1</f>
        <v>4</v>
      </c>
      <c r="B12" s="2" t="s">
        <v>18</v>
      </c>
      <c r="C12" s="2" t="s">
        <v>13</v>
      </c>
      <c r="D12" s="10">
        <f t="shared" ref="D12:O12" si="2">$P$12/12</f>
        <v>991666.66666666663</v>
      </c>
      <c r="E12" s="10">
        <f t="shared" si="2"/>
        <v>991666.66666666663</v>
      </c>
      <c r="F12" s="10">
        <f t="shared" si="2"/>
        <v>991666.66666666663</v>
      </c>
      <c r="G12" s="10">
        <f t="shared" si="2"/>
        <v>991666.66666666663</v>
      </c>
      <c r="H12" s="10">
        <f t="shared" si="2"/>
        <v>991666.66666666663</v>
      </c>
      <c r="I12" s="10">
        <f t="shared" si="2"/>
        <v>991666.66666666663</v>
      </c>
      <c r="J12" s="10">
        <f t="shared" si="2"/>
        <v>991666.66666666663</v>
      </c>
      <c r="K12" s="10">
        <f t="shared" si="2"/>
        <v>991666.66666666663</v>
      </c>
      <c r="L12" s="10">
        <f t="shared" si="2"/>
        <v>991666.66666666663</v>
      </c>
      <c r="M12" s="10">
        <f t="shared" si="2"/>
        <v>991666.66666666663</v>
      </c>
      <c r="N12" s="10">
        <f t="shared" si="2"/>
        <v>991666.66666666663</v>
      </c>
      <c r="O12" s="10">
        <f t="shared" si="2"/>
        <v>991666.66666666663</v>
      </c>
      <c r="P12" s="10">
        <v>11900000</v>
      </c>
      <c r="Q12" s="27" t="s">
        <v>21</v>
      </c>
      <c r="R12" s="30"/>
      <c r="T12" s="16"/>
    </row>
    <row r="13" spans="1:20" x14ac:dyDescent="0.2">
      <c r="A13" s="25">
        <f>MAX($A$7:A12)+1</f>
        <v>5</v>
      </c>
      <c r="B13" s="2" t="s">
        <v>8</v>
      </c>
      <c r="C13" s="2" t="s">
        <v>13</v>
      </c>
      <c r="D13" s="9">
        <f>$P$13</f>
        <v>0.43569487758413095</v>
      </c>
      <c r="E13" s="9">
        <f t="shared" ref="E13:O13" si="3">$P$13</f>
        <v>0.43569487758413095</v>
      </c>
      <c r="F13" s="9">
        <f t="shared" si="3"/>
        <v>0.43569487758413095</v>
      </c>
      <c r="G13" s="9">
        <f t="shared" si="3"/>
        <v>0.43569487758413095</v>
      </c>
      <c r="H13" s="9">
        <f t="shared" si="3"/>
        <v>0.43569487758413095</v>
      </c>
      <c r="I13" s="9">
        <f t="shared" si="3"/>
        <v>0.43569487758413095</v>
      </c>
      <c r="J13" s="9">
        <f t="shared" si="3"/>
        <v>0.43569487758413095</v>
      </c>
      <c r="K13" s="9">
        <f t="shared" si="3"/>
        <v>0.43569487758413095</v>
      </c>
      <c r="L13" s="9">
        <f t="shared" si="3"/>
        <v>0.43569487758413095</v>
      </c>
      <c r="M13" s="9">
        <f t="shared" si="3"/>
        <v>0.43569487758413095</v>
      </c>
      <c r="N13" s="9">
        <f t="shared" si="3"/>
        <v>0.43569487758413095</v>
      </c>
      <c r="O13" s="9">
        <f t="shared" si="3"/>
        <v>0.43569487758413095</v>
      </c>
      <c r="P13" s="9">
        <v>0.43569487758413095</v>
      </c>
      <c r="Q13" s="9"/>
      <c r="R13" s="30"/>
      <c r="T13" s="16"/>
    </row>
    <row r="14" spans="1:20" ht="13.5" thickBot="1" x14ac:dyDescent="0.25">
      <c r="A14" s="25">
        <f>MAX($A$7:A13)+1</f>
        <v>6</v>
      </c>
      <c r="B14" s="2" t="s">
        <v>16</v>
      </c>
      <c r="C14" s="2" t="s">
        <v>19</v>
      </c>
      <c r="D14" s="5">
        <f>D12*D13</f>
        <v>432064.0869375965</v>
      </c>
      <c r="E14" s="5">
        <f t="shared" ref="E14:P14" si="4">E12*E13</f>
        <v>432064.0869375965</v>
      </c>
      <c r="F14" s="5">
        <f t="shared" si="4"/>
        <v>432064.0869375965</v>
      </c>
      <c r="G14" s="5">
        <f t="shared" si="4"/>
        <v>432064.0869375965</v>
      </c>
      <c r="H14" s="5">
        <f t="shared" si="4"/>
        <v>432064.0869375965</v>
      </c>
      <c r="I14" s="5">
        <f t="shared" si="4"/>
        <v>432064.0869375965</v>
      </c>
      <c r="J14" s="5">
        <f t="shared" si="4"/>
        <v>432064.0869375965</v>
      </c>
      <c r="K14" s="5">
        <f t="shared" si="4"/>
        <v>432064.0869375965</v>
      </c>
      <c r="L14" s="5">
        <f t="shared" si="4"/>
        <v>432064.0869375965</v>
      </c>
      <c r="M14" s="5">
        <f t="shared" si="4"/>
        <v>432064.0869375965</v>
      </c>
      <c r="N14" s="5">
        <f t="shared" si="4"/>
        <v>432064.0869375965</v>
      </c>
      <c r="O14" s="5">
        <f t="shared" si="4"/>
        <v>432064.0869375965</v>
      </c>
      <c r="P14" s="5">
        <f t="shared" si="4"/>
        <v>5184769.0432511587</v>
      </c>
      <c r="Q14" s="3"/>
      <c r="R14" s="30"/>
      <c r="T14" s="16"/>
    </row>
    <row r="15" spans="1:20" ht="13.5" thickTop="1" x14ac:dyDescent="0.2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10"/>
      <c r="R15" s="30"/>
      <c r="T15" s="16"/>
    </row>
    <row r="16" spans="1:20" x14ac:dyDescent="0.2">
      <c r="A16" s="25">
        <f>MAX($A$7:A14)+1</f>
        <v>7</v>
      </c>
      <c r="B16" s="15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10"/>
      <c r="R16" s="30"/>
      <c r="T16" s="16"/>
    </row>
    <row r="17" spans="1:27" x14ac:dyDescent="0.2">
      <c r="A17" s="25">
        <f>MAX($A$7:A16)+1</f>
        <v>8</v>
      </c>
      <c r="B17" s="2" t="s">
        <v>15</v>
      </c>
      <c r="C17" s="2" t="s">
        <v>27</v>
      </c>
      <c r="D17" s="10">
        <v>1748138.1692560196</v>
      </c>
      <c r="E17" s="31">
        <f>D21</f>
        <v>1161506.7409099713</v>
      </c>
      <c r="F17" s="31">
        <f t="shared" ref="F17:O17" si="5">E21</f>
        <v>734233.05910607672</v>
      </c>
      <c r="G17" s="31">
        <f t="shared" si="5"/>
        <v>304794.52398104244</v>
      </c>
      <c r="H17" s="31">
        <f t="shared" si="5"/>
        <v>-126818.35368061683</v>
      </c>
      <c r="I17" s="31">
        <f t="shared" si="5"/>
        <v>-560625.26347038953</v>
      </c>
      <c r="J17" s="31">
        <f t="shared" si="5"/>
        <v>-996637.35838492692</v>
      </c>
      <c r="K17" s="31">
        <f t="shared" si="5"/>
        <v>-1434865.8481152798</v>
      </c>
      <c r="L17" s="31">
        <f t="shared" si="5"/>
        <v>-1875321.9993350953</v>
      </c>
      <c r="M17" s="31">
        <f t="shared" si="5"/>
        <v>-2318017.1359902783</v>
      </c>
      <c r="N17" s="31">
        <f t="shared" si="5"/>
        <v>-2762962.6395901251</v>
      </c>
      <c r="O17" s="31">
        <f t="shared" si="5"/>
        <v>-3210169.9494999377</v>
      </c>
      <c r="P17" s="31">
        <f>D17</f>
        <v>1748138.1692560196</v>
      </c>
      <c r="Q17" s="27" t="s">
        <v>25</v>
      </c>
      <c r="T17" s="16"/>
    </row>
    <row r="18" spans="1:27" x14ac:dyDescent="0.2">
      <c r="A18" s="25">
        <f>MAX($A$7:A17)+1</f>
        <v>9</v>
      </c>
      <c r="B18" s="2" t="s">
        <v>24</v>
      </c>
      <c r="C18" s="2" t="s">
        <v>26</v>
      </c>
      <c r="D18" s="3">
        <f>D10-D14</f>
        <v>-588100.80900236976</v>
      </c>
      <c r="E18" s="3">
        <f t="shared" ref="E18:O18" si="6">E10-E14</f>
        <v>-432064.0869375965</v>
      </c>
      <c r="F18" s="3">
        <f t="shared" si="6"/>
        <v>-432064.0869375965</v>
      </c>
      <c r="G18" s="3">
        <f t="shared" si="6"/>
        <v>-432064.0869375965</v>
      </c>
      <c r="H18" s="3">
        <f t="shared" si="6"/>
        <v>-432064.0869375965</v>
      </c>
      <c r="I18" s="3">
        <f t="shared" si="6"/>
        <v>-432064.0869375965</v>
      </c>
      <c r="J18" s="3">
        <f t="shared" si="6"/>
        <v>-432064.0869375965</v>
      </c>
      <c r="K18" s="3">
        <f t="shared" si="6"/>
        <v>-432064.0869375965</v>
      </c>
      <c r="L18" s="3">
        <f t="shared" si="6"/>
        <v>-432064.0869375965</v>
      </c>
      <c r="M18" s="3">
        <f t="shared" si="6"/>
        <v>-432064.0869375965</v>
      </c>
      <c r="N18" s="3">
        <f t="shared" si="6"/>
        <v>-432064.0869375965</v>
      </c>
      <c r="O18" s="3">
        <f t="shared" si="6"/>
        <v>10484892.690863708</v>
      </c>
      <c r="P18" s="3">
        <f>P10-P14</f>
        <v>5576151.0124853738</v>
      </c>
      <c r="Q18" s="3"/>
      <c r="T18" s="16"/>
    </row>
    <row r="19" spans="1:27" x14ac:dyDescent="0.2">
      <c r="A19" s="25">
        <f>MAX($A$7:A18)+1</f>
        <v>10</v>
      </c>
      <c r="B19" s="2" t="s">
        <v>9</v>
      </c>
      <c r="C19" s="2" t="s">
        <v>28</v>
      </c>
      <c r="D19" s="11">
        <f>D25</f>
        <v>3.04E-2</v>
      </c>
      <c r="E19" s="11">
        <f>E25</f>
        <v>3.04E-2</v>
      </c>
      <c r="F19" s="11">
        <f>F25</f>
        <v>3.04E-2</v>
      </c>
      <c r="G19" s="11">
        <f t="shared" ref="G19:O19" si="7">G26</f>
        <v>3.0499999999999999E-2</v>
      </c>
      <c r="H19" s="11">
        <f t="shared" si="7"/>
        <v>3.0499999999999999E-2</v>
      </c>
      <c r="I19" s="11">
        <f t="shared" si="7"/>
        <v>3.0499999999999999E-2</v>
      </c>
      <c r="J19" s="11">
        <f t="shared" si="7"/>
        <v>3.0499999999999999E-2</v>
      </c>
      <c r="K19" s="11">
        <f t="shared" si="7"/>
        <v>3.0499999999999999E-2</v>
      </c>
      <c r="L19" s="11">
        <f t="shared" si="7"/>
        <v>3.0499999999999999E-2</v>
      </c>
      <c r="M19" s="11">
        <f t="shared" si="7"/>
        <v>3.0499999999999999E-2</v>
      </c>
      <c r="N19" s="11">
        <f t="shared" si="7"/>
        <v>3.0499999999999999E-2</v>
      </c>
      <c r="O19" s="11">
        <f t="shared" si="7"/>
        <v>3.0499999999999999E-2</v>
      </c>
      <c r="P19" s="11">
        <f>AVERAGE(D19:O19)</f>
        <v>3.0474999999999992E-2</v>
      </c>
      <c r="Q19" s="11"/>
      <c r="T19" s="16"/>
    </row>
    <row r="20" spans="1:27" x14ac:dyDescent="0.2">
      <c r="A20" s="25">
        <f>MAX($A$7:A19)+1</f>
        <v>11</v>
      </c>
      <c r="B20" s="2" t="s">
        <v>10</v>
      </c>
      <c r="C20" s="2" t="s">
        <v>29</v>
      </c>
      <c r="D20" s="6">
        <f>SUM(D17:D18)*(D19/12)/2</f>
        <v>1469.3806563212895</v>
      </c>
      <c r="E20" s="6">
        <f>AVERAGE((E18+E17)+D21)*(E19/12)</f>
        <v>4790.4051337019428</v>
      </c>
      <c r="F20" s="6">
        <f t="shared" ref="F20:O20" si="8">AVERAGE((F18+F17)+E21)*(F19/12)</f>
        <v>2625.5518125622107</v>
      </c>
      <c r="G20" s="6">
        <f t="shared" si="8"/>
        <v>451.20927593724127</v>
      </c>
      <c r="H20" s="6">
        <f t="shared" si="8"/>
        <v>-1742.822852176193</v>
      </c>
      <c r="I20" s="6">
        <f t="shared" si="8"/>
        <v>-3948.0079769408703</v>
      </c>
      <c r="J20" s="6">
        <f t="shared" si="8"/>
        <v>-6164.4027927564357</v>
      </c>
      <c r="K20" s="6">
        <f t="shared" si="8"/>
        <v>-8392.0642822190621</v>
      </c>
      <c r="L20" s="6">
        <f t="shared" si="8"/>
        <v>-10631.049717586458</v>
      </c>
      <c r="M20" s="6">
        <f t="shared" si="8"/>
        <v>-12881.416662250303</v>
      </c>
      <c r="N20" s="6">
        <f t="shared" si="8"/>
        <v>-15143.222972216192</v>
      </c>
      <c r="O20" s="6">
        <f t="shared" si="8"/>
        <v>10330.73834598724</v>
      </c>
      <c r="P20" s="6">
        <f>SUM(D20:O20)</f>
        <v>-39235.702031635592</v>
      </c>
      <c r="Q20" s="14"/>
      <c r="T20" s="16"/>
    </row>
    <row r="21" spans="1:27" x14ac:dyDescent="0.2">
      <c r="A21" s="25">
        <f>MAX($A$7:A20)+1</f>
        <v>12</v>
      </c>
      <c r="B21" s="2" t="s">
        <v>11</v>
      </c>
      <c r="C21" s="2" t="s">
        <v>30</v>
      </c>
      <c r="D21" s="4">
        <f>D18+D20+D17</f>
        <v>1161506.7409099713</v>
      </c>
      <c r="E21" s="4">
        <f t="shared" ref="E21:P21" si="9">E18+E20+E17</f>
        <v>734233.05910607672</v>
      </c>
      <c r="F21" s="4">
        <f t="shared" si="9"/>
        <v>304794.52398104244</v>
      </c>
      <c r="G21" s="4">
        <f t="shared" si="9"/>
        <v>-126818.35368061683</v>
      </c>
      <c r="H21" s="4">
        <f t="shared" si="9"/>
        <v>-560625.26347038953</v>
      </c>
      <c r="I21" s="4">
        <f t="shared" si="9"/>
        <v>-996637.35838492692</v>
      </c>
      <c r="J21" s="4">
        <f t="shared" si="9"/>
        <v>-1434865.8481152798</v>
      </c>
      <c r="K21" s="4">
        <f t="shared" si="9"/>
        <v>-1875321.9993350953</v>
      </c>
      <c r="L21" s="4">
        <f t="shared" si="9"/>
        <v>-2318017.1359902783</v>
      </c>
      <c r="M21" s="4">
        <f t="shared" si="9"/>
        <v>-2762962.6395901251</v>
      </c>
      <c r="N21" s="4">
        <f t="shared" si="9"/>
        <v>-3210169.9494999377</v>
      </c>
      <c r="O21" s="4">
        <f t="shared" si="9"/>
        <v>7285053.4797097584</v>
      </c>
      <c r="P21" s="4">
        <f t="shared" si="9"/>
        <v>7285053.4797097575</v>
      </c>
      <c r="Q21" s="3"/>
      <c r="R21" s="31"/>
      <c r="T21" s="16"/>
    </row>
    <row r="22" spans="1:27" x14ac:dyDescent="0.2">
      <c r="A22" s="2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T22" s="16"/>
    </row>
    <row r="23" spans="1:27" x14ac:dyDescent="0.2">
      <c r="A23" s="25"/>
      <c r="T23" s="16"/>
    </row>
    <row r="24" spans="1:27" s="33" customFormat="1" x14ac:dyDescent="0.2">
      <c r="A24" s="32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7"/>
    </row>
    <row r="25" spans="1:27" s="33" customFormat="1" x14ac:dyDescent="0.2">
      <c r="A25" s="25">
        <f>MAX($A$7:A24)+1</f>
        <v>13</v>
      </c>
      <c r="B25" s="7" t="s">
        <v>32</v>
      </c>
      <c r="C25" s="7" t="s">
        <v>17</v>
      </c>
      <c r="D25" s="12">
        <v>3.04E-2</v>
      </c>
      <c r="E25" s="12">
        <v>3.04E-2</v>
      </c>
      <c r="F25" s="12">
        <v>3.04E-2</v>
      </c>
      <c r="G25" s="7"/>
      <c r="H25" s="7"/>
      <c r="I25" s="7"/>
      <c r="J25" s="7"/>
      <c r="K25" s="7"/>
      <c r="L25" s="7"/>
      <c r="M25" s="7"/>
      <c r="N25" s="7"/>
      <c r="O25" s="7"/>
    </row>
    <row r="26" spans="1:27" s="33" customFormat="1" x14ac:dyDescent="0.2">
      <c r="A26" s="25">
        <f>MAX($A$7:A25)+1</f>
        <v>14</v>
      </c>
      <c r="B26" s="7" t="s">
        <v>33</v>
      </c>
      <c r="C26" s="7" t="s">
        <v>34</v>
      </c>
      <c r="D26" s="7"/>
      <c r="E26" s="7"/>
      <c r="F26" s="7"/>
      <c r="G26" s="12">
        <v>3.0499999999999999E-2</v>
      </c>
      <c r="H26" s="12">
        <v>3.0499999999999999E-2</v>
      </c>
      <c r="I26" s="12">
        <v>3.0499999999999999E-2</v>
      </c>
      <c r="J26" s="12">
        <v>3.0499999999999999E-2</v>
      </c>
      <c r="K26" s="12">
        <v>3.0499999999999999E-2</v>
      </c>
      <c r="L26" s="12">
        <v>3.0499999999999999E-2</v>
      </c>
      <c r="M26" s="12">
        <v>3.0499999999999999E-2</v>
      </c>
      <c r="N26" s="12">
        <v>3.0499999999999999E-2</v>
      </c>
      <c r="O26" s="12">
        <v>3.0499999999999999E-2</v>
      </c>
    </row>
    <row r="27" spans="1:27" x14ac:dyDescent="0.2">
      <c r="A27" s="25"/>
      <c r="Q27" s="33"/>
      <c r="R27" s="33"/>
      <c r="S27" s="33"/>
      <c r="T27" s="33"/>
    </row>
    <row r="28" spans="1:27" ht="12.75" customHeight="1" x14ac:dyDescent="0.2">
      <c r="A28" s="38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R28" s="33"/>
      <c r="S28" s="33"/>
      <c r="T28" s="33"/>
    </row>
    <row r="29" spans="1:27" ht="12.75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  <c r="R29" s="33"/>
      <c r="S29" s="33"/>
      <c r="T29" s="33"/>
    </row>
    <row r="30" spans="1:27" ht="12.75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R30" s="33"/>
      <c r="S30" s="33"/>
      <c r="T30" s="33"/>
    </row>
    <row r="31" spans="1:27" ht="12.75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R31" s="36"/>
      <c r="S31" s="36"/>
    </row>
    <row r="32" spans="1:27" s="19" customFormat="1" ht="12.75" customHeight="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7"/>
      <c r="R32" s="36"/>
      <c r="S32" s="36"/>
      <c r="U32" s="16"/>
      <c r="V32" s="16"/>
      <c r="W32" s="16"/>
      <c r="X32" s="16"/>
      <c r="Y32" s="16"/>
      <c r="Z32" s="16"/>
      <c r="AA32" s="16"/>
    </row>
    <row r="33" spans="1:27" s="19" customFormat="1" ht="12.75" customHeight="1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7"/>
      <c r="R33" s="36"/>
      <c r="S33" s="36"/>
      <c r="U33" s="16"/>
      <c r="V33" s="16"/>
      <c r="W33" s="16"/>
      <c r="X33" s="16"/>
      <c r="Y33" s="16"/>
      <c r="Z33" s="16"/>
      <c r="AA33" s="16"/>
    </row>
    <row r="34" spans="1:27" s="19" customFormat="1" ht="12.75" customHeight="1" x14ac:dyDescent="0.2">
      <c r="A34" s="3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7"/>
      <c r="R34" s="36"/>
      <c r="S34" s="36"/>
      <c r="U34" s="16"/>
      <c r="V34" s="16"/>
      <c r="W34" s="16"/>
      <c r="X34" s="16"/>
      <c r="Y34" s="16"/>
      <c r="Z34" s="16"/>
      <c r="AA34" s="16"/>
    </row>
    <row r="35" spans="1:27" s="19" customForma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7"/>
      <c r="R35" s="34"/>
      <c r="S35" s="34"/>
      <c r="U35" s="16"/>
      <c r="V35" s="16"/>
      <c r="W35" s="16"/>
      <c r="X35" s="16"/>
      <c r="Y35" s="16"/>
      <c r="Z35" s="16"/>
      <c r="AA35" s="16"/>
    </row>
    <row r="36" spans="1:27" s="19" customForma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7"/>
      <c r="R36" s="34"/>
      <c r="S36" s="34"/>
      <c r="U36" s="16"/>
      <c r="V36" s="16"/>
      <c r="W36" s="16"/>
      <c r="X36" s="16"/>
      <c r="Y36" s="16"/>
      <c r="Z36" s="16"/>
      <c r="AA36" s="16"/>
    </row>
    <row r="37" spans="1:27" s="19" customForma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7"/>
      <c r="R37" s="34"/>
      <c r="S37" s="34"/>
      <c r="U37" s="16"/>
      <c r="V37" s="16"/>
      <c r="W37" s="16"/>
      <c r="X37" s="16"/>
      <c r="Y37" s="16"/>
      <c r="Z37" s="16"/>
      <c r="AA37" s="16"/>
    </row>
    <row r="38" spans="1:27" s="19" customForma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7"/>
      <c r="R38" s="34"/>
      <c r="S38" s="34"/>
      <c r="U38" s="16"/>
      <c r="V38" s="16"/>
      <c r="W38" s="16"/>
      <c r="X38" s="16"/>
      <c r="Y38" s="16"/>
      <c r="Z38" s="16"/>
      <c r="AA38" s="16"/>
    </row>
    <row r="40" spans="1:27" x14ac:dyDescent="0.2">
      <c r="P40" s="35"/>
    </row>
    <row r="41" spans="1:27" x14ac:dyDescent="0.2">
      <c r="P41" s="35"/>
    </row>
    <row r="42" spans="1:27" x14ac:dyDescent="0.2">
      <c r="P42" s="35"/>
    </row>
    <row r="43" spans="1:27" x14ac:dyDescent="0.2">
      <c r="P43" s="35"/>
    </row>
    <row r="44" spans="1:27" x14ac:dyDescent="0.2">
      <c r="P44" s="35"/>
    </row>
  </sheetData>
  <mergeCells count="1">
    <mergeCell ref="A28:P33"/>
  </mergeCells>
  <pageMargins left="0.5" right="0.5" top="1" bottom="0.5" header="0.3" footer="0.3"/>
  <pageSetup scale="52" orientation="landscape" r:id="rId1"/>
  <headerFooter>
    <oddFooter>&amp;C&amp;"Arial,Regular"&amp;10RMP__(THS-2)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0BF00620DB864FA841F26B4E85C65F" ma:contentTypeVersion="4" ma:contentTypeDescription="Create a new document." ma:contentTypeScope="" ma:versionID="e924a99e3a5c3589d2d2abcbd558f51f">
  <xsd:schema xmlns:xsd="http://www.w3.org/2001/XMLSchema" xmlns:xs="http://www.w3.org/2001/XMLSchema" xmlns:p="http://schemas.microsoft.com/office/2006/metadata/properties" xmlns:ns2="5a3faea8-fe15-41a1-b6cd-d530bc56f62b" targetNamespace="http://schemas.microsoft.com/office/2006/metadata/properties" ma:root="true" ma:fieldsID="855e67c4c998dd03f5a1cdd3c0a49099" ns2:_="">
    <xsd:import namespace="5a3faea8-fe15-41a1-b6cd-d530bc56f6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faea8-fe15-41a1-b6cd-d530bc56f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FCE6E-70EB-4CD5-A262-B57B97FBBA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3FF49-4AA1-46FB-B622-A52015C014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E4D9F9-412B-442D-82AC-E83E0C0EB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faea8-fe15-41a1-b6cd-d530bc56f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PSABA Deferral Balance</vt:lpstr>
      <vt:lpstr>'PSABA Deferral Balance'!Print_Area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Stelter, Craig</dc:creator>
  <cp:keywords/>
  <dc:description/>
  <cp:lastModifiedBy>Fred Nass</cp:lastModifiedBy>
  <cp:revision/>
  <cp:lastPrinted>2023-05-12T19:23:03Z</cp:lastPrinted>
  <dcterms:created xsi:type="dcterms:W3CDTF">2021-03-22T19:52:38Z</dcterms:created>
  <dcterms:modified xsi:type="dcterms:W3CDTF">2023-05-15T19:24:03Z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0x0101006F0BF00620DB864FA841F26B4E85C65F</vt:lpwstr>
  </property>
</Properties>
</file>