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8_{D469847D-A9DE-402D-9C5A-98EECACDE9C0}" xr6:coauthVersionLast="47" xr6:coauthVersionMax="47" xr10:uidLastSave="{00000000-0000-0000-0000-000000000000}"/>
  <bookViews>
    <workbookView xWindow="900" yWindow="0" windowWidth="24600" windowHeight="15480" xr2:uid="{77ADFD5A-ABD5-4C1D-B8AC-B7F3B3E32400}"/>
  </bookViews>
  <sheets>
    <sheet name="Accounting Analysis" sheetId="8" r:id="rId1"/>
    <sheet name="Projected Expense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0" localSheetId="0">[1]Jan!#REF!</definedName>
    <definedName name="\0">[1]Jan!#REF!</definedName>
    <definedName name="\A" localSheetId="0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E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 localSheetId="0">[2]Actual!#REF!</definedName>
    <definedName name="\Q">[2]Actual!#REF!</definedName>
    <definedName name="\R" localSheetId="0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>#REF!</definedName>
    <definedName name="\TABLEA">#REF!</definedName>
    <definedName name="\TBL1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3">[1]Jan!#REF!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TOP1">[1]Jan!#REF!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[3]Inputs!#REF!</definedName>
    <definedName name="__123Graph_A" localSheetId="1" hidden="1">[4]Inputs!#REF!</definedName>
    <definedName name="__123Graph_A" hidden="1">[3]Inputs!#REF!</definedName>
    <definedName name="__123Graph_B" localSheetId="0" hidden="1">[3]Inputs!#REF!</definedName>
    <definedName name="__123Graph_B" localSheetId="1" hidden="1">[4]Inputs!#REF!</definedName>
    <definedName name="__123Graph_B" hidden="1">[3]Inputs!#REF!</definedName>
    <definedName name="__123Graph_D" localSheetId="0" hidden="1">[3]Inputs!#REF!</definedName>
    <definedName name="__123Graph_D" localSheetId="1" hidden="1">[4]Inputs!#REF!</definedName>
    <definedName name="__123Graph_D" hidden="1">[3]Inputs!#REF!</definedName>
    <definedName name="__123Graph_E" hidden="1">[5]Input!$E$22:$E$37</definedName>
    <definedName name="__123Graph_F" hidden="1">[5]Input!$D$22:$D$37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3">[1]Jan!#REF!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TOP1">[1]Jan!#REF!</definedName>
    <definedName name="_1Price_Ta">#REF!</definedName>
    <definedName name="_2Price_Ta">#REF!</definedName>
    <definedName name="_3Price_Ta">#REF!</definedName>
    <definedName name="_5Price_Ta">#REF!</definedName>
    <definedName name="_B">#REF!</definedName>
    <definedName name="_BLOCK">#REF!</definedName>
    <definedName name="_BLOCKT">#REF!</definedName>
    <definedName name="_COMP">#REF!</definedName>
    <definedName name="_COMPR">#REF!</definedName>
    <definedName name="_COMPT">#REF!</definedName>
    <definedName name="_Dec11">[6]Variables!$C$2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Mar13">[6]Variables!$C$3</definedName>
    <definedName name="_MEN2">[1]Jan!#REF!</definedName>
    <definedName name="_MEN3">[1]Jan!#REF!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localSheetId="0" hidden="1">255</definedName>
    <definedName name="_Order2" localSheetId="1" hidden="1">0</definedName>
    <definedName name="_Order2" hidden="1">255</definedName>
    <definedName name="_P" localSheetId="0">#REF!</definedName>
    <definedName name="_P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hidden="1">#REF!</definedName>
    <definedName name="_Sort" localSheetId="1" hidden="1">#REF!</definedName>
    <definedName name="_Sort" hidden="1">#REF!</definedName>
    <definedName name="_SPL">#REF!</definedName>
    <definedName name="_TOP1">[1]Jan!#REF!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localSheetId="1" hidden="1">#REF!</definedName>
    <definedName name="a" hidden="1">#REF!</definedName>
    <definedName name="A_36" localSheetId="0">#REF!</definedName>
    <definedName name="A_36">#REF!</definedName>
    <definedName name="ABSTRACT" localSheetId="0">#REF!</definedName>
    <definedName name="ABSTRACT">#REF!</definedName>
    <definedName name="Access_Button1" hidden="1">"Headcount_Workbook_Schedules_List"</definedName>
    <definedName name="AccessDatabase" hidden="1">"P:\HR\SharonPlummer\Headcount Workbook.mdb"</definedName>
    <definedName name="Acct108364">'[7]Func Study'!#REF!</definedName>
    <definedName name="Acct108364S">'[7]Func Study'!#REF!</definedName>
    <definedName name="Acct108D_S">[8]FuncStudy!$F$2067</definedName>
    <definedName name="Acct108D00S">[8]FuncStudy!$F$2059</definedName>
    <definedName name="Acct108DSS">[8]FuncStudy!$F$2063</definedName>
    <definedName name="Acct151SE">[9]Misc!#REF!</definedName>
    <definedName name="Acct154SNPP">'[10]Functional Study'!$H$2034</definedName>
    <definedName name="Acct200DGP">'[11]Functional Study'!#REF!</definedName>
    <definedName name="Acct228.42TROJD">'[12]Func Study'!#REF!</definedName>
    <definedName name="ACCT2281">[8]FuncStudy!$F$1848</definedName>
    <definedName name="Acct2281SO">'[10]Functional Study'!$H$2139</definedName>
    <definedName name="Acct2282">[8]FuncStudy!$F$1852</definedName>
    <definedName name="Acct2283">[8]FuncStudy!$F$1857</definedName>
    <definedName name="Acct2283S">[8]FuncStudy!$F$1861</definedName>
    <definedName name="Acct2283SO">'[10]Functional Study'!$H$2147</definedName>
    <definedName name="Acct22841SE">'[10]Functional Study'!$H$2155</definedName>
    <definedName name="Acct22842">[8]FuncStudy!$F$1870</definedName>
    <definedName name="Acct22842TROJD">'[12]Func Study'!#REF!</definedName>
    <definedName name="Acct228SO">'[10]Functional Study'!$H$2143</definedName>
    <definedName name="ACCT25398">[8]FuncStudy!$F$1882</definedName>
    <definedName name="Acct25399">[8]FuncStudy!$F$1889</definedName>
    <definedName name="Acct254">[8]FuncStudy!$F$1866</definedName>
    <definedName name="ACCT254SO">'[10]Functional Study'!$H$2151</definedName>
    <definedName name="Acct282DITBAL">[8]FuncStudy!$F$1914</definedName>
    <definedName name="Acct282SGP">'[10]Functional Study'!#REF!</definedName>
    <definedName name="Acct350">'[10]Functional Study'!$H$1583</definedName>
    <definedName name="Acct352">'[10]Functional Study'!$H$1590</definedName>
    <definedName name="Acct353">'[10]Functional Study'!$H$1596</definedName>
    <definedName name="Acct354">'[10]Functional Study'!$H$1602</definedName>
    <definedName name="Acct355">'[10]Functional Study'!$H$1608</definedName>
    <definedName name="Acct356">'[10]Functional Study'!$H$1614</definedName>
    <definedName name="Acct357">'[10]Functional Study'!$H$1620</definedName>
    <definedName name="Acct358">'[10]Functional Study'!$H$1626</definedName>
    <definedName name="Acct359">'[10]Functional Study'!$H$1632</definedName>
    <definedName name="Acct360">'[10]Functional Study'!$H$1652</definedName>
    <definedName name="Acct361">'[10]Functional Study'!$H$1658</definedName>
    <definedName name="Acct362">'[10]Functional Study'!$H$1664</definedName>
    <definedName name="Acct364">'[10]Functional Study'!$H$1675</definedName>
    <definedName name="Acct365">'[10]Functional Study'!$H$1682</definedName>
    <definedName name="Acct366">'[10]Functional Study'!$H$1689</definedName>
    <definedName name="Acct367">'[10]Functional Study'!$H$1696</definedName>
    <definedName name="Acct368">'[10]Functional Study'!$H$1702</definedName>
    <definedName name="Acct369">'[10]Functional Study'!$H$1709</definedName>
    <definedName name="Acct370">'[10]Functional Study'!$H$1720</definedName>
    <definedName name="Acct371">'[10]Functional Study'!$H$1727</definedName>
    <definedName name="Acct371___Demand__Primary">'[11]Functional Study'!$I$1518</definedName>
    <definedName name="Acct372">'[10]Functional Study'!$H$1734</definedName>
    <definedName name="Acct372A">'[10]Functional Study'!$H$1733</definedName>
    <definedName name="Acct372DP">'[10]Functional Study'!$H$1731</definedName>
    <definedName name="Acct372DS">'[10]Functional Study'!$H$1732</definedName>
    <definedName name="Acct373">'[10]Functional Study'!$H$1740</definedName>
    <definedName name="Acct403HPSG">[9]Misc!#REF!</definedName>
    <definedName name="Acct41011">'[13]Functional Study'!#REF!</definedName>
    <definedName name="Acct41011BADDEBT">'[13]Functional Study'!#REF!</definedName>
    <definedName name="Acct41011DITEXP">'[13]Functional Study'!#REF!</definedName>
    <definedName name="Acct41011S">'[13]Functional Study'!#REF!</definedName>
    <definedName name="Acct41011SE">'[13]Functional Study'!#REF!</definedName>
    <definedName name="Acct41011SG1">'[13]Functional Study'!#REF!</definedName>
    <definedName name="Acct41011SG2">'[13]Functional Study'!#REF!</definedName>
    <definedName name="ACCT41011SGCT">'[13]Functional Study'!#REF!</definedName>
    <definedName name="Acct41011SGPP">'[13]Functional Study'!#REF!</definedName>
    <definedName name="Acct41011SNP">'[13]Functional Study'!#REF!</definedName>
    <definedName name="ACCT41011SNPD">'[13]Functional Study'!#REF!</definedName>
    <definedName name="Acct41011SO">'[13]Functional Study'!#REF!</definedName>
    <definedName name="Acct41011TROJP">'[13]Functional Study'!#REF!</definedName>
    <definedName name="Acct41111">'[13]Functional Study'!#REF!</definedName>
    <definedName name="Acct41111BADDEBT">'[13]Functional Study'!#REF!</definedName>
    <definedName name="Acct41111DITEXP">'[13]Functional Study'!#REF!</definedName>
    <definedName name="Acct41111S">'[13]Functional Study'!#REF!</definedName>
    <definedName name="Acct41111SE">'[13]Functional Study'!#REF!</definedName>
    <definedName name="Acct41111SG1">'[13]Functional Study'!#REF!</definedName>
    <definedName name="Acct41111SG2">'[13]Functional Study'!#REF!</definedName>
    <definedName name="Acct41111SG3">'[13]Functional Study'!#REF!</definedName>
    <definedName name="Acct41111SGPP">'[13]Functional Study'!#REF!</definedName>
    <definedName name="Acct41111SNP">'[13]Functional Study'!#REF!</definedName>
    <definedName name="Acct41111SNTP">'[13]Functional Study'!#REF!</definedName>
    <definedName name="Acct41111SO">'[13]Functional Study'!#REF!</definedName>
    <definedName name="Acct41111TROJP">'[13]Functional Study'!#REF!</definedName>
    <definedName name="Acct411BADDEBT">'[13]Functional Study'!#REF!</definedName>
    <definedName name="Acct411DGP">'[13]Functional Study'!#REF!</definedName>
    <definedName name="Acct411DGU">'[13]Functional Study'!#REF!</definedName>
    <definedName name="Acct411DITEXP">'[13]Functional Study'!#REF!</definedName>
    <definedName name="Acct411DNPP">'[13]Functional Study'!#REF!</definedName>
    <definedName name="Acct411DNPTP">'[13]Functional Study'!#REF!</definedName>
    <definedName name="Acct411S">'[13]Functional Study'!#REF!</definedName>
    <definedName name="Acct411SE">'[13]Functional Study'!#REF!</definedName>
    <definedName name="Acct411SG">'[13]Functional Study'!#REF!</definedName>
    <definedName name="Acct411SGPP">'[13]Functional Study'!#REF!</definedName>
    <definedName name="Acct411SO">'[13]Functional Study'!#REF!</definedName>
    <definedName name="Acct411TROJP">'[13]Functional Study'!#REF!</definedName>
    <definedName name="Acct444S">[8]FuncStudy!$F$105</definedName>
    <definedName name="Acct447">'[10]Functional Study'!$H$288</definedName>
    <definedName name="Acct447DGU">'[12]Func Study'!#REF!</definedName>
    <definedName name="Acct448">'[10]Functional Study'!$H$276</definedName>
    <definedName name="Acct448S">'[14]Func Study'!$H$274</definedName>
    <definedName name="Acct448SO">'[10]Functional Study'!$H$275</definedName>
    <definedName name="Acct450">'[15]Functional Study'!$I$305</definedName>
    <definedName name="Acct450S">'[10]Functional Study'!$H$303</definedName>
    <definedName name="Acct451S">'[10]Functional Study'!$H$308</definedName>
    <definedName name="Acct454S">'[10]Functional Study'!$H$318</definedName>
    <definedName name="Acct456S">'[10]Functional Study'!$H$324</definedName>
    <definedName name="Acct502DNPPSU">[9]Misc!#REF!</definedName>
    <definedName name="Acct510">'[14]Func Study'!#REF!</definedName>
    <definedName name="Acct510DNPPSU">'[14]Func Study'!#REF!</definedName>
    <definedName name="ACCT510JBG">'[14]Func Study'!#REF!</definedName>
    <definedName name="ACCT510SSGCH">'[14]Func Study'!#REF!</definedName>
    <definedName name="ACCT547SSECT">'[11]Functional Study'!#REF!</definedName>
    <definedName name="ACCT548SSGCT">'[11]Functional Study'!#REF!</definedName>
    <definedName name="ACCT557CAGE">'[14]Func Study'!$H$683</definedName>
    <definedName name="Acct557CT">'[14]Func Study'!$H$681</definedName>
    <definedName name="Acct565">'[10]Functional Study'!$H$732</definedName>
    <definedName name="Acct580">'[10]Functional Study'!$H$779</definedName>
    <definedName name="Acct581">'[10]Functional Study'!$H$784</definedName>
    <definedName name="Acct582">'[10]Functional Study'!$H$789</definedName>
    <definedName name="Acct583">'[10]Functional Study'!$H$794</definedName>
    <definedName name="Acct584">'[10]Functional Study'!$H$799</definedName>
    <definedName name="Acct585">'[10]Functional Study'!$H$804</definedName>
    <definedName name="Acct586">'[10]Functional Study'!$H$809</definedName>
    <definedName name="Acct587">'[10]Functional Study'!$H$814</definedName>
    <definedName name="Acct588">'[10]Functional Study'!$H$819</definedName>
    <definedName name="Acct589">'[10]Functional Study'!$H$824</definedName>
    <definedName name="Acct590">'[10]Functional Study'!$H$829</definedName>
    <definedName name="Acct590DNPD">'[10]Functional Study'!$H$828</definedName>
    <definedName name="Acct590S">'[10]Functional Study'!$H$827</definedName>
    <definedName name="Acct591">'[10]Functional Study'!$H$834</definedName>
    <definedName name="Acct592">'[10]Functional Study'!$H$839</definedName>
    <definedName name="Acct593">'[10]Functional Study'!$H$844</definedName>
    <definedName name="Acct594">'[10]Functional Study'!$H$849</definedName>
    <definedName name="Acct595">'[10]Functional Study'!$H$854</definedName>
    <definedName name="Acct596">'[10]Functional Study'!$H$864</definedName>
    <definedName name="Acct597">'[10]Functional Study'!$H$869</definedName>
    <definedName name="Acct598">'[10]Functional Study'!$H$874</definedName>
    <definedName name="ACCT904SG">'[16]Functional Study'!#REF!</definedName>
    <definedName name="Acct928RE">[8]FuncStudy!$F$750</definedName>
    <definedName name="AcctAGA">'[10]Functional Study'!$H$297</definedName>
    <definedName name="AcctDFAD">'[14]Func Study'!#REF!</definedName>
    <definedName name="AcctDFAP">'[14]Func Study'!#REF!</definedName>
    <definedName name="AcctDFAT">'[14]Func Study'!#REF!</definedName>
    <definedName name="AcctDGU">'[11]Functional Study'!#REF!</definedName>
    <definedName name="AcctOWCDGP">'[11]Functional Study'!#REF!</definedName>
    <definedName name="AcctTable">[17]Variables!$AK$42:$AK$396</definedName>
    <definedName name="AcctTS0">'[10]Functional Study'!$H$1640</definedName>
    <definedName name="ActualROE">[9]Misc!$E$59</definedName>
    <definedName name="actualror">[18]WorkArea!$F$86</definedName>
    <definedName name="Adjs2avg">[19]Inputs!$L$255:'[19]Inputs'!$T$505</definedName>
    <definedName name="AdjustInput">[20]Inputs!$L$3:$T$250</definedName>
    <definedName name="AdjustSwitch">[20]Variables!$AH$3:$AJ$3</definedName>
    <definedName name="ALL" localSheetId="0">#REF!</definedName>
    <definedName name="ALL">#REF!</definedName>
    <definedName name="all_months" localSheetId="0">#REF!</definedName>
    <definedName name="all_months">#REF!</definedName>
    <definedName name="anscount" hidden="1">1</definedName>
    <definedName name="APR" localSheetId="0">#REF!</definedName>
    <definedName name="APR">#REF!</definedName>
    <definedName name="APRT">#REF!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T_48">#REF!</definedName>
    <definedName name="AUG">#REF!</definedName>
    <definedName name="AUGT">#REF!</definedName>
    <definedName name="AverageFactors">[20]UTCR!$AC$22:$AQ$108</definedName>
    <definedName name="AverageFuelCost">'[21]Base NPC'!#REF!</definedName>
    <definedName name="AverageInput">[20]Inputs!$F$3:$I$1732</definedName>
    <definedName name="AvgFactors">[17]Factors!$B$3:$P$99</definedName>
    <definedName name="B1_Print" localSheetId="0">#REF!</definedName>
    <definedName name="B1_Print">#REF!</definedName>
    <definedName name="B2_Print" localSheetId="0">#REF!</definedName>
    <definedName name="B2_Print">#REF!</definedName>
    <definedName name="B3_Print" localSheetId="0">#REF!</definedName>
    <definedName name="B3_Print">#REF!</definedName>
    <definedName name="BACK1">#REF!</definedName>
    <definedName name="BACK2">#REF!</definedName>
    <definedName name="BACK3">#REF!</definedName>
    <definedName name="BACKUP1">#REF!</definedName>
    <definedName name="Baseline">#REF!</definedName>
    <definedName name="BLOCK">#REF!</definedName>
    <definedName name="BLOCKTOP">#REF!</definedName>
    <definedName name="BOOKADJ">#REF!</definedName>
    <definedName name="Bottom">[22]Variance!#REF!</definedName>
    <definedName name="Burn">'[21]Base NPC'!#REF!</definedName>
    <definedName name="calcoutput">'[23]Calcoutput (futures)'!$B$7:$J$128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'[23]OTC Gas Quotes'!$M$2</definedName>
    <definedName name="cap">[24]Readings!$B$2</definedName>
    <definedName name="Capacity" localSheetId="0">#REF!</definedName>
    <definedName name="Capacity">#REF!</definedName>
    <definedName name="CCG_Hier">OFFSET('[25]cost center'!$A$1,0,0,COUNTA('[25]cost center'!$A$1:$A$65536),COUNTA('[25]cost center'!$A$1:$IV$1))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>#REF!</definedName>
    <definedName name="Checksumavg">[20]Inputs!$J$1</definedName>
    <definedName name="Checksumend">[20]Inputs!$E$1</definedName>
    <definedName name="Classification">'[10]Functional Study'!$AG$252</definedName>
    <definedName name="Cntr">[26]Inputs!$N$14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>#REF!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[27]Variables!$AQ$27</definedName>
    <definedName name="Comn">'[9]Summary Table'!$K$21</definedName>
    <definedName name="COMP" localSheetId="0">#REF!</definedName>
    <definedName name="COMP">#REF!</definedName>
    <definedName name="COMPACTUAL" localSheetId="0">#REF!</definedName>
    <definedName name="COMPACTUAL">#REF!</definedName>
    <definedName name="COMPT" localSheetId="0">#REF!</definedName>
    <definedName name="COMPT">#REF!</definedName>
    <definedName name="COMPWEATHER">#REF!</definedName>
    <definedName name="CONTRACTDATA">[28]MarketData!#REF!</definedName>
    <definedName name="contractsymbol">[23]Futures!$B$2:$B$500</definedName>
    <definedName name="ContractTypeDol" localSheetId="0">#REF!</definedName>
    <definedName name="ContractTypeDol">#REF!</definedName>
    <definedName name="ContractTypeMWh" localSheetId="0">#REF!</definedName>
    <definedName name="ContractTypeMWh">#REF!</definedName>
    <definedName name="copy" localSheetId="0" hidden="1">#REF!</definedName>
    <definedName name="copy" hidden="1">#REF!</definedName>
    <definedName name="COSFacVal">[14]Inputs!$R$5</definedName>
    <definedName name="Cost">'[21]Base NPC'!#REF!</definedName>
    <definedName name="CustNames">[29]Codes!$F$1:$H$121</definedName>
    <definedName name="dana" localSheetId="0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0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ATA5">[30]DS13!$E$2:$E$103</definedName>
    <definedName name="DATA6">[30]DS13!$F$2:$F$103</definedName>
    <definedName name="_xlnm.Database">[31]Invoice!#REF!</definedName>
    <definedName name="DataCheck">'[21]Base NPC'!#REF!</definedName>
    <definedName name="DataCheck_Base" localSheetId="0">#REF!</definedName>
    <definedName name="DataCheck_Base">#REF!</definedName>
    <definedName name="DataCheck_Delta" localSheetId="0">#REF!</definedName>
    <definedName name="DataCheck_Delta">#REF!</definedName>
    <definedName name="DataCheck_NPC" localSheetId="0">'[32](3.8) Base NPC 2014GRC'!#REF!</definedName>
    <definedName name="DataCheck_NPC">'[32](3.8) Base NPC 2014GRC'!#REF!</definedName>
    <definedName name="DATE" localSheetId="0">[33]Jan!#REF!</definedName>
    <definedName name="DATE">[33]Jan!#REF!</definedName>
    <definedName name="dateTable">'[34]on off peak hours'!$C$15:$Z$15</definedName>
    <definedName name="Debt">[27]Variables!$AQ$25</definedName>
    <definedName name="Debt_">'[9]Summary Table'!$K$19</definedName>
    <definedName name="DebtCost">[27]Variables!$AT$25</definedName>
    <definedName name="DEC" localSheetId="0">#REF!</definedName>
    <definedName name="DEC">#REF!</definedName>
    <definedName name="DECT" localSheetId="0">#REF!</definedName>
    <definedName name="DECT">#REF!</definedName>
    <definedName name="Demand">[10]Inputs!$D$8</definedName>
    <definedName name="Demand2">[10]Inputs!$D$10</definedName>
    <definedName name="Dis">'[14]Func Study'!$AB$250</definedName>
    <definedName name="DisFac">'[10]Functional Dist Factor Table'!$A$11:$G$25</definedName>
    <definedName name="DispatchSum">"GRID Thermal Generation!R2C1:R4C2"</definedName>
    <definedName name="Dist_factor">#REF!</definedName>
    <definedName name="DistPeakMethod">[16]Inputs!#REF!</definedName>
    <definedName name="Dollars_Wheeling">'[21]Exhibit 1'!#REF!</definedName>
    <definedName name="dsd" hidden="1">[35]Inputs!#REF!</definedName>
    <definedName name="DUDE" localSheetId="0" hidden="1">#REF!</definedName>
    <definedName name="DUDE" localSheetId="1" hidden="1">#REF!</definedName>
    <definedName name="DUDE" hidden="1">#REF!</definedName>
    <definedName name="EndRw" localSheetId="0">#REF!</definedName>
    <definedName name="EndRw">#REF!</definedName>
    <definedName name="energy">[24]Readings!$B$3</definedName>
    <definedName name="Engy">[10]Inputs!$D$9</definedName>
    <definedName name="Engy2">[36]Inputs!$D$12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[23]MarketData!$J$1</definedName>
    <definedName name="ExchangeMWh">'[21]Base NPC'!#REF!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>#REF!</definedName>
    <definedName name="f104top">#REF!</definedName>
    <definedName name="f138top">#REF!</definedName>
    <definedName name="f140top">#REF!</definedName>
    <definedName name="Factbl1">#REF!</definedName>
    <definedName name="Factor">'[21]Base NPC'!#REF!</definedName>
    <definedName name="Factorck">'[10]COS Factor Table'!$P$15:$P$121</definedName>
    <definedName name="FactorMethod">[20]Variables!$AC$2</definedName>
    <definedName name="FactorType">[17]Variables!$AK$2:$AL$12</definedName>
    <definedName name="FACTP" localSheetId="0">#REF!</definedName>
    <definedName name="FACTP">#REF!</definedName>
    <definedName name="FactSum">'[10]COS Factor Table'!$A$14:$Y$121</definedName>
    <definedName name="FEB" localSheetId="0">#REF!</definedName>
    <definedName name="FEB">#REF!</definedName>
    <definedName name="FEBT" localSheetId="0">#REF!</definedName>
    <definedName name="FEBT">#REF!</definedName>
    <definedName name="Fed_Funds___Bloomberg">[23]MarketData!$A$14</definedName>
    <definedName name="FIX" localSheetId="0">#REF!</definedName>
    <definedName name="FIX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[19]Variables!$D$26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um">#REF!</definedName>
    <definedName name="FTE" localSheetId="0">OFFSET([37]FTE!$A$1,0,0,COUNTA([37]FTE!$A$1:$A$65536),12)</definedName>
    <definedName name="FTE">OFFSET([38]FTE!$A$1,0,0,COUNTA([38]FTE!$A$1:$A$65536),12)</definedName>
    <definedName name="Func">'[10]Functional Factor Table'!$A$9:$H$79</definedName>
    <definedName name="Func_Ftrs" localSheetId="0">#REF!</definedName>
    <definedName name="Func_Ftrs">#REF!</definedName>
    <definedName name="Func_GTD_Percents" localSheetId="0">#REF!</definedName>
    <definedName name="Func_GTD_Percents">#REF!</definedName>
    <definedName name="Func_MC" localSheetId="0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'[10]Functional Study'!$AG$251</definedName>
    <definedName name="Gas_Forward_Price_Curve_copy_Instructions_List">'[28]Main Page'!#REF!</definedName>
    <definedName name="GREATER10MW" localSheetId="0">#REF!</definedName>
    <definedName name="GREATER10MW">#REF!</definedName>
    <definedName name="GrossReceipts">[20]Variables!$B$31</definedName>
    <definedName name="GTD_Percents" localSheetId="0">#REF!</definedName>
    <definedName name="GTD_Percents">#REF!</definedName>
    <definedName name="Header" localSheetId="0">#REF!</definedName>
    <definedName name="Header">#REF!</definedName>
    <definedName name="HEIGHT" localSheetId="0">#REF!</definedName>
    <definedName name="HEIGHT">#REF!</definedName>
    <definedName name="HenryHub___Nymex" localSheetId="0">[28]MarketData!#REF!</definedName>
    <definedName name="HenryHub___Nymex">[28]MarketData!#REF!</definedName>
    <definedName name="Hide_Rows" localSheetId="0">#REF!</definedName>
    <definedName name="Hide_Rows">#REF!</definedName>
    <definedName name="Hide_Rows_Recon" localSheetId="0">#REF!</definedName>
    <definedName name="Hide_Rows_Recon">#REF!</definedName>
    <definedName name="High_Plan" localSheetId="0">#REF!</definedName>
    <definedName name="High_Plan">#REF!</definedName>
    <definedName name="HoursHoliday">'[34]on off peak hours'!$C$16:$Z$20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_0303_RVN_data">#REF!</definedName>
    <definedName name="IDcontractsRVN">#REF!</definedName>
    <definedName name="IncomeTaxOptVal">[8]Inputs!$Y$11</definedName>
    <definedName name="INDADJ" localSheetId="0">#REF!</definedName>
    <definedName name="INDADJ">#REF!</definedName>
    <definedName name="INPUT" localSheetId="0">[39]Summary!#REF!</definedName>
    <definedName name="INPUT">[39]Summary!#REF!</definedName>
    <definedName name="Instructions" localSheetId="0">#REF!</definedName>
    <definedName name="Instructions">#REF!</definedName>
    <definedName name="Interest_Rates___Bloomberg">[23]MarketData!$A$1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RR">#REF!</definedName>
    <definedName name="IRRIGATION">#REF!</definedName>
    <definedName name="Item_Number">"GP Detail"</definedName>
    <definedName name="JAN">#REF!</definedName>
    <definedName name="JANT">#REF!</definedName>
    <definedName name="jjj">[40]Inputs!$N$18</definedName>
    <definedName name="JUL" localSheetId="0">#REF!</definedName>
    <definedName name="JUL">#REF!</definedName>
    <definedName name="JULT" localSheetId="0">#REF!</definedName>
    <definedName name="JULT">#REF!</definedName>
    <definedName name="JUN" localSheetId="0">#REF!</definedName>
    <definedName name="JUN">#REF!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[17]Variables!$AK$15</definedName>
    <definedName name="JurisNumber">[17]Variables!$AL$15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>#REF!</definedName>
    <definedName name="LABORROLL">#REF!</definedName>
    <definedName name="LastCell">[22]Variance!#REF!</definedName>
    <definedName name="LeadLag">[20]Inputs!#REF!</definedName>
    <definedName name="limcount" hidden="1">1</definedName>
    <definedName name="Line_Ext_Credit">#REF!</definedName>
    <definedName name="LinkCos">'[10]Download JAM'!$P$4</definedName>
    <definedName name="ListOffset" hidden="1">1</definedName>
    <definedName name="LOG">[41]Backup!#REF!</definedName>
    <definedName name="LOSS">[41]Backup!#REF!</definedName>
    <definedName name="Low_Plan" localSheetId="0">#REF!</definedName>
    <definedName name="Low_Plan">#REF!</definedName>
    <definedName name="Macro2">[42]!Macro2</definedName>
    <definedName name="MACTIT" localSheetId="0">#REF!</definedName>
    <definedName name="MACTIT">#REF!</definedName>
    <definedName name="MAR" localSheetId="0">#REF!</definedName>
    <definedName name="MAR">#REF!</definedName>
    <definedName name="market1">'[23]OTC Gas Quotes'!$E$5</definedName>
    <definedName name="market2">'[23]OTC Gas Quotes'!$F$5</definedName>
    <definedName name="market3">'[23]OTC Gas Quotes'!$G$5</definedName>
    <definedName name="market4">'[23]OTC Gas Quotes'!$H$5</definedName>
    <definedName name="market5">'[23]OTC Gas Quotes'!$I$5</definedName>
    <definedName name="market6">'[23]OTC Gas Quotes'!$J$5</definedName>
    <definedName name="market7">'[23]OTC Gas Quotes'!$K$5</definedName>
    <definedName name="MART" localSheetId="0">#REF!</definedName>
    <definedName name="MART">#REF!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#REF!</definedName>
    <definedName name="MAYT">#REF!</definedName>
    <definedName name="MCtoREV">#REF!</definedName>
    <definedName name="MD_High1">'[22]Master Data'!$A$2</definedName>
    <definedName name="MD_Low1">'[22]Master Data'!$D$29</definedName>
    <definedName name="MEN">[1]Jan!#REF!</definedName>
    <definedName name="Menu_Begin">#REF!</definedName>
    <definedName name="Menu_Caption">#REF!</definedName>
    <definedName name="Menu_Large">[43]MacroBuilder!#REF!</definedName>
    <definedName name="Menu_Name" localSheetId="0">#REF!</definedName>
    <definedName name="Menu_Name">#REF!</definedName>
    <definedName name="Menu_OnAction" localSheetId="0">#REF!</definedName>
    <definedName name="Menu_OnAction">#REF!</definedName>
    <definedName name="Menu_Parent" localSheetId="0">#REF!</definedName>
    <definedName name="Menu_Parent">#REF!</definedName>
    <definedName name="Menu_Small" localSheetId="0">[43]MacroBuilder!#REF!</definedName>
    <definedName name="Menu_Small">[43]MacroBuilder!#REF!</definedName>
    <definedName name="Method">[12]Inputs!$C$6</definedName>
    <definedName name="MidC">[44]lookup!$C$98:$D$107</definedName>
    <definedName name="Mill">'[21]Base NPC'!#REF!</definedName>
    <definedName name="MMBtu">'[21]Base NPC'!#REF!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[41]Backup!#REF!</definedName>
    <definedName name="monthlist">[45]Table!$R$2:$S$13</definedName>
    <definedName name="Months">'[21]Base NPC'!#REF!</definedName>
    <definedName name="monthtotals">'[45]WA SBC'!$D$40:$O$40</definedName>
    <definedName name="MSPAverageInput">[46]Inputs!#REF!</definedName>
    <definedName name="MSPYearEndInput">[46]Inputs!#REF!</definedName>
    <definedName name="MTKWH" localSheetId="0">#REF!</definedName>
    <definedName name="MTKWH">#REF!</definedName>
    <definedName name="MTR_YR3">[47]Variables!$E$14</definedName>
    <definedName name="MTREV" localSheetId="0">#REF!</definedName>
    <definedName name="MTREV">#REF!</definedName>
    <definedName name="MULT" localSheetId="0">#REF!</definedName>
    <definedName name="MULT">#REF!</definedName>
    <definedName name="MWh" localSheetId="0">'[21]Base NPC'!#REF!</definedName>
    <definedName name="MWh">'[21]Base NPC'!#REF!</definedName>
    <definedName name="NameAverageFuelCost" localSheetId="0">'[21]Base NPC'!#REF!</definedName>
    <definedName name="NameAverageFuelCost">'[21]Base NPC'!#REF!</definedName>
    <definedName name="NameBurn" localSheetId="0">'[21]Base NPC'!#REF!</definedName>
    <definedName name="NameBurn">'[21]Base NPC'!#REF!</definedName>
    <definedName name="NameFactor" localSheetId="0">'[21]Base NPC'!#REF!</definedName>
    <definedName name="NameFactor">'[21]Base NPC'!#REF!</definedName>
    <definedName name="NameMill">'[21]Base NPC'!#REF!</definedName>
    <definedName name="NameMMBtu">'[21]Base NPC'!#REF!</definedName>
    <definedName name="NamePeak">'[21]Base NPC'!#REF!</definedName>
    <definedName name="NameTable" localSheetId="0">#REF!</definedName>
    <definedName name="NameTable">#REF!</definedName>
    <definedName name="Net_to_Gross_Factor">[48]Inputs!$G$8</definedName>
    <definedName name="NetLagDays">[8]Inputs!$H$23</definedName>
    <definedName name="NetToGross">[19]Variables!$D$23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ntract">[48]Inputs!$N$24</definedName>
    <definedName name="NEWMO1">[1]Jan!#REF!</definedName>
    <definedName name="NEWMO2">[1]Jan!#REF!</definedName>
    <definedName name="NEWMONTH">[1]Jan!#REF!</definedName>
    <definedName name="NONRES">#REF!</definedName>
    <definedName name="NORMALIZE">#REF!</definedName>
    <definedName name="NOV">#REF!</definedName>
    <definedName name="NOVT">#REF!</definedName>
    <definedName name="NPC">[16]Inputs!$N$18</definedName>
    <definedName name="NUM" localSheetId="0">#REF!</definedName>
    <definedName name="NUM">#REF!</definedName>
    <definedName name="NymexFutures">[23]Futures!$A$2:$J$500</definedName>
    <definedName name="NymexOptions">[23]Options!$A$2:$K$3000</definedName>
    <definedName name="OCT" localSheetId="0">#REF!</definedName>
    <definedName name="OCT">#REF!</definedName>
    <definedName name="OCTT" localSheetId="0">#REF!</definedName>
    <definedName name="OCTT">#REF!</definedName>
    <definedName name="OH">[8]Inputs!$D$24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'[18]Dist Misc'!$F$120</definedName>
    <definedName name="OptionsTable">[23]Options!$A$1:$P$3000</definedName>
    <definedName name="OR_305_12mo_endg_200203" localSheetId="0">#REF!</definedName>
    <definedName name="OR_305_12mo_endg_200203">#REF!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>#REF!</definedName>
    <definedName name="page1">[39]Summary!#REF!</definedName>
    <definedName name="Page110" localSheetId="0">#REF!</definedName>
    <definedName name="Page110">#REF!</definedName>
    <definedName name="Page120" localSheetId="0">#REF!</definedName>
    <definedName name="Page120">#REF!</definedName>
    <definedName name="Page2" localSheetId="0">'[49]Summary Table - Earned'!#REF!</definedName>
    <definedName name="Page2">'[49]Summary Table - Earned'!#REF!</definedName>
    <definedName name="PAGE3" localSheetId="0">#REF!</definedName>
    <definedName name="PAGE3">#REF!</definedName>
    <definedName name="Page30" localSheetId="0">#REF!</definedName>
    <definedName name="Page30">#REF!</definedName>
    <definedName name="Page31" localSheetId="0">#REF!</definedName>
    <definedName name="Page31">#REF!</definedName>
    <definedName name="Page4">#REF!</definedName>
    <definedName name="Page43">'[50]Demand Factors'!#REF!</definedName>
    <definedName name="Page44">'[50]Demand Factors'!#REF!</definedName>
    <definedName name="Page45">'[50]Demand Factors'!#REF!</definedName>
    <definedName name="Page46">'[50]Energy Factor'!#REF!</definedName>
    <definedName name="Page47">'[50]Energy Factor'!#REF!</definedName>
    <definedName name="Page48">'[50]Energy Factor'!#REF!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62" localSheetId="0">[43]TransInvest!#REF!</definedName>
    <definedName name="Page62">[43]TransInvest!#REF!</definedName>
    <definedName name="Page63" localSheetId="0">'[50]Energy Factor'!#REF!</definedName>
    <definedName name="Page63">'[50]Energy Factor'!#REF!</definedName>
    <definedName name="Page64">'[50]Energy Factor'!#REF!</definedName>
    <definedName name="page65" localSheetId="0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aste.cell">'[51]1993'!#REF!</definedName>
    <definedName name="PBLOCK" localSheetId="0">#REF!</definedName>
    <definedName name="PBLOCK">#REF!</definedName>
    <definedName name="PBLOCKWZ" localSheetId="0">#REF!</definedName>
    <definedName name="PBLOCKWZ">#REF!</definedName>
    <definedName name="PCOMP" localSheetId="0">#REF!</definedName>
    <definedName name="PCOMP">#REF!</definedName>
    <definedName name="PCOMPOSITES">#REF!</definedName>
    <definedName name="PCOMPWZ">#REF!</definedName>
    <definedName name="PE_Lookup">'[21]Exhibit 1'!#REF!</definedName>
    <definedName name="Peak">'[21]Base NPC'!#REF!</definedName>
    <definedName name="PeakMethod">[12]Inputs!$T$5</definedName>
    <definedName name="Period2">[10]Inputs!$C$5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UG">#REF!</definedName>
    <definedName name="PMAC">[41]Backup!#REF!</definedName>
    <definedName name="PostDE">[20]Variables!#REF!</definedName>
    <definedName name="PostDG">[20]Variables!#REF!</definedName>
    <definedName name="PreDG">[20]Variables!#REF!</definedName>
    <definedName name="Pref">[27]Variables!$AQ$26</definedName>
    <definedName name="Pref_">'[9]Summary Table'!$K$20</definedName>
    <definedName name="PrefCost">[27]Variables!$AT$26</definedName>
    <definedName name="PRESENT" localSheetId="0">#REF!</definedName>
    <definedName name="PRESENT">#REF!</definedName>
    <definedName name="PRICCHNG" localSheetId="0">#REF!</definedName>
    <definedName name="PRICCHNG">#REF!</definedName>
    <definedName name="PricingInfo" localSheetId="0" hidden="1">[3]Inputs!#REF!</definedName>
    <definedName name="PricingInfo" hidden="1">[3]Inputs!#REF!</definedName>
    <definedName name="_xlnm.Print_Area" localSheetId="0">#REF!</definedName>
    <definedName name="_xlnm.Print_Area" localSheetId="1">'Projected Expenses'!$A$1:$AE$36</definedName>
    <definedName name="_xlnm.Print_Area">#REF!</definedName>
    <definedName name="_xlnm.Print_Titles" localSheetId="1">'Projected Expenses'!$A:$A</definedName>
    <definedName name="PROPOSED" localSheetId="0">#REF!</definedName>
    <definedName name="PROPOSED">#REF!</definedName>
    <definedName name="ProRate1" localSheetId="0">#REF!</definedName>
    <definedName name="ProRate1">#REF!</definedName>
    <definedName name="PSATable" localSheetId="0">[52]Hermiston!$A$32:$E$57</definedName>
    <definedName name="PSATable">[53]Hermiston!$A$32:$E$57</definedName>
    <definedName name="PTABLES" localSheetId="0">#REF!</definedName>
    <definedName name="PTABLES">#REF!</definedName>
    <definedName name="PTDMOD" localSheetId="0">#REF!</definedName>
    <definedName name="PTDMOD">#REF!</definedName>
    <definedName name="PTDROLL" localSheetId="0">#REF!</definedName>
    <definedName name="PTDROLL">#REF!</definedName>
    <definedName name="PTMOD">#REF!</definedName>
    <definedName name="PTROLL">#REF!</definedName>
    <definedName name="Purchases">[44]lookup!$C$21:$D$64</definedName>
    <definedName name="PWORKBACK" localSheetId="0">#REF!</definedName>
    <definedName name="PWORKBACK">#REF!</definedName>
    <definedName name="QFs">[44]lookup!$C$66:$D$96</definedName>
    <definedName name="Query1" localSheetId="0">#REF!</definedName>
    <definedName name="Query1">#REF!</definedName>
    <definedName name="RateCd" localSheetId="0">#REF!</definedName>
    <definedName name="RateCd">#REF!</definedName>
    <definedName name="Rates" localSheetId="0">#REF!</definedName>
    <definedName name="Rates">#REF!</definedName>
    <definedName name="RC_ADJ">#REF!</definedName>
    <definedName name="RESADJ">#REF!</definedName>
    <definedName name="RESIDENTIAL">#REF!</definedName>
    <definedName name="ResourceSupplier">[19]Variables!$D$28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">#REF!</definedName>
    <definedName name="RevClass">#REF!</definedName>
    <definedName name="Revenue_by_month_take_2">#REF!</definedName>
    <definedName name="revenue3">#REF!</definedName>
    <definedName name="RevenueCheck">#REF!</definedName>
    <definedName name="Revenues">#REF!</definedName>
    <definedName name="RevenueSum">"GRID Thermal Revenue!R2C1:R4C2"</definedName>
    <definedName name="RevenueTax">[20]Variables!$B$29</definedName>
    <definedName name="RevReqSettle" localSheetId="0">#REF!</definedName>
    <definedName name="RevReqSettle">#REF!</definedName>
    <definedName name="REVVSTRS" localSheetId="0">#REF!</definedName>
    <definedName name="REVVSTRS">#REF!</definedName>
    <definedName name="RISFORM" localSheetId="0">#REF!</definedName>
    <definedName name="RISFORM">#REF!</definedName>
    <definedName name="rng">#REF!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[44]lookup!$C$3:$D$19</definedName>
    <definedName name="SAPBEXrevision" hidden="1">1</definedName>
    <definedName name="SAPBEXsysID" hidden="1">"BWP"</definedName>
    <definedName name="SAPBEXwbID" hidden="1">"44KU92Q9LH2VK4DK86GZ93AXN"</definedName>
    <definedName name="Sch25Split">[54]Inputs!$N$29</definedName>
    <definedName name="SCH33CUSTS" localSheetId="0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>#REF!</definedName>
    <definedName name="Schedule">[16]Inputs!$N$14</definedName>
    <definedName name="se" localSheetId="0">#REF!</definedName>
    <definedName name="se">#REF!</definedName>
    <definedName name="SECOND" localSheetId="0">[1]Jan!#REF!</definedName>
    <definedName name="SECOND">[1]Jan!#REF!</definedName>
    <definedName name="SEP" localSheetId="0">#REF!</definedName>
    <definedName name="SEP">#REF!</definedName>
    <definedName name="SEPT" localSheetId="0">#REF!</definedName>
    <definedName name="SEPT">#REF!</definedName>
    <definedName name="September_2001_305_Detail" localSheetId="0">#REF!</definedName>
    <definedName name="September_2001_305_Detail">#REF!</definedName>
    <definedName name="SERVICES_3">#REF!</definedName>
    <definedName name="sg">#REF!</definedName>
    <definedName name="shapefactortable">'[23]GAS CURVE Engine'!$AW$3:$CB$34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[20]Variables!$AF$32</definedName>
    <definedName name="SITRate">[8]Inputs!$H$20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>[22]Variance!#REF!</definedName>
    <definedName name="ST_Top1">[22]Variance!#REF!</definedName>
    <definedName name="ST_Top2">[22]Variance!#REF!</definedName>
    <definedName name="ST_Top3" localSheetId="0">#REF!</definedName>
    <definedName name="ST_Top3">#REF!</definedName>
    <definedName name="standard1" localSheetId="0" hidden="1">{"YTD-Total",#N/A,FALSE,"Provision"}</definedName>
    <definedName name="standard1" hidden="1">{"YTD-Total",#N/A,FALSE,"Provision"}</definedName>
    <definedName name="START">[1]Jan!#REF!</definedName>
    <definedName name="startmonth">'[23]GAS CURVE Engine'!$N$2</definedName>
    <definedName name="startmonth1">'[23]OTC Gas Quotes'!$L$6</definedName>
    <definedName name="startmonth10">'[23]OTC Gas Quotes'!$L$15</definedName>
    <definedName name="startmonth2">'[23]OTC Gas Quotes'!$L$7</definedName>
    <definedName name="startmonth3">'[23]OTC Gas Quotes'!$L$8</definedName>
    <definedName name="startmonth4">'[23]OTC Gas Quotes'!$L$9</definedName>
    <definedName name="startmonth5">'[23]OTC Gas Quotes'!$L$10</definedName>
    <definedName name="startmonth6">'[23]OTC Gas Quotes'!$L$11</definedName>
    <definedName name="startmonth7">'[23]OTC Gas Quotes'!$L$12</definedName>
    <definedName name="startmonth8">'[23]OTC Gas Quotes'!$L$13</definedName>
    <definedName name="startmonth9">'[23]OTC Gas Quotes'!$L$14</definedName>
    <definedName name="State">[10]Inputs!$C$4</definedName>
    <definedName name="Storage">[44]lookup!$C$109:$D$126</definedName>
    <definedName name="SUM_TAB1" localSheetId="0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T1_Print">#REF!</definedName>
    <definedName name="T2_Print">#REF!</definedName>
    <definedName name="T3_Print">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B">#REF!</definedName>
    <definedName name="TABLEC">#REF!</definedName>
    <definedName name="TABLEONE">#REF!</definedName>
    <definedName name="TargetInc">[11]Inputs!$K$19</definedName>
    <definedName name="Targetror">[18]Variables!$I$38</definedName>
    <definedName name="TargetROR1">[55]Inputs!$G$30</definedName>
    <definedName name="TDMOD" localSheetId="0">#REF!</definedName>
    <definedName name="TDMOD">#REF!</definedName>
    <definedName name="TDROLL" localSheetId="0">#REF!</definedName>
    <definedName name="TDROLL">#REF!</definedName>
    <definedName name="TEMPADJ" localSheetId="0">#REF!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[14]Inputs!$C$5</definedName>
    <definedName name="Top" localSheetId="0">#REF!</definedName>
    <definedName name="Top">#REF!</definedName>
    <definedName name="TotalRateBase">'[10]G+T+D+R+M'!$H$58</definedName>
    <definedName name="TotTaxRate">[8]Inputs!$H$17</definedName>
    <definedName name="TRANSM_2">[56]Transm2!$A$1:$M$461:'[56]10 Yr FC'!$M$47</definedName>
    <definedName name="UAACT115S" localSheetId="0">'[16]Functional Study'!#REF!</definedName>
    <definedName name="UAACT115S">'[16]Functional Study'!#REF!</definedName>
    <definedName name="UAACT550SGW">[8]FuncStudy!$Y$406</definedName>
    <definedName name="UAACT554SGW">[8]FuncStudy!$Y$428</definedName>
    <definedName name="UAcct103">'[10]Functional Study'!$AG$1568</definedName>
    <definedName name="UAcct105Dnpg">'[10]Functional Study'!$AG$1964</definedName>
    <definedName name="UAcct105S">'[10]Functional Study'!$AG$1959</definedName>
    <definedName name="UAcct105Seu">'[10]Functional Study'!$AG$1963</definedName>
    <definedName name="UAcct105SGG">[8]FuncStudy!$Y$1679</definedName>
    <definedName name="UAcct105SGP1">[8]FuncStudy!$Y$1675</definedName>
    <definedName name="UAcct105SGP2">[8]FuncStudy!$Y$1677</definedName>
    <definedName name="UAcct105SGT">[8]FuncStudy!$Y$1676</definedName>
    <definedName name="UAcct105Snppo">'[10]Functional Study'!$AG$1962</definedName>
    <definedName name="UAcct105Snpps">'[10]Functional Study'!$AG$1960</definedName>
    <definedName name="UAcct105Snpt">'[10]Functional Study'!$AG$1961</definedName>
    <definedName name="UAcct1081390">'[14]Func Study'!$AB$2451</definedName>
    <definedName name="UAcct1081390Rcl">'[10]Functional Study'!$AG$2406</definedName>
    <definedName name="UAcct1081390Sou">'[10]Functional Study'!$AG$2403</definedName>
    <definedName name="UAcct1081399">'[14]Func Study'!$AB$2459</definedName>
    <definedName name="UAcct1081399Rcl">'[10]Functional Study'!$AG$2414</definedName>
    <definedName name="UAcct1081399S">'[10]Functional Study'!$AG$2410</definedName>
    <definedName name="UAcct1081399Sep">'[10]Functional Study'!$AG$2411</definedName>
    <definedName name="UAcct108360">'[10]Functional Study'!$AG$2309</definedName>
    <definedName name="UAcct108361">'[10]Functional Study'!$AG$2313</definedName>
    <definedName name="UAcct108362">'[10]Functional Study'!$AG$2317</definedName>
    <definedName name="UAcct108364">'[10]Functional Study'!$AG$2324</definedName>
    <definedName name="UAcct108365">'[10]Functional Study'!$AG$2328</definedName>
    <definedName name="UAcct108366">'[10]Functional Study'!$AG$2332</definedName>
    <definedName name="UAcct108367">'[10]Functional Study'!$AG$2336</definedName>
    <definedName name="UAcct108368">'[10]Functional Study'!$AG$2340</definedName>
    <definedName name="UAcct108369">'[10]Functional Study'!$AG$2344</definedName>
    <definedName name="UAcct108370">'[10]Functional Study'!$AG$2348</definedName>
    <definedName name="UAcct108371">'[10]Functional Study'!$AG$2352</definedName>
    <definedName name="UAcct108372">'[10]Functional Study'!$AG$2356</definedName>
    <definedName name="UAcct108373">'[10]Functional Study'!$AG$2360</definedName>
    <definedName name="UAcct108D">'[10]Functional Study'!$AG$2372</definedName>
    <definedName name="UAcct108D00">'[10]Functional Study'!$AG$2364</definedName>
    <definedName name="UAcct108Ds">'[10]Functional Study'!$AG$2368</definedName>
    <definedName name="UAcct108Ep">'[10]Functional Study'!$AG$2282</definedName>
    <definedName name="UAcct108Epsgp">'[11]Functional Study'!#REF!</definedName>
    <definedName name="UAcct108Gpcn">'[10]Functional Study'!$AG$2386</definedName>
    <definedName name="UAcct108Gps">'[10]Functional Study'!$AG$2382</definedName>
    <definedName name="UAcct108Gpse">'[10]Functional Study'!$AG$2388</definedName>
    <definedName name="UAcct108Gpsg">'[10]Functional Study'!$AG$2385</definedName>
    <definedName name="UAcct108Gpsgp">'[10]Functional Study'!$AG$2383</definedName>
    <definedName name="UAcct108Gpsgu">'[10]Functional Study'!$AG$2384</definedName>
    <definedName name="UAcct108Gpso">'[10]Functional Study'!$AG$2387</definedName>
    <definedName name="UACCT108GPSSGCH">'[14]Func Study'!$AB$2434</definedName>
    <definedName name="UACCT108GPSSGCT">'[14]Func Study'!$AB$2433</definedName>
    <definedName name="UAcct108Hp">'[10]Functional Study'!$AG$2269</definedName>
    <definedName name="UAcct108Hpdgu">'[11]Functional Study'!#REF!</definedName>
    <definedName name="UAcct108Mp">'[10]Functional Study'!$AG$2400</definedName>
    <definedName name="UAcct108Np">'[10]Functional Study'!$AG$2262</definedName>
    <definedName name="UAcct108Npdgu">'[11]Functional Study'!#REF!</definedName>
    <definedName name="UAcct108Npsgu">'[11]Functional Study'!#REF!</definedName>
    <definedName name="UACCT108NPSSCCT">'[10]Functional Study'!$AG$2276</definedName>
    <definedName name="UAcct108Op">'[10]Functional Study'!$AG$2277</definedName>
    <definedName name="UAcct108OpSGW">'[50]Functional Study'!$AG$2274</definedName>
    <definedName name="UACCT108OPSSCCT">'[14]Func Study'!$AB$2321</definedName>
    <definedName name="UAcct108OPSSGCT">[8]FuncStudy!$Y$1984</definedName>
    <definedName name="UAcct108Sp">'[10]Functional Study'!$AG$2256</definedName>
    <definedName name="UAcct108Spdgp">'[11]Functional Study'!$AG$2002</definedName>
    <definedName name="UAcct108Spdgu">'[11]Functional Study'!#REF!</definedName>
    <definedName name="UAcct108Spsgp">'[11]Functional Study'!#REF!</definedName>
    <definedName name="UACCT108SPSSGCH">'[10]Functional Study'!$AG$2255</definedName>
    <definedName name="UACCT108SSGCH">'[10]Functional Study'!$AG$2390</definedName>
    <definedName name="UACCT108SSGCT">'[10]Functional Study'!$AG$2389</definedName>
    <definedName name="UAcct108Tp">'[10]Functional Study'!$AG$2300</definedName>
    <definedName name="UACCT111390">'[10]Functional Study'!$AG$2471</definedName>
    <definedName name="UAcct111Clg">'[10]Functional Study'!$AG$2443</definedName>
    <definedName name="UAcct111Clgcn">[8]FuncStudy!$Y$2126</definedName>
    <definedName name="UAcct111Clgsop">[8]FuncStudy!$Y$2129</definedName>
    <definedName name="UAcct111Clgsou">'[10]Functional Study'!$AG$2441</definedName>
    <definedName name="UAcct111Clh">'[10]Functional Study'!$AG$2449</definedName>
    <definedName name="UAcct111Clhdgu">'[11]Functional Study'!#REF!</definedName>
    <definedName name="UAcct111Cls">'[10]Functional Study'!$AG$2434</definedName>
    <definedName name="UAcct111Ipcn">'[10]Functional Study'!$AG$2458</definedName>
    <definedName name="UAcct111Ips">'[10]Functional Study'!$AG$2453</definedName>
    <definedName name="UAcct111Ipse">'[10]Functional Study'!$AG$2456</definedName>
    <definedName name="UAcct111Ipsg">'[10]Functional Study'!$AG$2457</definedName>
    <definedName name="UAcct111Ipsgp">'[10]Functional Study'!$AG$2454</definedName>
    <definedName name="UAcct111Ipsgu">'[10]Functional Study'!$AG$2455</definedName>
    <definedName name="UAcct111Ipso">'[10]Functional Study'!$AG$2459</definedName>
    <definedName name="UACCT111IPSSGCH">'[14]Func Study'!$AB$2505</definedName>
    <definedName name="UACCT111IPSSGCT">'[14]Func Study'!$AB$2504</definedName>
    <definedName name="UAcct114">'[10]Functional Study'!$AG$1971</definedName>
    <definedName name="UAcct114Dgp">'[11]Functional Study'!#REF!</definedName>
    <definedName name="UACCT115">'[16]Functional Study'!#REF!</definedName>
    <definedName name="UACCT115DGP">'[16]Functional Study'!#REF!</definedName>
    <definedName name="UACCT115SG">'[16]Functional Study'!#REF!</definedName>
    <definedName name="UAcct120">'[10]Functional Study'!$AG$1975</definedName>
    <definedName name="UAcct124">'[10]Functional Study'!$AG$1980</definedName>
    <definedName name="UAcct141">'[10]Functional Study'!$AG$2123</definedName>
    <definedName name="UAcct151">'[14]Func Study'!$AB$2049</definedName>
    <definedName name="UAcct151Se">'[10]Functional Study'!$AG$2000</definedName>
    <definedName name="UACCT151SSECH">'[10]Functional Study'!$AG$2002</definedName>
    <definedName name="UACCT151SSECT">'[10]Functional Study'!$AG$2001</definedName>
    <definedName name="UAcct154">'[10]Functional Study'!$AG$2037</definedName>
    <definedName name="UAcct154Sg">'[11]Functional Study'!$AG$1795</definedName>
    <definedName name="UAcct154Sg2">'[11]Functional Study'!#REF!</definedName>
    <definedName name="UACCT154SSGCH">'[10]Functional Study'!$AG$2035</definedName>
    <definedName name="uacct154ssgct">'[10]Functional Study'!$AG$2036</definedName>
    <definedName name="UAcct163">'[10]Functional Study'!$AG$2047</definedName>
    <definedName name="UAcct165">'[10]Functional Study'!$AG$2062</definedName>
    <definedName name="UAcct165Gps">'[10]Functional Study'!$AG$2058</definedName>
    <definedName name="UAcct165Se">[8]FuncStudy!$Y$1769</definedName>
    <definedName name="UAcct182">'[10]Functional Study'!$AG$1987</definedName>
    <definedName name="UAcct18222">'[10]Functional Study'!$AG$2113</definedName>
    <definedName name="UAcct182M">'[10]Functional Study'!$AG$2070</definedName>
    <definedName name="UACCT182MSGCT">'[10]Functional Study'!$AG$2067</definedName>
    <definedName name="UAcct182MSSGCH">'[14]Func Study'!$AB$2113</definedName>
    <definedName name="UAcct182MSSGCT">[8]FuncStudy!$Y$1779</definedName>
    <definedName name="UAcct186">'[10]Functional Study'!$AG$1995</definedName>
    <definedName name="UAcct1869">'[10]Functional Study'!$AG$2118</definedName>
    <definedName name="UAcct186M">'[10]Functional Study'!$AG$2081</definedName>
    <definedName name="UAcct186Mse">[8]FuncStudy!$Y$1789</definedName>
    <definedName name="UAcct186Msg">'[11]Functional Study'!#REF!</definedName>
    <definedName name="UAcct190">'[10]Functional Study'!$AG$2194</definedName>
    <definedName name="UAcct190Baddebt">'[10]Functional Study'!$AG$2187</definedName>
    <definedName name="Uacct190CN">'[10]Functional Study'!$AG$2183</definedName>
    <definedName name="UAcct190Dop">'[10]Functional Study'!$AG$2184</definedName>
    <definedName name="UACCT190IBT">[8]FuncStudy!$Y$1896</definedName>
    <definedName name="UACCT190SSGCT">[8]FuncStudy!$Y$1903</definedName>
    <definedName name="UAcct2281">'[10]Functional Study'!$AG$2140</definedName>
    <definedName name="UAcct2282">'[10]Functional Study'!$AG$2144</definedName>
    <definedName name="UAcct2283">'[10]Functional Study'!$AG$2148</definedName>
    <definedName name="UAcct2283S">[8]FuncStudy!$Y$1861</definedName>
    <definedName name="UAcct22841">'[10]Functional Study'!$AG$2156</definedName>
    <definedName name="UACCT22841SG">'[14]Func Study'!$AB$2205</definedName>
    <definedName name="UAcct22842">'[10]Functional Study'!$AG$2160</definedName>
    <definedName name="UAcct22842Trojd">'[12]Func Study'!#REF!</definedName>
    <definedName name="UAcct235">'[10]Functional Study'!$AG$2136</definedName>
    <definedName name="UACCT235CN">'[14]Func Study'!$AB$2186</definedName>
    <definedName name="UAcct252">'[10]Functional Study'!$AG$2168</definedName>
    <definedName name="UAcct25316">'[10]Functional Study'!$AG$2011</definedName>
    <definedName name="UAcct25317">'[10]Functional Study'!$AG$2015</definedName>
    <definedName name="UAcct25318">'[10]Functional Study'!$AG$2052</definedName>
    <definedName name="UAcct25319">'[10]Functional Study'!$AG$2019</definedName>
    <definedName name="uacct25398">'[14]Func Study'!$AB$2222</definedName>
    <definedName name="UACCT25398SE">'[10]Functional Study'!$AG$2171</definedName>
    <definedName name="UAcct25399">'[10]Functional Study'!$AG$2179</definedName>
    <definedName name="UACCT254">'[10]Functional Study'!$AG$2152</definedName>
    <definedName name="UACCT254SO">'[14]Func Study'!$AB$2202</definedName>
    <definedName name="UAcct255">'[10]Functional Study'!$AG$2241</definedName>
    <definedName name="UAcct281">'[10]Functional Study'!$AG$2200</definedName>
    <definedName name="UAcct282">'[10]Functional Study'!$AG$2216</definedName>
    <definedName name="UAcct282Cn">'[10]Functional Study'!$AG$2207</definedName>
    <definedName name="UAcct282Sgp">'[10]Functional Study'!#REF!</definedName>
    <definedName name="UAcct282So">'[10]Functional Study'!$AG$2206</definedName>
    <definedName name="UAcct283">'[10]Functional Study'!$AG$2228</definedName>
    <definedName name="UAcct283S">'[10]Functional Study'!$AG$2219</definedName>
    <definedName name="UAcct283So">'[10]Functional Study'!$AG$2222</definedName>
    <definedName name="UAcct301S">'[10]Functional Study'!$AG$1919</definedName>
    <definedName name="UAcct301Sg">'[10]Functional Study'!$AG$1921</definedName>
    <definedName name="UAcct301So">'[10]Functional Study'!$AG$1920</definedName>
    <definedName name="UAcct302S">'[10]Functional Study'!$AG$1924</definedName>
    <definedName name="UAcct302Sg">'[10]Functional Study'!$AG$1925</definedName>
    <definedName name="UAcct302Sgp">'[10]Functional Study'!$AG$1926</definedName>
    <definedName name="UAcct302Sgu">'[10]Functional Study'!$AG$1927</definedName>
    <definedName name="UAcct303Cn">'[10]Functional Study'!$AG$1935</definedName>
    <definedName name="UAcct303S">'[10]Functional Study'!$AG$1931</definedName>
    <definedName name="UAcct303Se">'[10]Functional Study'!$AG$1934</definedName>
    <definedName name="UAcct303Sg">'[10]Functional Study'!$AG$1932</definedName>
    <definedName name="UAcct303Sgp">'[10]Functional Study'!$AG$1937</definedName>
    <definedName name="UAcct303Sgu">'[10]Functional Study'!$AG$1936</definedName>
    <definedName name="UAcct303So">'[10]Functional Study'!$AG$1933</definedName>
    <definedName name="UACCT303SSGCH">'[14]Func Study'!$AB$1983</definedName>
    <definedName name="UACCT303SSGCT">[8]FuncStudy!$Y$1655</definedName>
    <definedName name="UAcct310">'[10]Functional Study'!$AG$1368</definedName>
    <definedName name="UAcct310Dgu">'[11]Functional Study'!#REF!</definedName>
    <definedName name="UAcct310JBG">'[14]Func Study'!$AB$1413</definedName>
    <definedName name="UAcct310sg">'[11]Functional Study'!$AG$1208</definedName>
    <definedName name="UAcct310Sgp">'[11]Functional Study'!#REF!</definedName>
    <definedName name="UACCT310SSCH">'[10]Functional Study'!$AG$1367</definedName>
    <definedName name="uacct310ssgch">[8]FuncStudy!$Y$1151</definedName>
    <definedName name="UAcct311">'[10]Functional Study'!$AG$1375</definedName>
    <definedName name="UAcct311Dgu">'[11]Functional Study'!#REF!</definedName>
    <definedName name="UAcct311JBG">'[14]Func Study'!$AB$1420</definedName>
    <definedName name="UAcct311sg">'[11]Functional Study'!$AG$1213</definedName>
    <definedName name="UACCT311SGCH">'[10]Functional Study'!$AG$1374</definedName>
    <definedName name="UAcct311Sgu">'[11]Functional Study'!#REF!</definedName>
    <definedName name="uacct311ssgch">[8]FuncStudy!$Y$1156</definedName>
    <definedName name="UAcct312">'[10]Functional Study'!$AG$1382</definedName>
    <definedName name="UAcct312JBG">'[14]Func Study'!$AB$1427</definedName>
    <definedName name="UAcct312S">'[11]Functional Study'!#REF!</definedName>
    <definedName name="UAcct312Sg">'[11]Functional Study'!$AG$1217</definedName>
    <definedName name="UACCT312SGCH">'[10]Functional Study'!$AG$1381</definedName>
    <definedName name="UAcct312Sgu">'[11]Functional Study'!#REF!</definedName>
    <definedName name="uacct312ssgch">[8]FuncStudy!$Y$1161</definedName>
    <definedName name="UAcct314">'[10]Functional Study'!$AG$1389</definedName>
    <definedName name="UAcct314JBG">'[14]Func Study'!$AB$1434</definedName>
    <definedName name="UAcct314Sgp">'[11]Functional Study'!$AG$1221</definedName>
    <definedName name="UAcct314Sgu">'[11]Functional Study'!#REF!</definedName>
    <definedName name="UACCT314SSGCH">'[10]Functional Study'!$AG$1388</definedName>
    <definedName name="UAcct315">'[10]Functional Study'!$AG$1396</definedName>
    <definedName name="UAcct315JBG">'[14]Func Study'!$AB$1441</definedName>
    <definedName name="UAcct315Sgp">'[11]Functional Study'!$AG$1225</definedName>
    <definedName name="UAcct315Sgu">'[11]Functional Study'!#REF!</definedName>
    <definedName name="UACCT315SSGCH">'[10]Functional Study'!$AG$1395</definedName>
    <definedName name="UAcct316">'[10]Functional Study'!$AG$1403</definedName>
    <definedName name="UAcct316JBG">'[14]Func Study'!$AB$1449</definedName>
    <definedName name="UAcct316Sgp">'[11]Functional Study'!$AG$1229</definedName>
    <definedName name="UAcct316Sgu">'[11]Functional Study'!#REF!</definedName>
    <definedName name="UACCT316SSGCH">'[10]Functional Study'!$AG$1402</definedName>
    <definedName name="UAcct320">'[10]Functional Study'!$AG$1419</definedName>
    <definedName name="UAcct320Sgp">'[11]Functional Study'!#REF!</definedName>
    <definedName name="UAcct321">'[10]Functional Study'!$AG$1424</definedName>
    <definedName name="UAcct321Sgp">'[11]Functional Study'!#REF!</definedName>
    <definedName name="UAcct322">'[10]Functional Study'!$AG$1429</definedName>
    <definedName name="UAcct322Sgp">'[11]Functional Study'!#REF!</definedName>
    <definedName name="UAcct323">'[10]Functional Study'!$AG$1434</definedName>
    <definedName name="UAcct323Sgp">'[11]Functional Study'!#REF!</definedName>
    <definedName name="UAcct324">'[10]Functional Study'!$AG$1439</definedName>
    <definedName name="UAcct324Sgp">'[11]Functional Study'!#REF!</definedName>
    <definedName name="UAcct325">'[10]Functional Study'!$AG$1444</definedName>
    <definedName name="UAcct325Sgp">'[11]Functional Study'!#REF!</definedName>
    <definedName name="UAcct33">'[10]Functional Study'!$AG$296</definedName>
    <definedName name="UAcct330">'[10]Functional Study'!$AG$1461</definedName>
    <definedName name="UAcct331">'[10]Functional Study'!$AG$1466</definedName>
    <definedName name="UAcct332">'[10]Functional Study'!$AG$1471</definedName>
    <definedName name="UAcct333">'[10]Functional Study'!$AG$1476</definedName>
    <definedName name="UAcct334">'[10]Functional Study'!$AG$1481</definedName>
    <definedName name="UAcct335">'[10]Functional Study'!$AG$1486</definedName>
    <definedName name="UAcct336">'[10]Functional Study'!$AG$1491</definedName>
    <definedName name="UAcct33T">[8]FuncStudy!$Y$132</definedName>
    <definedName name="UAcct340">[8]FuncStudy!$Y$1267</definedName>
    <definedName name="UAcct340Dgu">'[10]Functional Study'!$AG$1516</definedName>
    <definedName name="UAcct340Sgu">'[10]Functional Study'!$AG$1517</definedName>
    <definedName name="UACCT340SGW">'[50]Functional Study'!$AG$1517</definedName>
    <definedName name="UACCT340SSGCT">'[10]Functional Study'!$AG$1518</definedName>
    <definedName name="UAcct341">[8]FuncStudy!$Y$1273</definedName>
    <definedName name="UAcct341Dgu">'[10]Functional Study'!$AG$1522</definedName>
    <definedName name="UAcct341Sgu">'[10]Functional Study'!$AG$1523</definedName>
    <definedName name="UACCT341SGW">'[50]Functional Study'!$AG$1524</definedName>
    <definedName name="UACCT341SSGCT">'[10]Functional Study'!$AG$1524</definedName>
    <definedName name="UAcct342">[8]FuncStudy!$Y$1278</definedName>
    <definedName name="UAcct342Dgu">'[10]Functional Study'!$AG$1528</definedName>
    <definedName name="UAcct342Sgu">'[10]Functional Study'!$AG$1529</definedName>
    <definedName name="UACCT342SSGCT">'[10]Functional Study'!$AG$1530</definedName>
    <definedName name="UAcct343">'[10]Functional Study'!$AG$1538</definedName>
    <definedName name="UAcct343SGW">'[50]Functional Study'!$AG$1536</definedName>
    <definedName name="UACCT343SSCCT">'[10]Functional Study'!$AG$1537</definedName>
    <definedName name="UAcct344">'[11]Functional Study'!$AG$1354</definedName>
    <definedName name="UAcct344S">'[10]Functional Study'!$AG$1541</definedName>
    <definedName name="UAcct344Sgp">'[10]Functional Study'!$AG$1542</definedName>
    <definedName name="UAcct344Sgu">'[10]Functional Study'!$AG$1543</definedName>
    <definedName name="UAcct344SGW">'[50]Functional Study'!$AG$1542</definedName>
    <definedName name="UACCT344SSGCT">'[10]Functional Study'!$AG$1544</definedName>
    <definedName name="UAcct345">'[11]Functional Study'!$AG$1359</definedName>
    <definedName name="UAcct345Dgu">'[10]Functional Study'!$AG$1548</definedName>
    <definedName name="UAcct345SG">'[11]Functional Study'!$AG$1357</definedName>
    <definedName name="UAcct345Sgu">'[10]Functional Study'!$AG$1549</definedName>
    <definedName name="UAcct345SGW">'[50]Functional Study'!$AG$1549</definedName>
    <definedName name="UACCT345SSGCT">'[10]Functional Study'!$AG$1550</definedName>
    <definedName name="UAcct346">'[10]Functional Study'!$AG$1556</definedName>
    <definedName name="UACCT346SGW">'[50]Functional Study'!$AG$1555</definedName>
    <definedName name="UAcct350">'[10]Functional Study'!$AG$1583</definedName>
    <definedName name="UAcct352">'[10]Functional Study'!$AG$1590</definedName>
    <definedName name="UAcct353">'[10]Functional Study'!$AG$1596</definedName>
    <definedName name="UAcct354">'[10]Functional Study'!$AG$1602</definedName>
    <definedName name="UAcct355">'[10]Functional Study'!$AG$1608</definedName>
    <definedName name="UAcct356">'[10]Functional Study'!$AG$1614</definedName>
    <definedName name="UAcct357">'[10]Functional Study'!$AG$1620</definedName>
    <definedName name="UAcct358">'[10]Functional Study'!$AG$1626</definedName>
    <definedName name="UAcct359">'[10]Functional Study'!$AG$1632</definedName>
    <definedName name="UAcct360">'[10]Functional Study'!$AG$1652</definedName>
    <definedName name="UAcct361">'[10]Functional Study'!$AG$1658</definedName>
    <definedName name="UAcct362">'[10]Functional Study'!$AG$1664</definedName>
    <definedName name="UAcct368">'[10]Functional Study'!$AG$1702</definedName>
    <definedName name="UAcct369">'[10]Functional Study'!$AG$1709</definedName>
    <definedName name="UAcct369Cug">'[50]Functional Study'!#REF!</definedName>
    <definedName name="UAcct370">'[10]Functional Study'!$AG$1720</definedName>
    <definedName name="UAcct372A">'[10]Functional Study'!$AG$1733</definedName>
    <definedName name="UAcct372Dp">'[10]Functional Study'!$AG$1731</definedName>
    <definedName name="UAcct372Ds">'[10]Functional Study'!$AG$1732</definedName>
    <definedName name="UAcct373">'[10]Functional Study'!$AG$1740</definedName>
    <definedName name="UAcct389Cn">'[10]Functional Study'!$AG$1758</definedName>
    <definedName name="UAcct389S">'[10]Functional Study'!$AG$1757</definedName>
    <definedName name="UAcct389Sg">'[10]Functional Study'!$AG$1760</definedName>
    <definedName name="UAcct389Sgu">'[10]Functional Study'!$AG$1759</definedName>
    <definedName name="UAcct389So">'[10]Functional Study'!$AG$1761</definedName>
    <definedName name="UAcct390Cn">'[10]Functional Study'!$AG$1768</definedName>
    <definedName name="UAcct390JBG">'[14]Func Study'!$AB$1812</definedName>
    <definedName name="UAcct390L">'[10]Functional Study'!$AG$1883</definedName>
    <definedName name="UAcct390Lrcl">'[10]Functional Study'!$AG$1885</definedName>
    <definedName name="UACCT390LS">[8]FuncStudy!$Y$1602</definedName>
    <definedName name="UAcct390LSG">[8]FuncStudy!$Y$1603</definedName>
    <definedName name="UAcct390LSO">[8]FuncStudy!$Y$1604</definedName>
    <definedName name="UAcct390S">'[10]Functional Study'!$AG$1765</definedName>
    <definedName name="UAcct390Sgp">'[10]Functional Study'!$AG$1766</definedName>
    <definedName name="UAcct390Sgu">'[10]Functional Study'!$AG$1767</definedName>
    <definedName name="UAcct390Sop">'[10]Functional Study'!$AG$1769</definedName>
    <definedName name="UAcct390Sou">'[10]Functional Study'!$AG$1770</definedName>
    <definedName name="UAcct391Cn">'[10]Functional Study'!$AG$1777</definedName>
    <definedName name="UACCT391JBE">'[14]Func Study'!$AB$1825</definedName>
    <definedName name="UAcct391S">'[10]Functional Study'!$AG$1774</definedName>
    <definedName name="UAcct391Se">'[10]Functional Study'!$AG$1779</definedName>
    <definedName name="UAcct391Sg">'[10]Functional Study'!$AG$1778</definedName>
    <definedName name="UAcct391Sgp">'[10]Functional Study'!$AG$1775</definedName>
    <definedName name="UAcct391Sgu">'[10]Functional Study'!$AG$1776</definedName>
    <definedName name="UAcct391So">'[10]Functional Study'!$AG$1780</definedName>
    <definedName name="UACCT391SSGCH">'[10]Functional Study'!$AG$1781</definedName>
    <definedName name="UACCT391SSGCT">'[10]Functional Study'!$AG$1782</definedName>
    <definedName name="UAcct392Cn">'[10]Functional Study'!$AG$1789</definedName>
    <definedName name="UAcct392L">'[10]Functional Study'!$AG$1890</definedName>
    <definedName name="UAcct392Lrcl">'[10]Functional Study'!$AG$1892</definedName>
    <definedName name="UAcct392S">'[10]Functional Study'!$AG$1786</definedName>
    <definedName name="UAcct392Se">'[10]Functional Study'!$AG$1791</definedName>
    <definedName name="UAcct392Sg">'[10]Functional Study'!$AG$1788</definedName>
    <definedName name="UAcct392Sgp">'[10]Functional Study'!$AG$1792</definedName>
    <definedName name="UAcct392Sgu">'[10]Functional Study'!$AG$1790</definedName>
    <definedName name="UAcct392So">'[10]Functional Study'!$AG$1787</definedName>
    <definedName name="UACCT392SSGCH">'[10]Functional Study'!$AG$1793</definedName>
    <definedName name="UACCT392SSGCT">'[10]Functional Study'!$AG$1794</definedName>
    <definedName name="UAcct393S">'[10]Functional Study'!$AG$1798</definedName>
    <definedName name="UAcct393Sg">'[10]Functional Study'!$AG$1802</definedName>
    <definedName name="UAcct393Sgp">'[10]Functional Study'!$AG$1799</definedName>
    <definedName name="UAcct393Sgu">'[10]Functional Study'!$AG$1800</definedName>
    <definedName name="UAcct393So">'[10]Functional Study'!$AG$1801</definedName>
    <definedName name="UACCT393SSGCT">'[10]Functional Study'!$AG$1803</definedName>
    <definedName name="UAcct394S">'[10]Functional Study'!$AG$1807</definedName>
    <definedName name="UAcct394Se">'[10]Functional Study'!$AG$1811</definedName>
    <definedName name="UAcct394Sg">'[10]Functional Study'!$AG$1812</definedName>
    <definedName name="UAcct394Sgp">'[10]Functional Study'!$AG$1808</definedName>
    <definedName name="UAcct394Sgu">'[10]Functional Study'!$AG$1809</definedName>
    <definedName name="UAcct394So">'[10]Functional Study'!$AG$1810</definedName>
    <definedName name="UACCT394SSGCH">'[10]Functional Study'!$AG$1813</definedName>
    <definedName name="UACCT394SSGCT">'[10]Functional Study'!$AG$1814</definedName>
    <definedName name="UAcct395S">'[10]Functional Study'!$AG$1818</definedName>
    <definedName name="UAcct395Se">'[10]Functional Study'!$AG$1822</definedName>
    <definedName name="UAcct395Sg">'[10]Functional Study'!$AG$1823</definedName>
    <definedName name="UAcct395Sgp">'[10]Functional Study'!$AG$1819</definedName>
    <definedName name="UAcct395Sgu">'[10]Functional Study'!$AG$1820</definedName>
    <definedName name="UAcct395So">'[10]Functional Study'!$AG$1821</definedName>
    <definedName name="UACCT395SSGCH">'[10]Functional Study'!$AG$1824</definedName>
    <definedName name="UACCT395SSGCT">'[10]Functional Study'!$AG$1825</definedName>
    <definedName name="UAcct396S">'[10]Functional Study'!$AG$1829</definedName>
    <definedName name="UAcct396Se">'[10]Functional Study'!$AG$1834</definedName>
    <definedName name="UAcct396Sg">'[10]Functional Study'!$AG$1831</definedName>
    <definedName name="UAcct396Sgp">'[10]Functional Study'!$AG$1830</definedName>
    <definedName name="UAcct396Sgu">'[10]Functional Study'!$AG$1833</definedName>
    <definedName name="UAcct396So">'[10]Functional Study'!$AG$1832</definedName>
    <definedName name="UACCT396SSGCH">'[10]Functional Study'!$AG$1836</definedName>
    <definedName name="UACCT396SSGCT">'[14]Func Study'!$AB$1878</definedName>
    <definedName name="UAcct397Cn">'[10]Functional Study'!$AG$1847</definedName>
    <definedName name="UAcct397JBG">'[14]Func Study'!$AB$1893</definedName>
    <definedName name="UAcct397S">'[10]Functional Study'!$AG$1843</definedName>
    <definedName name="UAcct397Se">'[10]Functional Study'!$AG$1849</definedName>
    <definedName name="UAcct397Sg">'[10]Functional Study'!$AG$1848</definedName>
    <definedName name="UAcct397Sgp">'[10]Functional Study'!$AG$1844</definedName>
    <definedName name="UAcct397Sgu">'[10]Functional Study'!$AG$1845</definedName>
    <definedName name="UAcct397So">'[10]Functional Study'!$AG$1846</definedName>
    <definedName name="UACCT397SSGCH">'[10]Functional Study'!$AG$1850</definedName>
    <definedName name="UACCT397SSGCT">'[10]Functional Study'!$AG$1851</definedName>
    <definedName name="UAcct398Cn">'[10]Functional Study'!$AG$1858</definedName>
    <definedName name="UAcct398S">'[10]Functional Study'!$AG$1855</definedName>
    <definedName name="UAcct398Se">'[10]Functional Study'!$AG$1860</definedName>
    <definedName name="UAcct398Sg">'[10]Functional Study'!$AG$1861</definedName>
    <definedName name="UAcct398Sgp">'[10]Functional Study'!$AG$1856</definedName>
    <definedName name="UAcct398Sgu">'[10]Functional Study'!$AG$1857</definedName>
    <definedName name="UAcct398So">'[10]Functional Study'!$AG$1859</definedName>
    <definedName name="UACCT398SSGCT">'[10]Functional Study'!$AG$1862</definedName>
    <definedName name="UAcct399">'[10]Functional Study'!$AG$1869</definedName>
    <definedName name="UAcct399G">'[10]Functional Study'!$AG$1910</definedName>
    <definedName name="UAcct399L">'[10]Functional Study'!$AG$1873</definedName>
    <definedName name="UAcct399Lrcl">'[10]Functional Study'!$AG$1875</definedName>
    <definedName name="UAcct403360">'[10]Functional Study'!$AG$1073</definedName>
    <definedName name="UAcct403361">'[10]Functional Study'!$AG$1074</definedName>
    <definedName name="UAcct403362">'[10]Functional Study'!$AG$1075</definedName>
    <definedName name="UAcct403363">'[10]Functional Study'!$AG$1076</definedName>
    <definedName name="UAcct403364">'[10]Functional Study'!$AG$1077</definedName>
    <definedName name="UAcct403365">'[10]Functional Study'!$AG$1078</definedName>
    <definedName name="UAcct403366">'[10]Functional Study'!$AG$1079</definedName>
    <definedName name="UAcct403367">'[10]Functional Study'!$AG$1080</definedName>
    <definedName name="UAcct403368">'[10]Functional Study'!$AG$1081</definedName>
    <definedName name="UAcct403369">'[10]Functional Study'!$AG$1082</definedName>
    <definedName name="UAcct403370">'[10]Functional Study'!$AG$1083</definedName>
    <definedName name="UAcct403371">'[10]Functional Study'!$AG$1084</definedName>
    <definedName name="UAcct403372">'[10]Functional Study'!$AG$1085</definedName>
    <definedName name="UAcct403373">'[10]Functional Study'!$AG$1086</definedName>
    <definedName name="UAcct403Ep">'[10]Functional Study'!$AG$1112</definedName>
    <definedName name="UAcct403Epsg">'[11]Functional Study'!#REF!</definedName>
    <definedName name="UAcct403Gpcn">'[10]Functional Study'!$AG$1094</definedName>
    <definedName name="UAcct403GPDGP">'[14]Func Study'!$AB$1108</definedName>
    <definedName name="UAcct403GPDGU">'[14]Func Study'!$AB$1109</definedName>
    <definedName name="UAcct403GPJBG">'[14]Func Study'!$AB$1115</definedName>
    <definedName name="UAcct403Gps">'[10]Functional Study'!$AG$1090</definedName>
    <definedName name="UAcct403Gpse">'[10]Functional Study'!$AG$1093</definedName>
    <definedName name="UAcct403Gpseu">[8]FuncStudy!$Y$828</definedName>
    <definedName name="UAcct403Gpsg">'[10]Functional Study'!$AG$1095</definedName>
    <definedName name="UACCT403gpsg1">'[11]Functional Study'!$AG$991</definedName>
    <definedName name="UAcct403Gpsgp">'[10]Functional Study'!$AG$1091</definedName>
    <definedName name="UAcct403Gpsgu">'[10]Functional Study'!$AG$1092</definedName>
    <definedName name="UAcct403Gpso">'[10]Functional Study'!$AG$1096</definedName>
    <definedName name="uacct403gpssgch">[8]FuncStudy!$Y$833</definedName>
    <definedName name="UACCT403GPSSGCT">'[10]Functional Study'!$AG$1097</definedName>
    <definedName name="UAcct403Gv0">'[10]Functional Study'!$AG$1103</definedName>
    <definedName name="UAcct403Hp">'[10]Functional Study'!$AG$1057</definedName>
    <definedName name="UAcct403Hpdgu">'[11]Functional Study'!#REF!</definedName>
    <definedName name="UACCT403JBE">'[14]Func Study'!$AB$1116</definedName>
    <definedName name="UAcct403Mp">'[10]Functional Study'!$AG$1107</definedName>
    <definedName name="UAcct403Np">'[10]Functional Study'!$AG$1051</definedName>
    <definedName name="UAcct403Op">'[11]Functional Study'!$AG$964</definedName>
    <definedName name="UAcct403OPCAGE">'[14]Func Study'!$AB$1078</definedName>
    <definedName name="UAcct403Opsgp">'[10]Functional Study'!$AG$1060</definedName>
    <definedName name="UAcct403Opsgu">'[10]Functional Study'!$AG$1061</definedName>
    <definedName name="uacct403opsgw">'[50]Functional Study'!$AG$1063</definedName>
    <definedName name="uacct403opssgch">'[10]Functional Study'!$AG$1063</definedName>
    <definedName name="uacct403opssgct">'[10]Functional Study'!$AG$1062</definedName>
    <definedName name="uacct403sgw">[8]FuncStudy!$Y$799</definedName>
    <definedName name="UAcct403Sp">'[11]Functional Study'!$AG$951</definedName>
    <definedName name="uacct403spdg">'[10]Functional Study'!$AG$1046</definedName>
    <definedName name="uacct403spdgp">[8]FuncStudy!$Y$780</definedName>
    <definedName name="uacct403spdgu">[8]FuncStudy!$Y$781</definedName>
    <definedName name="UAcct403SPJBG">'[14]Func Study'!$AB$1058</definedName>
    <definedName name="uacct403spsg">[8]FuncStudy!$Y$782</definedName>
    <definedName name="UAcct403Spsgp">'[10]Functional Study'!$AG$1043</definedName>
    <definedName name="UAcct403Spsgu">'[10]Functional Study'!$AG$1044</definedName>
    <definedName name="UACCT403SPSSGCH">'[10]Functional Study'!$AG$1045</definedName>
    <definedName name="uacct403ssgch">'[10]Functional Study'!$AG$1098</definedName>
    <definedName name="UAcct403Tp">'[10]Functional Study'!$AG$1070</definedName>
    <definedName name="UAcct403Tpsgu">'[11]Functional Study'!#REF!</definedName>
    <definedName name="UAcct404330">'[10]Functional Study'!$AG$1158</definedName>
    <definedName name="UAcct404330Dgu">'[11]Functional Study'!#REF!</definedName>
    <definedName name="UAcct404Clg">'[10]Functional Study'!$AG$1127</definedName>
    <definedName name="UAcct404Clgsop">'[10]Functional Study'!$AG$1125</definedName>
    <definedName name="UAcct404Clgsou">'[10]Functional Study'!$AG$1123</definedName>
    <definedName name="UAcct404Cls">'[10]Functional Study'!$AG$1132</definedName>
    <definedName name="UACCT404GP">'[14]Func Study'!$AB$1146</definedName>
    <definedName name="UACCT404GPCN">'[14]Func Study'!$AB$1143</definedName>
    <definedName name="UACCT404GPSO">'[14]Func Study'!$AB$1141</definedName>
    <definedName name="UAcct404Ipcn">'[10]Functional Study'!$AG$1139</definedName>
    <definedName name="UACCT404IPDGU">[8]FuncStudy!$Y$870</definedName>
    <definedName name="UACCT404IPIDGU">'[10]Functional Study'!$AG$1143</definedName>
    <definedName name="UAcct404IPJBG">'[14]Func Study'!$AB$1163</definedName>
    <definedName name="UAcct404Ips">'[10]Functional Study'!$AG$1135</definedName>
    <definedName name="UAcct404Ipse">'[10]Functional Study'!$AG$1136</definedName>
    <definedName name="UAcct404Ipsg">'[10]Functional Study'!$AG$1137</definedName>
    <definedName name="UAcct404Ipsg1">'[10]Functional Study'!$AG$1140</definedName>
    <definedName name="UAcct404Ipsg2">'[14]Func Study'!$AB$1160</definedName>
    <definedName name="UACCT404IPSGP">[8]FuncStudy!$Y$869</definedName>
    <definedName name="UAcct404Ipso">'[10]Functional Study'!$AG$1138</definedName>
    <definedName name="UACCT404IPSSGCH">'[10]Functional Study'!$AG$1142</definedName>
    <definedName name="UACCT404IPSSGCT">'[10]Functional Study'!$AG$1141</definedName>
    <definedName name="UAcct404M">'[10]Functional Study'!$AG$1148</definedName>
    <definedName name="UAcct404O">[8]FuncStudy!$Y$876</definedName>
    <definedName name="UACCT404OP">'[14]Func Study'!$AB$1172</definedName>
    <definedName name="UACCT404SP">'[14]Func Study'!$AB$1151</definedName>
    <definedName name="UAcct405">'[10]Functional Study'!$AG$1166</definedName>
    <definedName name="UAcct406">'[10]Functional Study'!$AG$1174</definedName>
    <definedName name="UAcct406Dgp">'[11]Functional Study'!#REF!</definedName>
    <definedName name="UAcct406Dgu">'[11]Functional Study'!#REF!</definedName>
    <definedName name="UAcct407">'[10]Functional Study'!$AG$1183</definedName>
    <definedName name="UAcct407Sgp">'[11]Functional Study'!#REF!</definedName>
    <definedName name="UAcct408">'[10]Functional Study'!$AG$1202</definedName>
    <definedName name="UAcct408S">'[10]Functional Study'!$AG$1194</definedName>
    <definedName name="UAcct40910FITOther">[8]FuncStudy!$Y$1136</definedName>
    <definedName name="UAcct40910FitPMI">[8]FuncStudy!$Y$1134</definedName>
    <definedName name="UAcct40910FITPTC">[8]FuncStudy!$Y$1135</definedName>
    <definedName name="UAcct40910FITSitus">[8]FuncStudy!$Y$1137</definedName>
    <definedName name="UAcct40911Dgu">[8]FuncStudy!$Y$1104</definedName>
    <definedName name="UAcct41010">'[10]Functional Study'!$AG$1276</definedName>
    <definedName name="UAcct41011">'[14]Func Study'!$AB$1309</definedName>
    <definedName name="UACCT41020">'[13]Functional Study'!#REF!</definedName>
    <definedName name="UACCT41020BADDEBT">'[13]Functional Study'!#REF!</definedName>
    <definedName name="UACCT41020DITEXP">'[13]Functional Study'!#REF!</definedName>
    <definedName name="UACCT41020DNPU">'[13]Functional Study'!#REF!</definedName>
    <definedName name="UACCT41020S">'[13]Functional Study'!#REF!</definedName>
    <definedName name="UACCT41020SE">'[13]Functional Study'!#REF!</definedName>
    <definedName name="UACCT41020SG">'[13]Functional Study'!#REF!</definedName>
    <definedName name="UACCT41020SGCT">'[13]Functional Study'!#REF!</definedName>
    <definedName name="UACCT41020SGPP">'[13]Functional Study'!#REF!</definedName>
    <definedName name="UACCT41020SO">'[13]Functional Study'!#REF!</definedName>
    <definedName name="UACCT41020TROJP">'[13]Functional Study'!#REF!</definedName>
    <definedName name="UACCT4102SNPD">'[13]Functional Study'!#REF!</definedName>
    <definedName name="uacct41110">'[10]Functional Study'!$AG$1294</definedName>
    <definedName name="uacct41110sgct">'[11]Functional Study'!#REF!</definedName>
    <definedName name="UAcct41111">'[13]Functional Study'!#REF!</definedName>
    <definedName name="UAcct41111Baddebt">'[13]Functional Study'!#REF!</definedName>
    <definedName name="UAcct41111Dgp">'[13]Functional Study'!#REF!</definedName>
    <definedName name="UAcct41111Dgu">'[13]Functional Study'!#REF!</definedName>
    <definedName name="UAcct41111Ditexp">'[13]Functional Study'!#REF!</definedName>
    <definedName name="UAcct41111Dnpp">'[13]Functional Study'!#REF!</definedName>
    <definedName name="UAcct41111Dnptp">'[13]Functional Study'!#REF!</definedName>
    <definedName name="UAcct41111S">'[13]Functional Study'!#REF!</definedName>
    <definedName name="UAcct41111Se">'[13]Functional Study'!#REF!</definedName>
    <definedName name="UAcct41111Sg">'[13]Functional Study'!#REF!</definedName>
    <definedName name="UAcct41111Sgpp">'[13]Functional Study'!#REF!</definedName>
    <definedName name="UAcct41111So">'[13]Functional Study'!#REF!</definedName>
    <definedName name="UAcct41111Trojp">'[13]Functional Study'!#REF!</definedName>
    <definedName name="UAcct41120">[8]FuncStudy!$Y$1012</definedName>
    <definedName name="UAcct41140">'[10]Functional Study'!$AG$1213</definedName>
    <definedName name="UAcct41141">'[10]Functional Study'!$AG$1218</definedName>
    <definedName name="UAcct41160">'[10]Functional Study'!$AG$361</definedName>
    <definedName name="UAcct41170">'[10]Functional Study'!$AG$366</definedName>
    <definedName name="UAcct4118">'[10]Functional Study'!$AG$370</definedName>
    <definedName name="UAcct41181">'[10]Functional Study'!$AG$373</definedName>
    <definedName name="UAcct4194">'[10]Functional Study'!$AG$377</definedName>
    <definedName name="UAcct419Doth">[8]FuncStudy!$Y$958</definedName>
    <definedName name="UAcct421">'[10]Functional Study'!$AG$386</definedName>
    <definedName name="UAcct4311">'[10]Functional Study'!$AG$393</definedName>
    <definedName name="UAcct442Se">'[10]Functional Study'!$AG$260</definedName>
    <definedName name="UAcct442Sg">'[10]Functional Study'!$AG$261</definedName>
    <definedName name="UAcct447">'[10]Functional Study'!$AG$288</definedName>
    <definedName name="UAcct447CAEE">'[7]Func Study'!#REF!</definedName>
    <definedName name="UAcct447CAGE">'[7]Func Study'!#REF!</definedName>
    <definedName name="UAcct447Dgu">'[12]Func Study'!#REF!</definedName>
    <definedName name="UACCT447NPC">'[14]Func Study'!$AB$289</definedName>
    <definedName name="UACCT447NPCCAEW">'[14]Func Study'!$AB$286</definedName>
    <definedName name="UACCT447NPCCAGW">'[14]Func Study'!$AB$287</definedName>
    <definedName name="UACCT447NPCDGP">'[14]Func Study'!$AB$288</definedName>
    <definedName name="UAcct447S">'[10]Functional Study'!$AG$281</definedName>
    <definedName name="UAcct447Se">'[10]Functional Study'!$AG$287</definedName>
    <definedName name="UAcct448">'[10]Functional Study'!$AG$276</definedName>
    <definedName name="UAcct448S">'[14]Func Study'!$AB$274</definedName>
    <definedName name="UAcct448So">'[14]Func Study'!$AB$275</definedName>
    <definedName name="UAcct449">'[10]Functional Study'!$AG$295</definedName>
    <definedName name="UAcct450">'[10]Functional Study'!$AG$305</definedName>
    <definedName name="UAcct450S">'[10]Functional Study'!$AG$303</definedName>
    <definedName name="UAcct450So">'[10]Functional Study'!$AG$304</definedName>
    <definedName name="UAcct451S">'[10]Functional Study'!$AG$308</definedName>
    <definedName name="UAcct451Sg">'[10]Functional Study'!$AG$309</definedName>
    <definedName name="UAcct451So">'[10]Functional Study'!$AG$310</definedName>
    <definedName name="UAcct453">'[10]Functional Study'!$AG$315</definedName>
    <definedName name="UAcct453CAGE">'[7]Func Study'!#REF!</definedName>
    <definedName name="UAcct453CAGW">'[7]Func Study'!#REF!</definedName>
    <definedName name="UAcct454">'[10]Functional Study'!$AG$321</definedName>
    <definedName name="UAcct454JBG">'[14]Func Study'!$AB$319</definedName>
    <definedName name="UAcct454S">'[10]Functional Study'!$AG$318</definedName>
    <definedName name="UAcct454Sg">'[10]Functional Study'!$AG$319</definedName>
    <definedName name="UAcct454So">'[10]Functional Study'!$AG$320</definedName>
    <definedName name="UAcct456">'[10]Functional Study'!$AG$329</definedName>
    <definedName name="UAcct456CAEW">'[14]Func Study'!$AB$331</definedName>
    <definedName name="UAcct456Cn">'[10]Functional Study'!$AG$325</definedName>
    <definedName name="UAcct456S">'[10]Functional Study'!$AG$324</definedName>
    <definedName name="UAcct456Se">'[10]Functional Study'!$AG$326</definedName>
    <definedName name="UAcct456Sg">'[11]Functional Study'!$AG$328</definedName>
    <definedName name="UAcct456So">'[10]Functional Study'!$AG$327</definedName>
    <definedName name="UAcct500">'[10]Functional Study'!$AG$412</definedName>
    <definedName name="UAcct500Dnppsu">'[10]Functional Study'!$AG$410</definedName>
    <definedName name="UAcct500DSG">'[11]Functional Study'!$AG$400</definedName>
    <definedName name="UAcct500JBG">'[14]Func Study'!$AB$414</definedName>
    <definedName name="UACCT500SSGCH">'[10]Functional Study'!$AG$411</definedName>
    <definedName name="UAcct501">'[10]Functional Study'!$AG$426</definedName>
    <definedName name="UAcct501CAEW">'[14]Func Study'!$AB$420</definedName>
    <definedName name="UAcct501JBE">'[14]Func Study'!$AB$421</definedName>
    <definedName name="UACCT501NPC">'[11]Functional Study'!$AG$409</definedName>
    <definedName name="UACCT501NPCCAEW">'[14]Func Study'!$AB$426</definedName>
    <definedName name="UACCT501nPCSE">'[11]Functional Study'!$AG$408</definedName>
    <definedName name="UACCT501NPCSE1">'[11]Functional Study'!#REF!</definedName>
    <definedName name="UAcct501Se">'[10]Functional Study'!$AG$422</definedName>
    <definedName name="UACCT501SE1">'[11]Functional Study'!#REF!</definedName>
    <definedName name="UACCT501SE2">'[11]Functional Study'!#REF!</definedName>
    <definedName name="UACCT501SE3">'[11]Functional Study'!#REF!</definedName>
    <definedName name="UACCT501SENNPC">[8]FuncStudy!$Y$230</definedName>
    <definedName name="UACCT501SSECH">'[10]Functional Study'!$AG$425</definedName>
    <definedName name="UACCT501SSECHNNPC">[8]FuncStudy!$Y$232</definedName>
    <definedName name="UACCT501SSECT">'[10]Functional Study'!$AG$424</definedName>
    <definedName name="UAcct502">'[10]Functional Study'!$AG$431</definedName>
    <definedName name="UAcct502CAGE">'[14]Func Study'!$AB$431</definedName>
    <definedName name="UAcct502Dnppsu">'[10]Functional Study'!$AG$429</definedName>
    <definedName name="UAcct502JBG">'[7]Func Study'!#REF!</definedName>
    <definedName name="UAcct502SG">'[11]Functional Study'!$AG$412</definedName>
    <definedName name="uacct502snpps">[8]FuncStudy!$Y$237</definedName>
    <definedName name="UACCT502SSGCH">'[10]Functional Study'!$AG$430</definedName>
    <definedName name="UAcct503">'[10]Functional Study'!$AG$438</definedName>
    <definedName name="UAcct503npc">'[11]Functional Study'!$AG$420</definedName>
    <definedName name="UAcct503Se">[8]FuncStudy!$Y$242</definedName>
    <definedName name="UACCT503SENNPC">[8]FuncStudy!$Y$243</definedName>
    <definedName name="UAcct505">'[10]Functional Study'!$AG$443</definedName>
    <definedName name="UAcct505CAGE">'[14]Func Study'!$AB$447</definedName>
    <definedName name="UAcct505Dnppsu">'[10]Functional Study'!$AG$441</definedName>
    <definedName name="UAcct505JBG">'[7]Func Study'!#REF!</definedName>
    <definedName name="UAcct505sg">'[11]Functional Study'!$AG$423</definedName>
    <definedName name="uacct505snpps">[8]FuncStudy!$Y$247</definedName>
    <definedName name="UACCT505SSGCH">'[10]Functional Study'!$AG$442</definedName>
    <definedName name="UAcct506">'[10]Functional Study'!$AG$449</definedName>
    <definedName name="UAcct506CAGE">'[14]Func Study'!$AB$452</definedName>
    <definedName name="UAcct506JBG">'[7]Func Study'!#REF!</definedName>
    <definedName name="UAcct506Se">'[10]Functional Study'!$AG$447</definedName>
    <definedName name="uacct506snpps">[8]FuncStudy!$Y$252</definedName>
    <definedName name="UACCT506SSGCH">'[10]Functional Study'!$AG$448</definedName>
    <definedName name="UAcct507">'[10]Functional Study'!$AG$458</definedName>
    <definedName name="UAcct507CAGE">'[14]Func Study'!$AB$462</definedName>
    <definedName name="UAcct507JBG">'[7]Func Study'!#REF!</definedName>
    <definedName name="UAcct507SG">'[11]Functional Study'!$AG$432</definedName>
    <definedName name="uacct507ssgch">'[10]Functional Study'!$AG$457</definedName>
    <definedName name="UAcct510">'[10]Functional Study'!$AG$463</definedName>
    <definedName name="UAcct510CAGE">'[14]Func Study'!$AB$467</definedName>
    <definedName name="UAcct510JBG">'[7]Func Study'!#REF!</definedName>
    <definedName name="UAcct510sg">'[11]Functional Study'!$AG$436</definedName>
    <definedName name="uacct510ssgch">'[10]Functional Study'!$AG$462</definedName>
    <definedName name="UAcct511">'[10]Functional Study'!$AG$468</definedName>
    <definedName name="UAcct511CAGE">'[14]Func Study'!$AB$472</definedName>
    <definedName name="UAcct511JBG">'[7]Func Study'!#REF!</definedName>
    <definedName name="UAcct511sg">'[11]Functional Study'!$AG$440</definedName>
    <definedName name="UACCT511SSGCH">'[10]Functional Study'!$AG$467</definedName>
    <definedName name="UAcct512">'[10]Functional Study'!$AG$473</definedName>
    <definedName name="UAcct512CAGE">'[14]Func Study'!$AB$477</definedName>
    <definedName name="UAcct512JBG">'[7]Func Study'!#REF!</definedName>
    <definedName name="UAcct512sg">'[11]Functional Study'!$AG$444</definedName>
    <definedName name="UACCT512SSGCH">'[10]Functional Study'!$AG$472</definedName>
    <definedName name="UAcct513">'[10]Functional Study'!$AG$478</definedName>
    <definedName name="UAcct513CAGE">'[14]Func Study'!$AB$482</definedName>
    <definedName name="UAcct513JBG">'[7]Func Study'!#REF!</definedName>
    <definedName name="UAcct513sg">'[11]Functional Study'!$AG$448</definedName>
    <definedName name="UACCT513SSGCH">'[10]Functional Study'!$AG$477</definedName>
    <definedName name="UAcct514">'[10]Functional Study'!$AG$483</definedName>
    <definedName name="UAcct514CAGE">'[14]Func Study'!$AB$487</definedName>
    <definedName name="UAcct514JBG">'[7]Func Study'!#REF!</definedName>
    <definedName name="UAcct514sg">'[11]Functional Study'!$AG$452</definedName>
    <definedName name="UACCT514SSGCH">'[10]Functional Study'!$AG$482</definedName>
    <definedName name="UAcct517">'[10]Functional Study'!$AG$492</definedName>
    <definedName name="UAcct518">'[10]Functional Study'!$AG$496</definedName>
    <definedName name="UAcct519">'[10]Functional Study'!$AG$501</definedName>
    <definedName name="UAcct520">'[10]Functional Study'!$AG$505</definedName>
    <definedName name="UAcct523">'[10]Functional Study'!$AG$509</definedName>
    <definedName name="UAcct524">'[10]Functional Study'!$AG$513</definedName>
    <definedName name="UAcct528">'[10]Functional Study'!$AG$517</definedName>
    <definedName name="UAcct529">'[10]Functional Study'!$AG$521</definedName>
    <definedName name="UAcct530">'[10]Functional Study'!$AG$525</definedName>
    <definedName name="UAcct531">'[10]Functional Study'!$AG$529</definedName>
    <definedName name="UAcct532">'[10]Functional Study'!$AG$533</definedName>
    <definedName name="UAcct535">'[10]Functional Study'!$AG$545</definedName>
    <definedName name="UAcct536">'[10]Functional Study'!$AG$549</definedName>
    <definedName name="UAcct537">'[10]Functional Study'!$AG$553</definedName>
    <definedName name="UAcct538">'[10]Functional Study'!$AG$557</definedName>
    <definedName name="UAcct539">'[10]Functional Study'!$AG$561</definedName>
    <definedName name="UAcct540">'[10]Functional Study'!$AG$565</definedName>
    <definedName name="UAcct541">'[10]Functional Study'!$AG$569</definedName>
    <definedName name="UAcct542">'[10]Functional Study'!$AG$573</definedName>
    <definedName name="UAcct543">'[10]Functional Study'!$AG$577</definedName>
    <definedName name="UAcct544">'[10]Functional Study'!$AG$581</definedName>
    <definedName name="UAcct545">'[10]Functional Study'!$AG$585</definedName>
    <definedName name="UAcct546">'[10]Functional Study'!$AG$599</definedName>
    <definedName name="UAcct546CAGE">'[14]Func Study'!$AB$605</definedName>
    <definedName name="UACCT546sg">'[11]Functional Study'!$AG$554</definedName>
    <definedName name="UAcct547">'[10]Functional Study'!$AG$608</definedName>
    <definedName name="UAcct547CAEW">'[14]Func Study'!$AB$610</definedName>
    <definedName name="UACCT547n">'[11]Functional Study'!$AG$559</definedName>
    <definedName name="UACCT547NPCCAEW">'[14]Func Study'!$AB$613</definedName>
    <definedName name="UACCT547nse">'[11]Functional Study'!$AG$558</definedName>
    <definedName name="UAcct547Se">'[10]Functional Study'!$AG$606</definedName>
    <definedName name="UACCT547SSECT">'[10]Functional Study'!$AG$607</definedName>
    <definedName name="UAcct548">'[10]Functional Study'!$AG$613</definedName>
    <definedName name="UACCT548CAGE">'[14]Func Study'!$AB$620</definedName>
    <definedName name="UACCT548sg">'[11]Functional Study'!$AG$565</definedName>
    <definedName name="UACCT548SSCCT">'[10]Functional Study'!$AG$612</definedName>
    <definedName name="uacct548ssgct">[8]FuncStudy!$Y$395</definedName>
    <definedName name="UAcct549">'[10]Functional Study'!$AG$618</definedName>
    <definedName name="Uacct549CAGE">'[14]Func Study'!$AB$625</definedName>
    <definedName name="UAcct549Dnppou">'[10]Functional Study'!$AG$616</definedName>
    <definedName name="UAcct549sg">[8]FuncStudy!$Y$399</definedName>
    <definedName name="UACCT549SGW">'[50]Functional Study'!$AG$617</definedName>
    <definedName name="UACCT549SSGCT">'[10]Functional Study'!$AG$617</definedName>
    <definedName name="uacct550">[8]FuncStudy!$Y$407</definedName>
    <definedName name="UAcct5506SE">'[7]Func Study'!#REF!</definedName>
    <definedName name="UACCT550sg">[8]FuncStudy!$Y$405</definedName>
    <definedName name="uacct550sgw">'[50]Functional Study'!$AG$627</definedName>
    <definedName name="uacct550snppo">'[10]Functional Study'!$AG$626</definedName>
    <definedName name="uacct550ssgct">'[10]Functional Study'!$AG$627</definedName>
    <definedName name="UAcct551">'[10]Functional Study'!$AG$631</definedName>
    <definedName name="UAcct551CAGE">'[14]Func Study'!$AB$634</definedName>
    <definedName name="UACCT551SG">'[14]Func Study'!$AB$635</definedName>
    <definedName name="UAcct552">'[11]Functional Study'!$AG$583</definedName>
    <definedName name="UACCT552CAGE">'[14]Func Study'!$AB$640</definedName>
    <definedName name="UAcct552Dnppou">'[10]Functional Study'!$AG$634</definedName>
    <definedName name="UAcct552sg">'[11]Functional Study'!$AG$582</definedName>
    <definedName name="UACCT552SSGCT">'[10]Functional Study'!$AG$635</definedName>
    <definedName name="UAcct553">[8]FuncStudy!$Y$423</definedName>
    <definedName name="UACCT553CAGE">'[14]Func Study'!$AB$646</definedName>
    <definedName name="UAcct553Dnppou">'[10]Functional Study'!$AG$640</definedName>
    <definedName name="UAcct553SG">'[14]Func Study'!$AB$645</definedName>
    <definedName name="UACCT553SGW">'[50]Functional Study'!$AG$641</definedName>
    <definedName name="UACCT553SSGCT">'[10]Functional Study'!$AG$641</definedName>
    <definedName name="UAcct554">[8]FuncStudy!$Y$429</definedName>
    <definedName name="UACCT554CAGE">'[14]Func Study'!$AB$651</definedName>
    <definedName name="UAcct554Dnppou">'[10]Functional Study'!$AG$645</definedName>
    <definedName name="UAcct554SG">'[14]Func Study'!$AB$650</definedName>
    <definedName name="UACCT554SGW">'[50]Functional Study'!$AG$646</definedName>
    <definedName name="UAcct554SSCT">[8]FuncStudy!$Y$427</definedName>
    <definedName name="UACCT554SSGCT">'[10]Functional Study'!$AG$646</definedName>
    <definedName name="UAcct555CAEE">'[7]Func Study'!#REF!</definedName>
    <definedName name="UAcct555CAEW">'[14]Func Study'!$AB$665</definedName>
    <definedName name="UAcct555CAGE">'[7]Func Study'!#REF!</definedName>
    <definedName name="UAcct555CAGW">'[14]Func Study'!$AB$664</definedName>
    <definedName name="uacct555dgp">'[10]Functional Study'!$AG$665</definedName>
    <definedName name="UAcct555Dgu">[8]FuncStudy!$Y$435</definedName>
    <definedName name="UACCT555NPCCAEW">'[14]Func Study'!$AB$669</definedName>
    <definedName name="UACCT555NPCCAGW">'[14]Func Study'!$AB$668</definedName>
    <definedName name="UAcct555S">'[10]Functional Study'!$AG$658</definedName>
    <definedName name="UAcct555Se">'[10]Functional Study'!$AG$663</definedName>
    <definedName name="UAcct555SG">'[10]Functional Study'!$AG$662</definedName>
    <definedName name="uacct555ssgc">'[10]Functional Study'!$AG$664</definedName>
    <definedName name="uacct555ssgp">[8]FuncStudy!$Y$437</definedName>
    <definedName name="UAcct556">'[10]Functional Study'!$AG$673</definedName>
    <definedName name="UAcct557">'[11]Functional Study'!$AG$621</definedName>
    <definedName name="UAcct557S">'[10]Functional Study'!$AG$676</definedName>
    <definedName name="uacct557se">'[10]Functional Study'!$AG$679</definedName>
    <definedName name="UAcct557Sg">'[10]Functional Study'!$AG$677</definedName>
    <definedName name="Uacct557SSGCT">'[10]Functional Study'!$AG$678</definedName>
    <definedName name="uacct557trojp">'[10]Functional Study'!$AG$680</definedName>
    <definedName name="UAcct560">'[10]Functional Study'!$AG$707</definedName>
    <definedName name="UAcct561">'[10]Functional Study'!$AG$711</definedName>
    <definedName name="UAcct562">'[10]Functional Study'!$AG$715</definedName>
    <definedName name="UAcct563">'[10]Functional Study'!$AG$719</definedName>
    <definedName name="UAcct564">'[10]Functional Study'!$AG$723</definedName>
    <definedName name="UAcct565">'[10]Functional Study'!$AG$732</definedName>
    <definedName name="UACCT565NPC">'[14]Func Study'!$AB$744</definedName>
    <definedName name="UACCT565NPCCAGW">'[14]Func Study'!$AB$742</definedName>
    <definedName name="UAcct565Se">'[10]Functional Study'!$AG$731</definedName>
    <definedName name="UAcct566">'[10]Functional Study'!$AG$738</definedName>
    <definedName name="UAcct567">'[10]Functional Study'!$AG$742</definedName>
    <definedName name="UAcct568">'[10]Functional Study'!$AG$746</definedName>
    <definedName name="UAcct569">'[10]Functional Study'!$AG$750</definedName>
    <definedName name="UAcct570">'[10]Functional Study'!$AG$754</definedName>
    <definedName name="UAcct571">'[10]Functional Study'!$AG$758</definedName>
    <definedName name="UAcct572">'[10]Functional Study'!$AG$762</definedName>
    <definedName name="UAcct573">'[10]Functional Study'!$AG$766</definedName>
    <definedName name="UAcct580">'[10]Functional Study'!$AG$779</definedName>
    <definedName name="UAcct581">'[10]Functional Study'!$AG$784</definedName>
    <definedName name="UAcct582">'[10]Functional Study'!$AG$789</definedName>
    <definedName name="UAcct583">'[10]Functional Study'!$AG$794</definedName>
    <definedName name="UAcct584">'[10]Functional Study'!$AG$799</definedName>
    <definedName name="UAcct585">'[10]Functional Study'!$AG$804</definedName>
    <definedName name="UAcct586">'[10]Functional Study'!$AG$809</definedName>
    <definedName name="UAcct587">'[10]Functional Study'!$AG$814</definedName>
    <definedName name="UAcct588">'[10]Functional Study'!$AG$819</definedName>
    <definedName name="UAcct589">'[10]Functional Study'!$AG$824</definedName>
    <definedName name="UAcct590">'[10]Functional Study'!$AG$829</definedName>
    <definedName name="UAcct591">'[10]Functional Study'!$AG$834</definedName>
    <definedName name="UAcct592">'[10]Functional Study'!$AG$839</definedName>
    <definedName name="UAcct593">'[10]Functional Study'!$AG$844</definedName>
    <definedName name="UAcct594">'[10]Functional Study'!$AG$849</definedName>
    <definedName name="UAcct595">'[10]Functional Study'!$AG$854</definedName>
    <definedName name="UAcct596">'[10]Functional Study'!$AG$864</definedName>
    <definedName name="UAcct597">'[10]Functional Study'!$AG$869</definedName>
    <definedName name="UAcct598">'[10]Functional Study'!$AG$874</definedName>
    <definedName name="UAcct901">'[10]Functional Study'!$AG$886</definedName>
    <definedName name="UAcct902">'[10]Functional Study'!$AG$891</definedName>
    <definedName name="UAcct903">'[10]Functional Study'!$AG$896</definedName>
    <definedName name="UAcct904">'[10]Functional Study'!$AG$901</definedName>
    <definedName name="Uacct904SG">'[16]Functional Study'!#REF!</definedName>
    <definedName name="UAcct905">'[10]Functional Study'!$AG$906</definedName>
    <definedName name="UAcct907">'[10]Functional Study'!$AG$920</definedName>
    <definedName name="UAcct908">'[10]Functional Study'!$AG$925</definedName>
    <definedName name="UAcct909">'[10]Functional Study'!$AG$930</definedName>
    <definedName name="UAcct910">'[10]Functional Study'!$AG$935</definedName>
    <definedName name="UAcct911">'[10]Functional Study'!$AG$946</definedName>
    <definedName name="UAcct912">'[10]Functional Study'!$AG$951</definedName>
    <definedName name="UAcct913">'[10]Functional Study'!$AG$956</definedName>
    <definedName name="UAcct916">'[10]Functional Study'!$AG$961</definedName>
    <definedName name="UAcct920">'[10]Functional Study'!$AG$972</definedName>
    <definedName name="UAcct920Cn">'[10]Functional Study'!$AG$970</definedName>
    <definedName name="UAcct921">'[10]Functional Study'!$AG$978</definedName>
    <definedName name="UAcct921Cn">'[10]Functional Study'!$AG$976</definedName>
    <definedName name="UAcct923">'[10]Functional Study'!$AG$984</definedName>
    <definedName name="UAcct923CAGW">'[14]Func Study'!$AB$995</definedName>
    <definedName name="UAcct923Cn">'[10]Functional Study'!$AG$982</definedName>
    <definedName name="UAcct924">'[10]Functional Study'!$AG$988</definedName>
    <definedName name="UAcct924S">[8]FuncStudy!$Y$723</definedName>
    <definedName name="UACCT924SG">[8]FuncStudy!$Y$724</definedName>
    <definedName name="UAcct924SO">[8]FuncStudy!$Y$725</definedName>
    <definedName name="UAcct925">'[10]Functional Study'!$AG$992</definedName>
    <definedName name="UAcct926">'[10]Functional Study'!$AG$998</definedName>
    <definedName name="UAcct927">'[10]Functional Study'!$AG$1003</definedName>
    <definedName name="UAcct928">'[10]Functional Study'!$AG$1010</definedName>
    <definedName name="UAcct928RE">[8]FuncStudy!$Y$750</definedName>
    <definedName name="UAcct929">'[10]Functional Study'!$AG$1015</definedName>
    <definedName name="UAcct930">'[10]Functional Study'!$AG$1021</definedName>
    <definedName name="UACCT930cn">[8]FuncStudy!$Y$759</definedName>
    <definedName name="UAcct930S">[8]FuncStudy!$Y$758</definedName>
    <definedName name="UAcct930So">[8]FuncStudy!$Y$760</definedName>
    <definedName name="UAcct931">'[10]Functional Study'!$AG$1026</definedName>
    <definedName name="UAcct935">'[10]Functional Study'!$AG$1032</definedName>
    <definedName name="UAcctAGA">'[10]Functional Study'!$AG$297</definedName>
    <definedName name="UACCTCOHDGP">'[10]Functional Study'!$AG$683</definedName>
    <definedName name="UACCTCOWSG">'[10]Functional Study'!$AG$684</definedName>
    <definedName name="UAcctcwc">'[10]Functional Study'!$AG$2088</definedName>
    <definedName name="UAcctd00">'[10]Functional Study'!$AG$1744</definedName>
    <definedName name="UAcctdfa">'[14]Func Study'!#REF!</definedName>
    <definedName name="UAcctdfad">'[10]Functional Study'!$AG$398</definedName>
    <definedName name="UAcctdfap">'[10]Functional Study'!$AG$396</definedName>
    <definedName name="UAcctdfat">'[10]Functional Study'!$AG$397</definedName>
    <definedName name="UAcctds0">'[10]Functional Study'!$AG$1748</definedName>
    <definedName name="UACCTECD">'[50]Functional Study'!$AG$689</definedName>
    <definedName name="UACCTECDDGP">'[14]Func Study'!$AB$687</definedName>
    <definedName name="UACCTECDMC">'[14]Func Study'!$AB$689</definedName>
    <definedName name="UACCTECDS">'[14]Func Study'!$AB$691</definedName>
    <definedName name="UACCTECDSG1">'[14]Func Study'!$AB$688</definedName>
    <definedName name="UACCTECDSG2">'[14]Func Study'!$AB$690</definedName>
    <definedName name="UACCTECDSG3">'[14]Func Study'!$AB$692</definedName>
    <definedName name="UACCTEQFCS">'[10]Functional Study'!$AG$687</definedName>
    <definedName name="UACCTEQFCSG">'[10]Functional Study'!$AG$688</definedName>
    <definedName name="UAcctfit">'[10]Functional Study'!$AG$1349</definedName>
    <definedName name="UAcctg00">'[10]Functional Study'!$AG$1902</definedName>
    <definedName name="UAccth00">'[10]Functional Study'!$AG$1497</definedName>
    <definedName name="UAccti00">'[10]Functional Study'!$AG$1947</definedName>
    <definedName name="UACCTMCCMC">'[10]Functional Study'!$AG$685</definedName>
    <definedName name="UACCTMCSG">'[10]Functional Study'!$AG$686</definedName>
    <definedName name="UAcctn00">'[10]Functional Study'!$AG$1449</definedName>
    <definedName name="UAccto00">'[10]Functional Study'!$AG$1561</definedName>
    <definedName name="UAcctowc">'[10]Functional Study'!$AG$2099</definedName>
    <definedName name="UAcctowcdgp">'[11]Functional Study'!#REF!</definedName>
    <definedName name="UAcctowcse">'[11]Functional Study'!$AG$1855</definedName>
    <definedName name="UACCTOWCSSECH">'[10]Functional Study'!$AG$2098</definedName>
    <definedName name="UAccts00">'[10]Functional Study'!$AG$1408</definedName>
    <definedName name="UAcctSchM">[8]FuncStudy!$Y$1121</definedName>
    <definedName name="UAcctsttax">'[10]Functional Study'!$AG$1332</definedName>
    <definedName name="UAcctt00">'[10]Functional Study'!$AG$1636</definedName>
    <definedName name="UACT553SGW">[8]FuncStudy!$Y$422</definedName>
    <definedName name="UNBILREV" localSheetId="0">#REF!</definedName>
    <definedName name="UNBILREV">#REF!</definedName>
    <definedName name="UncollectibleAccounts">[19]Variables!$D$25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>#REF!</definedName>
    <definedName name="USCHMAFS">[8]FuncStudy!$Y$1032</definedName>
    <definedName name="USCHMAFSE">[8]FuncStudy!$Y$1035</definedName>
    <definedName name="USCHMAFSG">[8]FuncStudy!$Y$1037</definedName>
    <definedName name="USCHMAFSNP">[8]FuncStudy!$Y$1033</definedName>
    <definedName name="USCHMAFSO">[8]FuncStudy!$Y$1034</definedName>
    <definedName name="USCHMAFTROJP">[8]FuncStudy!$Y$1036</definedName>
    <definedName name="USCHMAPBADDEBT">[8]FuncStudy!$Y$1046</definedName>
    <definedName name="USCHMAPS">[8]FuncStudy!$Y$1041</definedName>
    <definedName name="USCHMAPSE">[8]FuncStudy!$Y$1042</definedName>
    <definedName name="USCHMAPSG">[8]FuncStudy!$Y$1045</definedName>
    <definedName name="USCHMAPSNP">[8]FuncStudy!$Y$1043</definedName>
    <definedName name="USCHMAPSO">[8]FuncStudy!$Y$1044</definedName>
    <definedName name="USCHMATBADDEBT">[8]FuncStudy!$Y$1061</definedName>
    <definedName name="USCHMATCIAC">[8]FuncStudy!$Y$1052</definedName>
    <definedName name="USCHMATGPS">[8]FuncStudy!$Y$1058</definedName>
    <definedName name="USCHMATS">[8]FuncStudy!$Y$1050</definedName>
    <definedName name="USCHMATSCHMDEXP">[8]FuncStudy!$Y$1063</definedName>
    <definedName name="USCHMATSE">[8]FuncStudy!$Y$1056</definedName>
    <definedName name="USCHMATSG">[8]FuncStudy!$Y$1055</definedName>
    <definedName name="USCHMATSG2">[8]FuncStudy!$Y$1057</definedName>
    <definedName name="USCHMATSGCT">[8]FuncStudy!$Y$1051</definedName>
    <definedName name="USCHMATSNP">[8]FuncStudy!$Y$1053</definedName>
    <definedName name="USCHMATSNPD">[8]FuncStudy!$Y$1060</definedName>
    <definedName name="USCHMATSO">[8]FuncStudy!$Y$1059</definedName>
    <definedName name="USCHMATTAXDEPR">[8]FuncStudy!$Y$1062</definedName>
    <definedName name="USCHMATTROJD">[8]FuncStudy!$Y$1054</definedName>
    <definedName name="USCHMDFDGP">[8]FuncStudy!$Y$1070</definedName>
    <definedName name="USCHMDFDGU">[8]FuncStudy!$Y$1071</definedName>
    <definedName name="USCHMDFS">[8]FuncStudy!$Y$1069</definedName>
    <definedName name="USCHMDPIBT">[8]FuncStudy!$Y$1077</definedName>
    <definedName name="USCHMDPS">[8]FuncStudy!$Y$1074</definedName>
    <definedName name="USCHMDPSE">[8]FuncStudy!$Y$1075</definedName>
    <definedName name="USCHMDPSG">[8]FuncStudy!$Y$1078</definedName>
    <definedName name="USCHMDPSNP">[8]FuncStudy!$Y$1076</definedName>
    <definedName name="USCHMDPSO">[8]FuncStudy!$Y$1079</definedName>
    <definedName name="USCHMDTBADDEBT">[8]FuncStudy!$Y$1084</definedName>
    <definedName name="USCHMDTCN">[8]FuncStudy!$Y$1086</definedName>
    <definedName name="USCHMDTDGP">[8]FuncStudy!$Y$1088</definedName>
    <definedName name="USCHMDTGPS">[8]FuncStudy!$Y$1091</definedName>
    <definedName name="USCHMDTS">[8]FuncStudy!$Y$1083</definedName>
    <definedName name="USCHMDTSE">[8]FuncStudy!$Y$1089</definedName>
    <definedName name="USCHMDTSG">[8]FuncStudy!$Y$1090</definedName>
    <definedName name="USCHMDTSNP">[8]FuncStudy!$Y$1085</definedName>
    <definedName name="USCHMDTSNPD">[8]FuncStudy!$Y$1094</definedName>
    <definedName name="USCHMDTSO">[8]FuncStudy!$Y$1092</definedName>
    <definedName name="USCHMDTTAXDEPR">[8]FuncStudy!$Y$1093</definedName>
    <definedName name="USCHMDTTROJD">[8]FuncStudy!$Y$1087</definedName>
    <definedName name="USYieldCurves">'[23]Calcoutput (futures)'!$B$4:$C$124</definedName>
    <definedName name="UT_305A_FY_2002" localSheetId="0">#REF!</definedName>
    <definedName name="UT_305A_FY_2002">#REF!</definedName>
    <definedName name="UT_RVN_0302" localSheetId="0">#REF!</definedName>
    <definedName name="UT_RVN_0302">#REF!</definedName>
    <definedName name="UtGrossReceipts">[19]Variables!$D$29</definedName>
    <definedName name="ValidAccount">[17]Variables!$AK$43:$AK$369</definedName>
    <definedName name="VAR">[41]Backup!#REF!</definedName>
    <definedName name="VARIABLE">[39]Summary!#REF!</definedName>
    <definedName name="Version" localSheetId="0">#REF!</definedName>
    <definedName name="Version">#REF!</definedName>
    <definedName name="VOUCHER" localSheetId="0">#REF!</definedName>
    <definedName name="VOUCHER">#REF!</definedName>
    <definedName name="w" localSheetId="0" hidden="1">[57]Inputs!#REF!</definedName>
    <definedName name="w" hidden="1">[57]Inputs!#REF!</definedName>
    <definedName name="WaRevenueTax">[19]Variables!$D$27</definedName>
    <definedName name="WEATHER" localSheetId="0">#REF!</definedName>
    <definedName name="WEATHER">#REF!</definedName>
    <definedName name="WEATHRNORM" localSheetId="0">#REF!</definedName>
    <definedName name="WEATHRNORM">#REF!</definedName>
    <definedName name="WIDTH" localSheetId="0">#REF!</definedName>
    <definedName name="WIDTH">#REF!</definedName>
    <definedName name="WinterPeak">'[58]Load Data'!$D$9:$H$12,'[58]Load Data'!$D$20:$H$22</definedName>
    <definedName name="WN" localSheetId="0">#REF!</definedName>
    <definedName name="WN">#REF!</definedName>
    <definedName name="WORK1" localSheetId="0">#REF!</definedName>
    <definedName name="WORK1">#REF!</definedName>
    <definedName name="WORK2" localSheetId="0">#REF!</definedName>
    <definedName name="WORK2">#REF!</definedName>
    <definedName name="WORK3">#REF!</definedName>
    <definedName name="Workforce_Data">OFFSET([59]Workforce!$A$1,0,0,COUNTA([59]Workforce!$A$1:$A$65536),COUNTA([59]Workforce!$A$1:$IV$1))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1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All._.Pages." hidden="1">{#N/A,#N/A,FALSE,"cover";#N/A,#N/A,FALSE,"lead sheet";#N/A,#N/A,FALSE,"Adj backup";#N/A,#N/A,FALSE,"t Accounts"}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0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'[60]Weather Present'!$K$7</definedName>
    <definedName name="y" localSheetId="0" hidden="1">#REF!</definedName>
    <definedName name="y" localSheetId="1" hidden="1">#REF!</definedName>
    <definedName name="y" hidden="1">#REF!</definedName>
    <definedName name="Year" localSheetId="0">#REF!</definedName>
    <definedName name="Year">#REF!</definedName>
    <definedName name="YearEndFactors">[20]UTCR!$G$22:$U$108</definedName>
    <definedName name="YearEndInput">[20]Inputs!$A$3:$D$1681</definedName>
    <definedName name="YEFactors">[17]Factors!$S$3:$AG$99</definedName>
    <definedName name="yesterdayscurves">'[23]Calcoutput (futures)'!$L$7:$T$128</definedName>
    <definedName name="z" localSheetId="0" hidden="1">#REF!</definedName>
    <definedName name="z" localSheetId="1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  <definedName name="ZA" localSheetId="0">'[61] annual balance '!#REF!</definedName>
    <definedName name="ZA">'[61] annual balance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T14" i="8" l="1"/>
  <c r="C47" i="8"/>
  <c r="EK27" i="8"/>
  <c r="EL27" i="8" s="1"/>
  <c r="DW27" i="8"/>
  <c r="DX27" i="8" s="1"/>
  <c r="DI27" i="8"/>
  <c r="DJ27" i="8" s="1"/>
  <c r="CU27" i="8"/>
  <c r="CV27" i="8" s="1"/>
  <c r="CG27" i="8"/>
  <c r="CH27" i="8" s="1"/>
  <c r="BS27" i="8"/>
  <c r="BT27" i="8" s="1"/>
  <c r="BE27" i="8"/>
  <c r="BF27" i="8" s="1"/>
  <c r="AR27" i="8"/>
  <c r="AC27" i="8"/>
  <c r="AD27" i="8" s="1"/>
  <c r="O27" i="8"/>
  <c r="P27" i="8" s="1"/>
  <c r="EK24" i="8"/>
  <c r="EJ24" i="8"/>
  <c r="EI24" i="8"/>
  <c r="EH24" i="8"/>
  <c r="EG24" i="8"/>
  <c r="EF24" i="8"/>
  <c r="EE24" i="8"/>
  <c r="ED24" i="8"/>
  <c r="EC24" i="8"/>
  <c r="EB24" i="8"/>
  <c r="EA24" i="8"/>
  <c r="DZ24" i="8"/>
  <c r="DW24" i="8"/>
  <c r="DV24" i="8"/>
  <c r="DU24" i="8"/>
  <c r="DT24" i="8"/>
  <c r="DS24" i="8"/>
  <c r="DR24" i="8"/>
  <c r="DQ24" i="8"/>
  <c r="DP24" i="8"/>
  <c r="DO24" i="8"/>
  <c r="DN24" i="8"/>
  <c r="DM24" i="8"/>
  <c r="DL24" i="8"/>
  <c r="DI24" i="8"/>
  <c r="DH24" i="8"/>
  <c r="DG24" i="8"/>
  <c r="DF24" i="8"/>
  <c r="DE24" i="8"/>
  <c r="DD24" i="8"/>
  <c r="DC24" i="8"/>
  <c r="DB24" i="8"/>
  <c r="DJ24" i="8" s="1"/>
  <c r="DA24" i="8"/>
  <c r="CZ24" i="8"/>
  <c r="CY24" i="8"/>
  <c r="CX24" i="8"/>
  <c r="CU24" i="8"/>
  <c r="CT24" i="8"/>
  <c r="CS24" i="8"/>
  <c r="CR24" i="8"/>
  <c r="CQ24" i="8"/>
  <c r="CP24" i="8"/>
  <c r="CO24" i="8"/>
  <c r="CN24" i="8"/>
  <c r="CM24" i="8"/>
  <c r="CL24" i="8"/>
  <c r="CK24" i="8"/>
  <c r="CJ24" i="8"/>
  <c r="CV24" i="8" s="1"/>
  <c r="CG24" i="8"/>
  <c r="CF24" i="8"/>
  <c r="CE24" i="8"/>
  <c r="CD24" i="8"/>
  <c r="CC24" i="8"/>
  <c r="CB24" i="8"/>
  <c r="CA24" i="8"/>
  <c r="BZ24" i="8"/>
  <c r="CH24" i="8" s="1"/>
  <c r="BY24" i="8"/>
  <c r="BX24" i="8"/>
  <c r="BW24" i="8"/>
  <c r="BV24" i="8"/>
  <c r="BS24" i="8"/>
  <c r="BR24" i="8"/>
  <c r="BQ24" i="8"/>
  <c r="BP24" i="8"/>
  <c r="BO24" i="8"/>
  <c r="BN24" i="8"/>
  <c r="BM24" i="8"/>
  <c r="BL24" i="8"/>
  <c r="BK24" i="8"/>
  <c r="BJ24" i="8"/>
  <c r="BI24" i="8"/>
  <c r="BT24" i="8" s="1"/>
  <c r="BH24" i="8"/>
  <c r="BE24" i="8"/>
  <c r="BD24" i="8"/>
  <c r="BC24" i="8"/>
  <c r="BB24" i="8"/>
  <c r="BA24" i="8"/>
  <c r="AZ24" i="8"/>
  <c r="AY24" i="8"/>
  <c r="AX24" i="8"/>
  <c r="AW24" i="8"/>
  <c r="AV24" i="8"/>
  <c r="AU24" i="8"/>
  <c r="AT24" i="8"/>
  <c r="AQ24" i="8"/>
  <c r="AP24" i="8"/>
  <c r="AO24" i="8"/>
  <c r="AN24" i="8"/>
  <c r="AM24" i="8"/>
  <c r="AL24" i="8"/>
  <c r="AK24" i="8"/>
  <c r="AJ24" i="8"/>
  <c r="AI24" i="8"/>
  <c r="AR24" i="8" s="1"/>
  <c r="AH24" i="8"/>
  <c r="AG24" i="8"/>
  <c r="AF24" i="8"/>
  <c r="AC24" i="8"/>
  <c r="AB24" i="8"/>
  <c r="AA24" i="8"/>
  <c r="Z24" i="8"/>
  <c r="Y24" i="8"/>
  <c r="X24" i="8"/>
  <c r="V24" i="8"/>
  <c r="U24" i="8"/>
  <c r="T24" i="8"/>
  <c r="S24" i="8"/>
  <c r="R24" i="8"/>
  <c r="O24" i="8"/>
  <c r="N24" i="8"/>
  <c r="M24" i="8"/>
  <c r="L24" i="8"/>
  <c r="K24" i="8"/>
  <c r="J24" i="8"/>
  <c r="I24" i="8"/>
  <c r="H24" i="8"/>
  <c r="E24" i="8"/>
  <c r="D24" i="8"/>
  <c r="C24" i="8"/>
  <c r="C27" i="8" s="1"/>
  <c r="BS23" i="8"/>
  <c r="BR23" i="8"/>
  <c r="BQ23" i="8"/>
  <c r="BP23" i="8"/>
  <c r="BO23" i="8"/>
  <c r="BN23" i="8"/>
  <c r="BM23" i="8"/>
  <c r="BL23" i="8"/>
  <c r="BK23" i="8"/>
  <c r="BJ23" i="8"/>
  <c r="BI23" i="8"/>
  <c r="BH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C23" i="8"/>
  <c r="AB23" i="8"/>
  <c r="AA23" i="8"/>
  <c r="Z23" i="8"/>
  <c r="O23" i="8"/>
  <c r="N23" i="8"/>
  <c r="M23" i="8"/>
  <c r="L23" i="8"/>
  <c r="K23" i="8"/>
  <c r="J23" i="8"/>
  <c r="I23" i="8"/>
  <c r="H23" i="8"/>
  <c r="G23" i="8"/>
  <c r="F23" i="8"/>
  <c r="C23" i="8"/>
  <c r="AF22" i="8"/>
  <c r="P22" i="8"/>
  <c r="AJ18" i="8"/>
  <c r="AJ26" i="8" s="1"/>
  <c r="AI18" i="8"/>
  <c r="AI26" i="8" s="1"/>
  <c r="AH18" i="8"/>
  <c r="AH26" i="8" s="1"/>
  <c r="AG18" i="8"/>
  <c r="AG26" i="8" s="1"/>
  <c r="AF18" i="8"/>
  <c r="AC18" i="8"/>
  <c r="AC26" i="8" s="1"/>
  <c r="AB18" i="8"/>
  <c r="AB26" i="8" s="1"/>
  <c r="AA18" i="8"/>
  <c r="AA26" i="8" s="1"/>
  <c r="Z18" i="8"/>
  <c r="Z26" i="8" s="1"/>
  <c r="Y18" i="8"/>
  <c r="Y26" i="8" s="1"/>
  <c r="X18" i="8"/>
  <c r="X26" i="8" s="1"/>
  <c r="W18" i="8"/>
  <c r="W26" i="8" s="1"/>
  <c r="V18" i="8"/>
  <c r="V26" i="8" s="1"/>
  <c r="U18" i="8"/>
  <c r="U26" i="8" s="1"/>
  <c r="S18" i="8"/>
  <c r="S26" i="8" s="1"/>
  <c r="R18" i="8"/>
  <c r="R26" i="8" s="1"/>
  <c r="O18" i="8"/>
  <c r="O26" i="8" s="1"/>
  <c r="N18" i="8"/>
  <c r="N26" i="8" s="1"/>
  <c r="M18" i="8"/>
  <c r="M26" i="8" s="1"/>
  <c r="L18" i="8"/>
  <c r="L26" i="8" s="1"/>
  <c r="K18" i="8"/>
  <c r="K26" i="8" s="1"/>
  <c r="J18" i="8"/>
  <c r="J26" i="8" s="1"/>
  <c r="I18" i="8"/>
  <c r="I26" i="8" s="1"/>
  <c r="H18" i="8"/>
  <c r="H26" i="8" s="1"/>
  <c r="G18" i="8"/>
  <c r="G26" i="8" s="1"/>
  <c r="F18" i="8"/>
  <c r="F26" i="8" s="1"/>
  <c r="T17" i="8"/>
  <c r="T18" i="8" s="1"/>
  <c r="T26" i="8" s="1"/>
  <c r="P17" i="8"/>
  <c r="EL16" i="8"/>
  <c r="DX16" i="8"/>
  <c r="DJ16" i="8"/>
  <c r="CV16" i="8"/>
  <c r="CH16" i="8"/>
  <c r="BT16" i="8"/>
  <c r="BF16" i="8"/>
  <c r="AR16" i="8"/>
  <c r="W16" i="8"/>
  <c r="W24" i="8" s="1"/>
  <c r="G16" i="8"/>
  <c r="G24" i="8" s="1"/>
  <c r="F16" i="8"/>
  <c r="AJ15" i="8"/>
  <c r="AI15" i="8"/>
  <c r="AH15" i="8"/>
  <c r="AG15" i="8"/>
  <c r="AF15" i="8"/>
  <c r="AC15" i="8"/>
  <c r="AB15" i="8"/>
  <c r="AA15" i="8"/>
  <c r="Z15" i="8"/>
  <c r="Y15" i="8"/>
  <c r="X15" i="8"/>
  <c r="W15" i="8"/>
  <c r="V15" i="8"/>
  <c r="U15" i="8"/>
  <c r="T15" i="8"/>
  <c r="S15" i="8"/>
  <c r="R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EK14" i="8"/>
  <c r="EJ14" i="8"/>
  <c r="EI14" i="8"/>
  <c r="EH14" i="8"/>
  <c r="EG14" i="8"/>
  <c r="EF14" i="8"/>
  <c r="EE14" i="8"/>
  <c r="ED14" i="8"/>
  <c r="EC14" i="8"/>
  <c r="EB14" i="8"/>
  <c r="EA14" i="8"/>
  <c r="DZ14" i="8"/>
  <c r="DW14" i="8"/>
  <c r="DV14" i="8"/>
  <c r="DU14" i="8"/>
  <c r="DT14" i="8"/>
  <c r="DS14" i="8"/>
  <c r="DR14" i="8"/>
  <c r="DQ14" i="8"/>
  <c r="DP14" i="8"/>
  <c r="DO14" i="8"/>
  <c r="DN14" i="8"/>
  <c r="DM14" i="8"/>
  <c r="DL14" i="8"/>
  <c r="DI14" i="8"/>
  <c r="DH14" i="8"/>
  <c r="DG14" i="8"/>
  <c r="DF14" i="8"/>
  <c r="DE14" i="8"/>
  <c r="DD14" i="8"/>
  <c r="DC14" i="8"/>
  <c r="DB14" i="8"/>
  <c r="DA14" i="8"/>
  <c r="CZ14" i="8"/>
  <c r="CY14" i="8"/>
  <c r="CX14" i="8"/>
  <c r="CU14" i="8"/>
  <c r="CT14" i="8"/>
  <c r="CS14" i="8"/>
  <c r="CR14" i="8"/>
  <c r="CQ14" i="8"/>
  <c r="CP14" i="8"/>
  <c r="CO14" i="8"/>
  <c r="CN14" i="8"/>
  <c r="CM14" i="8"/>
  <c r="CL14" i="8"/>
  <c r="CK14" i="8"/>
  <c r="CJ14" i="8"/>
  <c r="CG14" i="8"/>
  <c r="CF14" i="8"/>
  <c r="CE14" i="8"/>
  <c r="CD14" i="8"/>
  <c r="CC14" i="8"/>
  <c r="CB14" i="8"/>
  <c r="CA14" i="8"/>
  <c r="BZ14" i="8"/>
  <c r="BY14" i="8"/>
  <c r="BX14" i="8"/>
  <c r="BW14" i="8"/>
  <c r="BV14" i="8"/>
  <c r="BS14" i="8"/>
  <c r="BR14" i="8"/>
  <c r="BQ14" i="8"/>
  <c r="BP14" i="8"/>
  <c r="BO14" i="8"/>
  <c r="BN14" i="8"/>
  <c r="BM14" i="8"/>
  <c r="BL14" i="8"/>
  <c r="BK14" i="8"/>
  <c r="BJ14" i="8"/>
  <c r="BI14" i="8"/>
  <c r="BH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C14" i="8"/>
  <c r="AB14" i="8"/>
  <c r="AA14" i="8"/>
  <c r="Z14" i="8"/>
  <c r="Y14" i="8"/>
  <c r="X14" i="8"/>
  <c r="W14" i="8"/>
  <c r="V14" i="8"/>
  <c r="U14" i="8"/>
  <c r="T14" i="8"/>
  <c r="S14" i="8"/>
  <c r="R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P13" i="8"/>
  <c r="E13" i="8"/>
  <c r="F13" i="8" s="1"/>
  <c r="G13" i="8" s="1"/>
  <c r="H13" i="8" s="1"/>
  <c r="I13" i="8" s="1"/>
  <c r="J13" i="8" s="1"/>
  <c r="K13" i="8" s="1"/>
  <c r="L13" i="8" s="1"/>
  <c r="M13" i="8" s="1"/>
  <c r="N13" i="8" s="1"/>
  <c r="O13" i="8" s="1"/>
  <c r="AF12" i="8"/>
  <c r="P12" i="8"/>
  <c r="EL9" i="8"/>
  <c r="DX9" i="8"/>
  <c r="DJ9" i="8"/>
  <c r="CV9" i="8"/>
  <c r="CH9" i="8"/>
  <c r="BT9" i="8"/>
  <c r="BF9" i="8"/>
  <c r="E9" i="8"/>
  <c r="F9" i="8" s="1"/>
  <c r="G9" i="8" s="1"/>
  <c r="H9" i="8" s="1"/>
  <c r="I9" i="8" s="1"/>
  <c r="J9" i="8" s="1"/>
  <c r="K9" i="8" s="1"/>
  <c r="L9" i="8" s="1"/>
  <c r="M9" i="8" s="1"/>
  <c r="N9" i="8" s="1"/>
  <c r="O9" i="8" s="1"/>
  <c r="D9" i="8"/>
  <c r="E8" i="8"/>
  <c r="F8" i="8" s="1"/>
  <c r="G8" i="8" s="1"/>
  <c r="H8" i="8" s="1"/>
  <c r="I8" i="8" s="1"/>
  <c r="J8" i="8" s="1"/>
  <c r="K8" i="8" s="1"/>
  <c r="L8" i="8" s="1"/>
  <c r="M8" i="8" s="1"/>
  <c r="N8" i="8" s="1"/>
  <c r="O8" i="8" s="1"/>
  <c r="AD7" i="8"/>
  <c r="P7" i="8"/>
  <c r="BT6" i="8"/>
  <c r="BF6" i="8"/>
  <c r="AR6" i="8"/>
  <c r="Y6" i="8"/>
  <c r="Y23" i="8" s="1"/>
  <c r="X6" i="8"/>
  <c r="X23" i="8" s="1"/>
  <c r="W6" i="8"/>
  <c r="W23" i="8" s="1"/>
  <c r="V6" i="8"/>
  <c r="V23" i="8" s="1"/>
  <c r="U6" i="8"/>
  <c r="U23" i="8" s="1"/>
  <c r="T6" i="8"/>
  <c r="T23" i="8" s="1"/>
  <c r="S6" i="8"/>
  <c r="S23" i="8" s="1"/>
  <c r="R6" i="8"/>
  <c r="R23" i="8" s="1"/>
  <c r="E6" i="8"/>
  <c r="E23" i="8" s="1"/>
  <c r="D6" i="8"/>
  <c r="P6" i="8" s="1"/>
  <c r="EL5" i="8"/>
  <c r="EL1" i="8" s="1"/>
  <c r="DX5" i="8"/>
  <c r="DJ5" i="8"/>
  <c r="CV5" i="8"/>
  <c r="CV1" i="8" s="1"/>
  <c r="CH5" i="8"/>
  <c r="BT5" i="8"/>
  <c r="BF5" i="8"/>
  <c r="BT1" i="8" s="1"/>
  <c r="AR5" i="8"/>
  <c r="AR1" i="8" s="1"/>
  <c r="AD5" i="8"/>
  <c r="AD1" i="8" s="1"/>
  <c r="P5" i="8"/>
  <c r="P4" i="8"/>
  <c r="C4" i="8"/>
  <c r="F2" i="8"/>
  <c r="G2" i="8" s="1"/>
  <c r="H2" i="8" s="1"/>
  <c r="I2" i="8" s="1"/>
  <c r="J2" i="8" s="1"/>
  <c r="K2" i="8" s="1"/>
  <c r="L2" i="8" s="1"/>
  <c r="M2" i="8" s="1"/>
  <c r="N2" i="8" s="1"/>
  <c r="O2" i="8" s="1"/>
  <c r="P2" i="8" s="1"/>
  <c r="R2" i="8" s="1"/>
  <c r="E2" i="8"/>
  <c r="DX1" i="8"/>
  <c r="DJ1" i="8"/>
  <c r="CH1" i="8"/>
  <c r="R8" i="8" l="1"/>
  <c r="S8" i="8" s="1"/>
  <c r="T8" i="8" s="1"/>
  <c r="U8" i="8" s="1"/>
  <c r="V8" i="8" s="1"/>
  <c r="W8" i="8" s="1"/>
  <c r="X8" i="8" s="1"/>
  <c r="Y8" i="8" s="1"/>
  <c r="Z8" i="8" s="1"/>
  <c r="AA8" i="8" s="1"/>
  <c r="AB8" i="8" s="1"/>
  <c r="AC8" i="8" s="1"/>
  <c r="P8" i="8"/>
  <c r="AD4" i="8"/>
  <c r="S2" i="8"/>
  <c r="T2" i="8" s="1"/>
  <c r="U2" i="8" s="1"/>
  <c r="V2" i="8" s="1"/>
  <c r="W2" i="8" s="1"/>
  <c r="X2" i="8" s="1"/>
  <c r="Y2" i="8" s="1"/>
  <c r="Z2" i="8" s="1"/>
  <c r="AA2" i="8" s="1"/>
  <c r="AB2" i="8" s="1"/>
  <c r="AC2" i="8" s="1"/>
  <c r="AD2" i="8" s="1"/>
  <c r="AF2" i="8" s="1"/>
  <c r="R9" i="8"/>
  <c r="S9" i="8" s="1"/>
  <c r="T9" i="8" s="1"/>
  <c r="U9" i="8" s="1"/>
  <c r="V9" i="8" s="1"/>
  <c r="W9" i="8" s="1"/>
  <c r="X9" i="8" s="1"/>
  <c r="Y9" i="8" s="1"/>
  <c r="Z9" i="8" s="1"/>
  <c r="AA9" i="8" s="1"/>
  <c r="AB9" i="8" s="1"/>
  <c r="AC9" i="8" s="1"/>
  <c r="P9" i="8"/>
  <c r="P14" i="8"/>
  <c r="AF26" i="8"/>
  <c r="D23" i="8"/>
  <c r="D18" i="8"/>
  <c r="AD6" i="8"/>
  <c r="BF23" i="8"/>
  <c r="DX14" i="8"/>
  <c r="E18" i="8"/>
  <c r="E26" i="8" s="1"/>
  <c r="AD23" i="8"/>
  <c r="BF1" i="8"/>
  <c r="P15" i="8"/>
  <c r="AD14" i="8"/>
  <c r="EN5" i="8"/>
  <c r="BF14" i="8"/>
  <c r="CH14" i="8"/>
  <c r="CV14" i="8"/>
  <c r="AF19" i="8"/>
  <c r="DJ14" i="8"/>
  <c r="AD17" i="8"/>
  <c r="AD15" i="8"/>
  <c r="AR12" i="8"/>
  <c r="AR14" i="8"/>
  <c r="EL14" i="8"/>
  <c r="F24" i="8"/>
  <c r="P16" i="8"/>
  <c r="EN16" i="8" s="1"/>
  <c r="AD18" i="8"/>
  <c r="AR23" i="8"/>
  <c r="DX24" i="8"/>
  <c r="AD26" i="8"/>
  <c r="AD24" i="8"/>
  <c r="BF24" i="8"/>
  <c r="EN27" i="8"/>
  <c r="AD16" i="8"/>
  <c r="AR22" i="8"/>
  <c r="D34" i="8"/>
  <c r="EL24" i="8"/>
  <c r="C28" i="8"/>
  <c r="C31" i="8" s="1"/>
  <c r="BT23" i="8"/>
  <c r="M27" i="2"/>
  <c r="M19" i="2"/>
  <c r="M12" i="2"/>
  <c r="F9" i="2"/>
  <c r="G9" i="2"/>
  <c r="H9" i="2"/>
  <c r="I9" i="2"/>
  <c r="J9" i="2"/>
  <c r="K9" i="2"/>
  <c r="E9" i="2"/>
  <c r="F11" i="2"/>
  <c r="G11" i="2"/>
  <c r="H11" i="2"/>
  <c r="I11" i="2"/>
  <c r="J11" i="2"/>
  <c r="K11" i="2"/>
  <c r="E11" i="2"/>
  <c r="F15" i="2"/>
  <c r="G15" i="2"/>
  <c r="H15" i="2"/>
  <c r="I15" i="2"/>
  <c r="J15" i="2"/>
  <c r="K15" i="2"/>
  <c r="E15" i="2"/>
  <c r="AF9" i="8" l="1"/>
  <c r="AG9" i="8" s="1"/>
  <c r="AH9" i="8" s="1"/>
  <c r="AI9" i="8" s="1"/>
  <c r="AJ9" i="8" s="1"/>
  <c r="AK9" i="8" s="1"/>
  <c r="AL9" i="8" s="1"/>
  <c r="AM9" i="8" s="1"/>
  <c r="AN9" i="8" s="1"/>
  <c r="AO9" i="8" s="1"/>
  <c r="AP9" i="8" s="1"/>
  <c r="AQ9" i="8" s="1"/>
  <c r="AR9" i="8" s="1"/>
  <c r="AD9" i="8"/>
  <c r="P24" i="8"/>
  <c r="EN24" i="8" s="1"/>
  <c r="D26" i="8"/>
  <c r="P26" i="8" s="1"/>
  <c r="P18" i="8"/>
  <c r="D19" i="8"/>
  <c r="AG12" i="8"/>
  <c r="D28" i="8"/>
  <c r="E22" i="8" s="1"/>
  <c r="E28" i="8" s="1"/>
  <c r="F22" i="8" s="1"/>
  <c r="D35" i="8"/>
  <c r="D36" i="8" s="1"/>
  <c r="P23" i="8"/>
  <c r="EN14" i="8"/>
  <c r="AR4" i="8"/>
  <c r="AG2" i="8"/>
  <c r="AH2" i="8" s="1"/>
  <c r="AI2" i="8" s="1"/>
  <c r="AJ2" i="8" s="1"/>
  <c r="AK2" i="8" s="1"/>
  <c r="AL2" i="8" s="1"/>
  <c r="AM2" i="8" s="1"/>
  <c r="AN2" i="8" s="1"/>
  <c r="AO2" i="8" s="1"/>
  <c r="AP2" i="8" s="1"/>
  <c r="AQ2" i="8" s="1"/>
  <c r="AR2" i="8" s="1"/>
  <c r="AT2" i="8" s="1"/>
  <c r="AF8" i="8"/>
  <c r="AD8" i="8"/>
  <c r="AG19" i="8" l="1"/>
  <c r="D31" i="8"/>
  <c r="D42" i="8" s="1"/>
  <c r="E12" i="8"/>
  <c r="AU2" i="8"/>
  <c r="AV2" i="8" s="1"/>
  <c r="AW2" i="8" s="1"/>
  <c r="AX2" i="8" s="1"/>
  <c r="AY2" i="8" s="1"/>
  <c r="AZ2" i="8" s="1"/>
  <c r="BA2" i="8" s="1"/>
  <c r="BB2" i="8" s="1"/>
  <c r="BC2" i="8" s="1"/>
  <c r="BD2" i="8" s="1"/>
  <c r="BE2" i="8" s="1"/>
  <c r="BF2" i="8" s="1"/>
  <c r="BH2" i="8" s="1"/>
  <c r="BF4" i="8"/>
  <c r="P19" i="8"/>
  <c r="E35" i="8"/>
  <c r="AG8" i="8"/>
  <c r="AH8" i="8" s="1"/>
  <c r="AI8" i="8" s="1"/>
  <c r="AJ8" i="8" s="1"/>
  <c r="AK8" i="8" s="1"/>
  <c r="AL8" i="8" s="1"/>
  <c r="AM8" i="8" s="1"/>
  <c r="AN8" i="8" s="1"/>
  <c r="AO8" i="8" s="1"/>
  <c r="AP8" i="8" s="1"/>
  <c r="AQ8" i="8" s="1"/>
  <c r="AF34" i="8"/>
  <c r="AF35" i="8"/>
  <c r="F35" i="8"/>
  <c r="BI2" i="8" l="1"/>
  <c r="BJ2" i="8" s="1"/>
  <c r="BK2" i="8" s="1"/>
  <c r="BL2" i="8" s="1"/>
  <c r="BM2" i="8" s="1"/>
  <c r="BN2" i="8" s="1"/>
  <c r="BO2" i="8" s="1"/>
  <c r="BP2" i="8" s="1"/>
  <c r="BQ2" i="8" s="1"/>
  <c r="BR2" i="8" s="1"/>
  <c r="BS2" i="8" s="1"/>
  <c r="BT2" i="8" s="1"/>
  <c r="BV2" i="8" s="1"/>
  <c r="BT4" i="8"/>
  <c r="AG34" i="8"/>
  <c r="AF36" i="8"/>
  <c r="AF25" i="8"/>
  <c r="AR8" i="8"/>
  <c r="AT8" i="8"/>
  <c r="AU8" i="8" s="1"/>
  <c r="AV8" i="8" s="1"/>
  <c r="AW8" i="8" s="1"/>
  <c r="AX8" i="8" s="1"/>
  <c r="AY8" i="8" s="1"/>
  <c r="AZ8" i="8" s="1"/>
  <c r="BA8" i="8" s="1"/>
  <c r="BB8" i="8" s="1"/>
  <c r="BC8" i="8" s="1"/>
  <c r="BD8" i="8" s="1"/>
  <c r="BE8" i="8" s="1"/>
  <c r="E19" i="8"/>
  <c r="E34" i="8"/>
  <c r="AH12" i="8"/>
  <c r="BW2" i="8" l="1"/>
  <c r="BX2" i="8" s="1"/>
  <c r="BY2" i="8" s="1"/>
  <c r="BZ2" i="8" s="1"/>
  <c r="CA2" i="8" s="1"/>
  <c r="CB2" i="8" s="1"/>
  <c r="CC2" i="8" s="1"/>
  <c r="CD2" i="8" s="1"/>
  <c r="CE2" i="8" s="1"/>
  <c r="CF2" i="8" s="1"/>
  <c r="CG2" i="8" s="1"/>
  <c r="CH2" i="8" s="1"/>
  <c r="CJ2" i="8" s="1"/>
  <c r="CH4" i="8"/>
  <c r="BH8" i="8"/>
  <c r="BI8" i="8" s="1"/>
  <c r="BJ8" i="8" s="1"/>
  <c r="BK8" i="8" s="1"/>
  <c r="BL8" i="8" s="1"/>
  <c r="BM8" i="8" s="1"/>
  <c r="BN8" i="8" s="1"/>
  <c r="BO8" i="8" s="1"/>
  <c r="BP8" i="8" s="1"/>
  <c r="BQ8" i="8" s="1"/>
  <c r="BR8" i="8" s="1"/>
  <c r="BS8" i="8" s="1"/>
  <c r="BF8" i="8"/>
  <c r="AF28" i="8"/>
  <c r="AH19" i="8"/>
  <c r="AH34" i="8"/>
  <c r="E36" i="8"/>
  <c r="E31" i="8"/>
  <c r="E42" i="8" s="1"/>
  <c r="F12" i="8"/>
  <c r="BV8" i="8" l="1"/>
  <c r="BW8" i="8" s="1"/>
  <c r="BX8" i="8" s="1"/>
  <c r="BY8" i="8" s="1"/>
  <c r="BZ8" i="8" s="1"/>
  <c r="CA8" i="8" s="1"/>
  <c r="CB8" i="8" s="1"/>
  <c r="CC8" i="8" s="1"/>
  <c r="CD8" i="8" s="1"/>
  <c r="CE8" i="8" s="1"/>
  <c r="CF8" i="8" s="1"/>
  <c r="CG8" i="8" s="1"/>
  <c r="BT8" i="8"/>
  <c r="F19" i="8"/>
  <c r="F34" i="8"/>
  <c r="AI12" i="8"/>
  <c r="AG22" i="8"/>
  <c r="AF31" i="8"/>
  <c r="CK2" i="8"/>
  <c r="CL2" i="8" s="1"/>
  <c r="CM2" i="8" s="1"/>
  <c r="CN2" i="8" s="1"/>
  <c r="CO2" i="8" s="1"/>
  <c r="CP2" i="8" s="1"/>
  <c r="CQ2" i="8" s="1"/>
  <c r="CR2" i="8" s="1"/>
  <c r="CS2" i="8" s="1"/>
  <c r="CT2" i="8" s="1"/>
  <c r="CU2" i="8" s="1"/>
  <c r="CV2" i="8" s="1"/>
  <c r="CX2" i="8" s="1"/>
  <c r="CV4" i="8"/>
  <c r="F36" i="8" l="1"/>
  <c r="F25" i="8"/>
  <c r="AI19" i="8"/>
  <c r="AI34" i="8"/>
  <c r="CY2" i="8"/>
  <c r="CZ2" i="8" s="1"/>
  <c r="DA2" i="8" s="1"/>
  <c r="DB2" i="8" s="1"/>
  <c r="DC2" i="8" s="1"/>
  <c r="DD2" i="8" s="1"/>
  <c r="DE2" i="8" s="1"/>
  <c r="DF2" i="8" s="1"/>
  <c r="DG2" i="8" s="1"/>
  <c r="DH2" i="8" s="1"/>
  <c r="DI2" i="8" s="1"/>
  <c r="DJ2" i="8" s="1"/>
  <c r="DL2" i="8" s="1"/>
  <c r="DJ4" i="8"/>
  <c r="G12" i="8"/>
  <c r="AG35" i="8"/>
  <c r="CH8" i="8"/>
  <c r="CJ8" i="8"/>
  <c r="CK8" i="8" s="1"/>
  <c r="CL8" i="8" s="1"/>
  <c r="CM8" i="8" s="1"/>
  <c r="CN8" i="8" s="1"/>
  <c r="CO8" i="8" s="1"/>
  <c r="CP8" i="8" s="1"/>
  <c r="CQ8" i="8" s="1"/>
  <c r="CR8" i="8" s="1"/>
  <c r="CS8" i="8" s="1"/>
  <c r="CT8" i="8" s="1"/>
  <c r="CU8" i="8" s="1"/>
  <c r="CX8" i="8" l="1"/>
  <c r="CY8" i="8" s="1"/>
  <c r="CZ8" i="8" s="1"/>
  <c r="DA8" i="8" s="1"/>
  <c r="DB8" i="8" s="1"/>
  <c r="DC8" i="8" s="1"/>
  <c r="DD8" i="8" s="1"/>
  <c r="DE8" i="8" s="1"/>
  <c r="DF8" i="8" s="1"/>
  <c r="DG8" i="8" s="1"/>
  <c r="DH8" i="8" s="1"/>
  <c r="DI8" i="8" s="1"/>
  <c r="CV8" i="8"/>
  <c r="F28" i="8"/>
  <c r="DX4" i="8"/>
  <c r="DM2" i="8"/>
  <c r="DN2" i="8" s="1"/>
  <c r="DO2" i="8" s="1"/>
  <c r="DP2" i="8" s="1"/>
  <c r="DQ2" i="8" s="1"/>
  <c r="DR2" i="8" s="1"/>
  <c r="DS2" i="8" s="1"/>
  <c r="DT2" i="8" s="1"/>
  <c r="DU2" i="8" s="1"/>
  <c r="DV2" i="8" s="1"/>
  <c r="DW2" i="8" s="1"/>
  <c r="DX2" i="8" s="1"/>
  <c r="DZ2" i="8" s="1"/>
  <c r="AJ12" i="8"/>
  <c r="AG36" i="8"/>
  <c r="AG25" i="8"/>
  <c r="G19" i="8"/>
  <c r="G34" i="8"/>
  <c r="DL8" i="8" l="1"/>
  <c r="DM8" i="8" s="1"/>
  <c r="DN8" i="8" s="1"/>
  <c r="DO8" i="8" s="1"/>
  <c r="DP8" i="8" s="1"/>
  <c r="DQ8" i="8" s="1"/>
  <c r="DR8" i="8" s="1"/>
  <c r="DS8" i="8" s="1"/>
  <c r="DT8" i="8" s="1"/>
  <c r="DU8" i="8" s="1"/>
  <c r="DV8" i="8" s="1"/>
  <c r="DW8" i="8" s="1"/>
  <c r="DJ8" i="8"/>
  <c r="AG28" i="8"/>
  <c r="H12" i="8"/>
  <c r="G22" i="8"/>
  <c r="F31" i="8"/>
  <c r="F42" i="8" s="1"/>
  <c r="AJ19" i="8"/>
  <c r="AJ34" i="8"/>
  <c r="EL4" i="8"/>
  <c r="EA2" i="8"/>
  <c r="EB2" i="8" s="1"/>
  <c r="EC2" i="8" s="1"/>
  <c r="ED2" i="8" s="1"/>
  <c r="EE2" i="8" s="1"/>
  <c r="EF2" i="8" s="1"/>
  <c r="EG2" i="8" s="1"/>
  <c r="EH2" i="8" s="1"/>
  <c r="EI2" i="8" s="1"/>
  <c r="EJ2" i="8" s="1"/>
  <c r="EK2" i="8" s="1"/>
  <c r="EL2" i="8" s="1"/>
  <c r="H19" i="8" l="1"/>
  <c r="H34" i="8"/>
  <c r="G35" i="8"/>
  <c r="AH22" i="8"/>
  <c r="AG31" i="8"/>
  <c r="AK12" i="8"/>
  <c r="DZ8" i="8"/>
  <c r="EA8" i="8" s="1"/>
  <c r="EB8" i="8" s="1"/>
  <c r="EC8" i="8" s="1"/>
  <c r="ED8" i="8" s="1"/>
  <c r="EE8" i="8" s="1"/>
  <c r="EF8" i="8" s="1"/>
  <c r="EG8" i="8" s="1"/>
  <c r="EH8" i="8" s="1"/>
  <c r="EI8" i="8" s="1"/>
  <c r="EJ8" i="8" s="1"/>
  <c r="EK8" i="8" s="1"/>
  <c r="EL8" i="8" s="1"/>
  <c r="DX8" i="8"/>
  <c r="AH35" i="8" l="1"/>
  <c r="G36" i="8"/>
  <c r="G25" i="8"/>
  <c r="I12" i="8"/>
  <c r="AH36" i="8" l="1"/>
  <c r="AH25" i="8"/>
  <c r="I19" i="8"/>
  <c r="I34" i="8"/>
  <c r="G28" i="8"/>
  <c r="H22" i="8" l="1"/>
  <c r="G31" i="8"/>
  <c r="G42" i="8" s="1"/>
  <c r="J12" i="8"/>
  <c r="AH28" i="8"/>
  <c r="AI22" i="8" l="1"/>
  <c r="AH31" i="8"/>
  <c r="J19" i="8"/>
  <c r="J34" i="8"/>
  <c r="H35" i="8"/>
  <c r="H36" i="8" l="1"/>
  <c r="H25" i="8"/>
  <c r="K12" i="8"/>
  <c r="AI35" i="8"/>
  <c r="AI36" i="8" l="1"/>
  <c r="AI25" i="8"/>
  <c r="K19" i="8"/>
  <c r="K34" i="8"/>
  <c r="H28" i="8"/>
  <c r="I22" i="8" l="1"/>
  <c r="H31" i="8"/>
  <c r="L12" i="8"/>
  <c r="AI28" i="8"/>
  <c r="AJ22" i="8" l="1"/>
  <c r="AI31" i="8"/>
  <c r="L19" i="8"/>
  <c r="L34" i="8"/>
  <c r="I35" i="8"/>
  <c r="I36" i="8" l="1"/>
  <c r="I25" i="8"/>
  <c r="M12" i="8"/>
  <c r="AJ35" i="8"/>
  <c r="M19" i="8" l="1"/>
  <c r="M34" i="8"/>
  <c r="AJ36" i="8"/>
  <c r="AJ25" i="8"/>
  <c r="I28" i="8"/>
  <c r="J22" i="8" l="1"/>
  <c r="I31" i="8"/>
  <c r="AJ28" i="8"/>
  <c r="N12" i="8"/>
  <c r="AK22" i="8" l="1"/>
  <c r="AJ31" i="8"/>
  <c r="N19" i="8"/>
  <c r="N34" i="8"/>
  <c r="J35" i="8"/>
  <c r="J36" i="8" l="1"/>
  <c r="J25" i="8"/>
  <c r="O12" i="8"/>
  <c r="O19" i="8" l="1"/>
  <c r="O34" i="8"/>
  <c r="J28" i="8"/>
  <c r="K22" i="8" l="1"/>
  <c r="J31" i="8"/>
  <c r="P34" i="8"/>
  <c r="R12" i="8"/>
  <c r="R19" i="8" l="1"/>
  <c r="AD12" i="8"/>
  <c r="AD19" i="8" s="1"/>
  <c r="R34" i="8"/>
  <c r="K35" i="8"/>
  <c r="K36" i="8" l="1"/>
  <c r="K25" i="8"/>
  <c r="K28" i="8" s="1"/>
  <c r="S12" i="8"/>
  <c r="S19" i="8" l="1"/>
  <c r="S34" i="8"/>
  <c r="L22" i="8"/>
  <c r="K31" i="8"/>
  <c r="L35" i="8" l="1"/>
  <c r="T12" i="8"/>
  <c r="T19" i="8" l="1"/>
  <c r="T34" i="8"/>
  <c r="L36" i="8"/>
  <c r="L25" i="8"/>
  <c r="L28" i="8" s="1"/>
  <c r="M22" i="8" l="1"/>
  <c r="L31" i="8"/>
  <c r="U12" i="8"/>
  <c r="U19" i="8" l="1"/>
  <c r="U34" i="8"/>
  <c r="M35" i="8"/>
  <c r="M36" i="8" l="1"/>
  <c r="M25" i="8"/>
  <c r="M28" i="8" s="1"/>
  <c r="V12" i="8"/>
  <c r="V19" i="8" l="1"/>
  <c r="V34" i="8"/>
  <c r="N22" i="8"/>
  <c r="M31" i="8"/>
  <c r="N35" i="8" l="1"/>
  <c r="W12" i="8"/>
  <c r="W19" i="8" l="1"/>
  <c r="W34" i="8"/>
  <c r="N36" i="8"/>
  <c r="N25" i="8"/>
  <c r="N28" i="8" s="1"/>
  <c r="O22" i="8" l="1"/>
  <c r="N31" i="8"/>
  <c r="X12" i="8"/>
  <c r="X19" i="8" l="1"/>
  <c r="X34" i="8"/>
  <c r="O35" i="8"/>
  <c r="P35" i="8" l="1"/>
  <c r="O25" i="8"/>
  <c r="O36" i="8"/>
  <c r="P36" i="8" s="1"/>
  <c r="Y12" i="8"/>
  <c r="P46" i="8" l="1"/>
  <c r="P25" i="8"/>
  <c r="P28" i="8" s="1"/>
  <c r="P31" i="8" s="1"/>
  <c r="O28" i="8"/>
  <c r="Y19" i="8"/>
  <c r="Y34" i="8"/>
  <c r="R22" i="8" l="1"/>
  <c r="O31" i="8"/>
  <c r="Z12" i="8"/>
  <c r="P47" i="8"/>
  <c r="Z19" i="8" l="1"/>
  <c r="Z34" i="8"/>
  <c r="AD22" i="8"/>
  <c r="R35" i="8"/>
  <c r="R36" i="8" l="1"/>
  <c r="R25" i="8"/>
  <c r="AA12" i="8"/>
  <c r="AA19" i="8" l="1"/>
  <c r="AA34" i="8"/>
  <c r="R28" i="8"/>
  <c r="S22" i="8" l="1"/>
  <c r="R31" i="8"/>
  <c r="AB12" i="8"/>
  <c r="AB19" i="8" l="1"/>
  <c r="AB34" i="8"/>
  <c r="S35" i="8"/>
  <c r="S36" i="8" l="1"/>
  <c r="S25" i="8"/>
  <c r="AC12" i="8"/>
  <c r="AC19" i="8" l="1"/>
  <c r="AC34" i="8"/>
  <c r="S28" i="8"/>
  <c r="T22" i="8" l="1"/>
  <c r="S31" i="8"/>
  <c r="AD34" i="8"/>
  <c r="T35" i="8" l="1"/>
  <c r="T36" i="8" l="1"/>
  <c r="T25" i="8"/>
  <c r="T28" i="8" l="1"/>
  <c r="U22" i="8" l="1"/>
  <c r="T31" i="8"/>
  <c r="U35" i="8" l="1"/>
  <c r="U36" i="8" l="1"/>
  <c r="U25" i="8"/>
  <c r="U28" i="8" l="1"/>
  <c r="V22" i="8" l="1"/>
  <c r="U31" i="8"/>
  <c r="V35" i="8" l="1"/>
  <c r="V25" i="8" l="1"/>
  <c r="V36" i="8"/>
  <c r="V28" i="8" l="1"/>
  <c r="W22" i="8" l="1"/>
  <c r="V31" i="8"/>
  <c r="W35" i="8" l="1"/>
  <c r="W36" i="8" l="1"/>
  <c r="W25" i="8"/>
  <c r="W28" i="8" s="1"/>
  <c r="X22" i="8" l="1"/>
  <c r="W31" i="8"/>
  <c r="X35" i="8" l="1"/>
  <c r="X25" i="8" l="1"/>
  <c r="X28" i="8" s="1"/>
  <c r="X36" i="8"/>
  <c r="Y22" i="8" l="1"/>
  <c r="X31" i="8"/>
  <c r="Y35" i="8" l="1"/>
  <c r="Y36" i="8" l="1"/>
  <c r="Y25" i="8"/>
  <c r="Y28" i="8" s="1"/>
  <c r="Z22" i="8" l="1"/>
  <c r="Y31" i="8"/>
  <c r="Z35" i="8" l="1"/>
  <c r="Z25" i="8" l="1"/>
  <c r="Z28" i="8" s="1"/>
  <c r="Z36" i="8"/>
  <c r="AA22" i="8" l="1"/>
  <c r="Z31" i="8"/>
  <c r="AA35" i="8" l="1"/>
  <c r="AA36" i="8" l="1"/>
  <c r="AA25" i="8"/>
  <c r="AA28" i="8" s="1"/>
  <c r="AB22" i="8" l="1"/>
  <c r="AA31" i="8"/>
  <c r="AB35" i="8" l="1"/>
  <c r="AB36" i="8" l="1"/>
  <c r="AB25" i="8"/>
  <c r="AB28" i="8" s="1"/>
  <c r="AC22" i="8" l="1"/>
  <c r="AB31" i="8"/>
  <c r="AC35" i="8" l="1"/>
  <c r="AC36" i="8" l="1"/>
  <c r="AD36" i="8" s="1"/>
  <c r="AC25" i="8"/>
  <c r="AD35" i="8"/>
  <c r="AD46" i="8" l="1"/>
  <c r="AD25" i="8"/>
  <c r="AD28" i="8" s="1"/>
  <c r="AD31" i="8" s="1"/>
  <c r="AC28" i="8"/>
  <c r="AC31" i="8" s="1"/>
  <c r="AD47" i="8" l="1"/>
  <c r="C15" i="2" l="1"/>
  <c r="C16" i="2"/>
  <c r="C21" i="2"/>
  <c r="C11" i="2"/>
  <c r="B16" i="2" l="1"/>
  <c r="B15" i="2"/>
  <c r="Q22" i="2" l="1"/>
  <c r="R22" i="2"/>
  <c r="S22" i="2"/>
  <c r="T22" i="2"/>
  <c r="U22" i="2"/>
  <c r="V22" i="2"/>
  <c r="W22" i="2"/>
  <c r="X22" i="2"/>
  <c r="Y22" i="2"/>
  <c r="Z22" i="2"/>
  <c r="AA22" i="2"/>
  <c r="P22" i="2"/>
  <c r="Q18" i="2"/>
  <c r="R18" i="2"/>
  <c r="AB18" i="2" s="1"/>
  <c r="S18" i="2"/>
  <c r="T18" i="2"/>
  <c r="U18" i="2"/>
  <c r="V18" i="2"/>
  <c r="W18" i="2"/>
  <c r="X18" i="2"/>
  <c r="Y18" i="2"/>
  <c r="Z18" i="2"/>
  <c r="AA18" i="2"/>
  <c r="P18" i="2"/>
  <c r="AD19" i="2"/>
  <c r="Q17" i="2"/>
  <c r="R17" i="2"/>
  <c r="S17" i="2"/>
  <c r="T17" i="2"/>
  <c r="U17" i="2"/>
  <c r="V17" i="2"/>
  <c r="W17" i="2"/>
  <c r="X17" i="2"/>
  <c r="Y17" i="2"/>
  <c r="Z17" i="2"/>
  <c r="AA17" i="2"/>
  <c r="P17" i="2"/>
  <c r="Q15" i="2"/>
  <c r="Q19" i="2" s="1"/>
  <c r="R15" i="2"/>
  <c r="R19" i="2" s="1"/>
  <c r="S15" i="2"/>
  <c r="T15" i="2"/>
  <c r="U15" i="2"/>
  <c r="V15" i="2"/>
  <c r="W15" i="2"/>
  <c r="X15" i="2"/>
  <c r="X19" i="2" s="1"/>
  <c r="Y15" i="2"/>
  <c r="Y19" i="2" s="1"/>
  <c r="Z15" i="2"/>
  <c r="Z19" i="2" s="1"/>
  <c r="AA15" i="2"/>
  <c r="P15" i="2"/>
  <c r="Q11" i="2"/>
  <c r="R11" i="2"/>
  <c r="S11" i="2"/>
  <c r="T11" i="2"/>
  <c r="U11" i="2"/>
  <c r="V11" i="2"/>
  <c r="W11" i="2"/>
  <c r="X11" i="2"/>
  <c r="Y11" i="2"/>
  <c r="Z11" i="2"/>
  <c r="AA11" i="2"/>
  <c r="P11" i="2"/>
  <c r="Q7" i="2"/>
  <c r="R7" i="2"/>
  <c r="S7" i="2"/>
  <c r="T7" i="2"/>
  <c r="U7" i="2"/>
  <c r="V7" i="2"/>
  <c r="W7" i="2"/>
  <c r="X7" i="2"/>
  <c r="Y7" i="2"/>
  <c r="Z7" i="2"/>
  <c r="AA7" i="2"/>
  <c r="P7" i="2"/>
  <c r="Q8" i="2"/>
  <c r="R8" i="2"/>
  <c r="S8" i="2"/>
  <c r="T8" i="2"/>
  <c r="U8" i="2"/>
  <c r="V8" i="2"/>
  <c r="W8" i="2"/>
  <c r="X8" i="2"/>
  <c r="Y8" i="2"/>
  <c r="Z8" i="2"/>
  <c r="AA8" i="2"/>
  <c r="P8" i="2"/>
  <c r="P9" i="2"/>
  <c r="C19" i="2"/>
  <c r="B19" i="2"/>
  <c r="N19" i="2"/>
  <c r="D18" i="2"/>
  <c r="J18" i="2" s="1"/>
  <c r="AB8" i="2" l="1"/>
  <c r="V19" i="2"/>
  <c r="T19" i="2"/>
  <c r="U19" i="2"/>
  <c r="AA19" i="2"/>
  <c r="S19" i="2"/>
  <c r="AB11" i="2"/>
  <c r="W19" i="2"/>
  <c r="P19" i="2"/>
  <c r="H18" i="2"/>
  <c r="K18" i="2"/>
  <c r="E18" i="2"/>
  <c r="I18" i="2"/>
  <c r="G18" i="2"/>
  <c r="F18" i="2"/>
  <c r="L18" i="2" l="1"/>
  <c r="D7" i="2" l="1"/>
  <c r="I7" i="2" l="1"/>
  <c r="J7" i="2"/>
  <c r="E7" i="2"/>
  <c r="F7" i="2"/>
  <c r="G7" i="2"/>
  <c r="K7" i="2"/>
  <c r="H7" i="2"/>
  <c r="L7" i="2" l="1"/>
  <c r="D22" i="2"/>
  <c r="D23" i="2"/>
  <c r="D24" i="2"/>
  <c r="D25" i="2"/>
  <c r="D21" i="2"/>
  <c r="D8" i="2"/>
  <c r="D9" i="2"/>
  <c r="D10" i="2"/>
  <c r="D11" i="2"/>
  <c r="H22" i="2" l="1"/>
  <c r="E22" i="2"/>
  <c r="K22" i="2"/>
  <c r="I22" i="2"/>
  <c r="G22" i="2"/>
  <c r="F22" i="2"/>
  <c r="J22" i="2"/>
  <c r="F25" i="2"/>
  <c r="L25" i="2" s="1"/>
  <c r="G25" i="2"/>
  <c r="H25" i="2"/>
  <c r="E25" i="2"/>
  <c r="J25" i="2"/>
  <c r="K25" i="2"/>
  <c r="I25" i="2"/>
  <c r="F23" i="2"/>
  <c r="J23" i="2"/>
  <c r="G23" i="2"/>
  <c r="K23" i="2"/>
  <c r="H23" i="2"/>
  <c r="I23" i="2"/>
  <c r="E23" i="2"/>
  <c r="H24" i="2"/>
  <c r="E24" i="2"/>
  <c r="G24" i="2"/>
  <c r="I24" i="2"/>
  <c r="K24" i="2"/>
  <c r="F24" i="2"/>
  <c r="J24" i="2"/>
  <c r="G21" i="2"/>
  <c r="K21" i="2"/>
  <c r="E21" i="2"/>
  <c r="F21" i="2"/>
  <c r="H21" i="2"/>
  <c r="I21" i="2"/>
  <c r="J21" i="2"/>
  <c r="H10" i="2"/>
  <c r="E10" i="2"/>
  <c r="F10" i="2"/>
  <c r="G10" i="2"/>
  <c r="I10" i="2"/>
  <c r="J10" i="2"/>
  <c r="K10" i="2"/>
  <c r="I8" i="2"/>
  <c r="K8" i="2"/>
  <c r="F8" i="2"/>
  <c r="J8" i="2"/>
  <c r="G8" i="2"/>
  <c r="H8" i="2"/>
  <c r="E8" i="2"/>
  <c r="L22" i="2" l="1"/>
  <c r="L9" i="2"/>
  <c r="L11" i="2"/>
  <c r="L21" i="2"/>
  <c r="L23" i="2"/>
  <c r="L8" i="2"/>
  <c r="L24" i="2"/>
  <c r="L10" i="2"/>
  <c r="AA25" i="2" l="1"/>
  <c r="Z25" i="2"/>
  <c r="Y25" i="2"/>
  <c r="X25" i="2"/>
  <c r="W25" i="2"/>
  <c r="V25" i="2"/>
  <c r="U25" i="2"/>
  <c r="T25" i="2"/>
  <c r="S25" i="2"/>
  <c r="R25" i="2"/>
  <c r="Q25" i="2"/>
  <c r="P25" i="2"/>
  <c r="W24" i="2"/>
  <c r="Y24" i="2"/>
  <c r="X24" i="2"/>
  <c r="X23" i="2"/>
  <c r="Z23" i="2"/>
  <c r="Y23" i="2"/>
  <c r="AB22" i="2"/>
  <c r="AA21" i="2"/>
  <c r="Z21" i="2"/>
  <c r="Y21" i="2"/>
  <c r="X21" i="2"/>
  <c r="W21" i="2"/>
  <c r="V21" i="2"/>
  <c r="U21" i="2"/>
  <c r="T21" i="2"/>
  <c r="S21" i="2"/>
  <c r="R21" i="2"/>
  <c r="Q21" i="2"/>
  <c r="P21" i="2"/>
  <c r="D17" i="2"/>
  <c r="D16" i="2"/>
  <c r="D15" i="2"/>
  <c r="AD12" i="2"/>
  <c r="K12" i="2"/>
  <c r="J12" i="2"/>
  <c r="I12" i="2"/>
  <c r="H12" i="2"/>
  <c r="G12" i="2"/>
  <c r="F12" i="2"/>
  <c r="E12" i="2"/>
  <c r="C12" i="2"/>
  <c r="B12" i="2"/>
  <c r="N12" i="2"/>
  <c r="AA10" i="2"/>
  <c r="Z10" i="2"/>
  <c r="Y10" i="2"/>
  <c r="X10" i="2"/>
  <c r="W10" i="2"/>
  <c r="V10" i="2"/>
  <c r="U10" i="2"/>
  <c r="T10" i="2"/>
  <c r="S10" i="2"/>
  <c r="R10" i="2"/>
  <c r="Q10" i="2"/>
  <c r="P10" i="2"/>
  <c r="AA9" i="2"/>
  <c r="Z9" i="2"/>
  <c r="Y9" i="2"/>
  <c r="X9" i="2"/>
  <c r="W9" i="2"/>
  <c r="V9" i="2"/>
  <c r="U9" i="2"/>
  <c r="T9" i="2"/>
  <c r="S9" i="2"/>
  <c r="R9" i="2"/>
  <c r="Q9" i="2"/>
  <c r="AB7" i="2"/>
  <c r="D19" i="2" l="1"/>
  <c r="B27" i="2"/>
  <c r="N27" i="2"/>
  <c r="J19" i="2"/>
  <c r="J27" i="2" s="1"/>
  <c r="I19" i="2"/>
  <c r="I27" i="2" s="1"/>
  <c r="H17" i="2"/>
  <c r="F17" i="2"/>
  <c r="E17" i="2"/>
  <c r="G17" i="2"/>
  <c r="R12" i="2"/>
  <c r="S12" i="2"/>
  <c r="AA12" i="2"/>
  <c r="T12" i="2"/>
  <c r="U12" i="2"/>
  <c r="Y12" i="2"/>
  <c r="Z12" i="2"/>
  <c r="AB17" i="2"/>
  <c r="AB10" i="2"/>
  <c r="AB21" i="2"/>
  <c r="Q23" i="2"/>
  <c r="AB25" i="2"/>
  <c r="V12" i="2"/>
  <c r="W12" i="2"/>
  <c r="R23" i="2"/>
  <c r="P24" i="2"/>
  <c r="AB9" i="2"/>
  <c r="X12" i="2"/>
  <c r="C27" i="2"/>
  <c r="U23" i="2"/>
  <c r="Q24" i="2"/>
  <c r="Q12" i="2"/>
  <c r="V23" i="2"/>
  <c r="U24" i="2"/>
  <c r="D12" i="2"/>
  <c r="S23" i="2"/>
  <c r="AA23" i="2"/>
  <c r="R24" i="2"/>
  <c r="Z24" i="2"/>
  <c r="L12" i="2"/>
  <c r="T23" i="2"/>
  <c r="S24" i="2"/>
  <c r="AA24" i="2"/>
  <c r="P12" i="2"/>
  <c r="T24" i="2"/>
  <c r="W23" i="2"/>
  <c r="V24" i="2"/>
  <c r="P23" i="2"/>
  <c r="L17" i="2" l="1"/>
  <c r="H19" i="2"/>
  <c r="H27" i="2" s="1"/>
  <c r="F19" i="2"/>
  <c r="F27" i="2" s="1"/>
  <c r="G19" i="2"/>
  <c r="G27" i="2" s="1"/>
  <c r="E19" i="2"/>
  <c r="E27" i="2" s="1"/>
  <c r="K19" i="2"/>
  <c r="K27" i="2" s="1"/>
  <c r="L15" i="2"/>
  <c r="AA27" i="2"/>
  <c r="Y27" i="2"/>
  <c r="V27" i="2"/>
  <c r="Z27" i="2"/>
  <c r="W27" i="2"/>
  <c r="AB12" i="2"/>
  <c r="Q27" i="2"/>
  <c r="X27" i="2"/>
  <c r="U27" i="2"/>
  <c r="D27" i="2"/>
  <c r="AB24" i="2"/>
  <c r="AB23" i="2"/>
  <c r="L19" i="2" l="1"/>
  <c r="L27" i="2" s="1"/>
  <c r="S27" i="2"/>
  <c r="T27" i="2"/>
  <c r="P27" i="2"/>
  <c r="R27" i="2"/>
  <c r="AD27" i="2"/>
  <c r="AB15" i="2" l="1"/>
  <c r="AB19" i="2" l="1"/>
  <c r="AB27" i="2" s="1"/>
  <c r="BA35" i="8"/>
  <c r="BA26" i="8"/>
  <c r="BQ35" i="8"/>
  <c r="BQ26" i="8"/>
  <c r="EF35" i="8"/>
  <c r="EF23" i="8"/>
  <c r="EF6" i="8"/>
  <c r="EF26" i="8"/>
  <c r="BM31" i="8"/>
  <c r="CH28" i="8"/>
  <c r="CH22" i="8"/>
  <c r="DX25" i="8"/>
  <c r="DL25" i="8"/>
  <c r="DA35" i="8"/>
  <c r="DA23" i="8"/>
  <c r="DA6" i="8"/>
  <c r="DA26" i="8"/>
  <c r="DR36" i="8"/>
  <c r="DR25" i="8"/>
  <c r="BH31" i="8"/>
  <c r="EL28" i="8"/>
  <c r="EL22" i="8"/>
  <c r="CM31" i="8"/>
  <c r="CM35" i="8"/>
  <c r="CM23" i="8"/>
  <c r="CM6" i="8"/>
  <c r="CM26" i="8"/>
  <c r="CV23" i="8"/>
  <c r="DR34" i="8"/>
  <c r="DR17" i="8"/>
  <c r="DR18" i="8"/>
  <c r="DR26" i="8"/>
  <c r="DR6" i="8"/>
  <c r="DR23" i="8"/>
  <c r="DR35" i="8"/>
  <c r="AR28" i="8"/>
  <c r="AR25" i="8"/>
  <c r="BR31" i="8"/>
  <c r="DQ31" i="8"/>
  <c r="CY31" i="8"/>
  <c r="EE31" i="8"/>
  <c r="CU35" i="8"/>
  <c r="CU23" i="8"/>
  <c r="CU6" i="8"/>
  <c r="CU26" i="8"/>
  <c r="DX35" i="8"/>
  <c r="DL35" i="8"/>
  <c r="BQ31" i="8"/>
  <c r="DU35" i="8"/>
  <c r="DU23" i="8"/>
  <c r="DU6" i="8"/>
  <c r="DU26" i="8"/>
  <c r="BY35" i="8"/>
  <c r="BY23" i="8"/>
  <c r="BY6" i="8"/>
  <c r="BY26" i="8"/>
  <c r="AQ31" i="8"/>
  <c r="BS31" i="8"/>
  <c r="CS31" i="8"/>
  <c r="BF31" i="8"/>
  <c r="BF19" i="8"/>
  <c r="BF12" i="8"/>
  <c r="CB35" i="8"/>
  <c r="CB26" i="8"/>
  <c r="CB6" i="8"/>
  <c r="CB23" i="8"/>
  <c r="BM35" i="8"/>
  <c r="BM26" i="8"/>
  <c r="DP35" i="8"/>
  <c r="DP26" i="8"/>
  <c r="DP6" i="8"/>
  <c r="DP23" i="8"/>
  <c r="DJ31" i="8"/>
  <c r="DJ12" i="8"/>
  <c r="DJ19" i="8"/>
  <c r="DJ28" i="8"/>
  <c r="DJ22" i="8"/>
  <c r="CV26" i="8"/>
  <c r="AM31" i="8"/>
  <c r="BF25" i="8"/>
  <c r="AT25" i="8"/>
  <c r="CY35" i="8"/>
  <c r="CY23" i="8"/>
  <c r="CY6" i="8"/>
  <c r="CY26" i="8"/>
  <c r="CN31" i="8"/>
  <c r="DB35" i="8"/>
  <c r="DB23" i="8"/>
  <c r="DB6" i="8"/>
  <c r="DB26" i="8"/>
  <c r="BJ35" i="8"/>
  <c r="BJ26" i="8"/>
  <c r="DC31" i="8"/>
  <c r="EI35" i="8"/>
  <c r="EI23" i="8"/>
  <c r="EI6" i="8"/>
  <c r="EI26" i="8"/>
  <c r="DX31" i="8"/>
  <c r="DX12" i="8"/>
  <c r="DX19" i="8"/>
  <c r="CK31" i="8"/>
  <c r="DU31" i="8"/>
  <c r="DX36" i="8"/>
  <c r="DL36" i="8"/>
  <c r="EA35" i="8"/>
  <c r="EA23" i="8"/>
  <c r="EA6" i="8"/>
  <c r="EA26" i="8"/>
  <c r="CF31" i="8"/>
  <c r="AY36" i="8"/>
  <c r="AY25" i="8"/>
  <c r="BL36" i="8"/>
  <c r="BL25" i="8"/>
  <c r="DA31" i="8"/>
  <c r="EK36" i="8"/>
  <c r="EK25" i="8"/>
  <c r="EB36" i="8"/>
  <c r="EB25" i="8"/>
  <c r="AV31" i="8"/>
  <c r="DI36" i="8"/>
  <c r="DI25" i="8"/>
  <c r="CY36" i="8"/>
  <c r="CY17" i="8"/>
  <c r="CY18" i="8"/>
  <c r="CY34" i="8"/>
  <c r="CY25" i="8"/>
  <c r="BT35" i="8"/>
  <c r="BH35" i="8"/>
  <c r="BA31" i="8"/>
  <c r="CV34" i="8"/>
  <c r="CT35" i="8"/>
  <c r="CT26" i="8"/>
  <c r="CT6" i="8"/>
  <c r="CT23" i="8"/>
  <c r="AL35" i="8"/>
  <c r="AL26" i="8"/>
  <c r="EL36" i="8"/>
  <c r="DZ36" i="8"/>
  <c r="AY31" i="8"/>
  <c r="AU31" i="8"/>
  <c r="AK31" i="8"/>
  <c r="DW36" i="8"/>
  <c r="DW25" i="8"/>
  <c r="DJ36" i="8"/>
  <c r="CX36" i="8"/>
  <c r="BE31" i="8"/>
  <c r="BJ36" i="8"/>
  <c r="BJ17" i="8"/>
  <c r="BJ18" i="8"/>
  <c r="BJ34" i="8"/>
  <c r="BJ25" i="8"/>
  <c r="CR25" i="8"/>
  <c r="CR36" i="8"/>
  <c r="CG36" i="8"/>
  <c r="CG25" i="8"/>
  <c r="BE35" i="8"/>
  <c r="BE26" i="8"/>
  <c r="BB36" i="8"/>
  <c r="BB25" i="8"/>
  <c r="AV25" i="8"/>
  <c r="AV36" i="8"/>
  <c r="CC36" i="8"/>
  <c r="CC25" i="8"/>
  <c r="DN25" i="8"/>
  <c r="DN36" i="8"/>
  <c r="AZ31" i="8"/>
  <c r="EC25" i="8"/>
  <c r="EC36" i="8"/>
  <c r="BR36" i="8"/>
  <c r="BR25" i="8"/>
  <c r="AN25" i="8"/>
  <c r="AN36" i="8"/>
  <c r="BN31" i="8"/>
  <c r="BX31" i="8"/>
  <c r="CE35" i="8"/>
  <c r="CE23" i="8"/>
  <c r="CE6" i="8"/>
  <c r="CE26" i="8"/>
  <c r="DD35" i="8"/>
  <c r="DD23" i="8"/>
  <c r="DD6" i="8"/>
  <c r="DD26" i="8"/>
  <c r="BV31" i="8"/>
  <c r="CO31" i="8"/>
  <c r="AU35" i="8"/>
  <c r="AU26" i="8"/>
  <c r="CC35" i="8"/>
  <c r="CC23" i="8"/>
  <c r="CC6" i="8"/>
  <c r="CC34" i="8"/>
  <c r="CC17" i="8"/>
  <c r="CC18" i="8"/>
  <c r="CC26" i="8"/>
  <c r="EL25" i="8"/>
  <c r="DZ25" i="8"/>
  <c r="DT25" i="8"/>
  <c r="DT36" i="8"/>
  <c r="DJ34" i="8"/>
  <c r="BM25" i="8"/>
  <c r="BM17" i="8"/>
  <c r="BM18" i="8"/>
  <c r="BM34" i="8"/>
  <c r="BM36" i="8"/>
  <c r="BN25" i="8"/>
  <c r="BN36" i="8"/>
  <c r="EB31" i="8"/>
  <c r="DV31" i="8"/>
  <c r="DH31" i="8"/>
  <c r="CZ31" i="8"/>
  <c r="DA36" i="8"/>
  <c r="DA17" i="8"/>
  <c r="DA18" i="8"/>
  <c r="DA34" i="8"/>
  <c r="DA25" i="8"/>
  <c r="CE36" i="8"/>
  <c r="CE17" i="8"/>
  <c r="CE18" i="8"/>
  <c r="CE34" i="8"/>
  <c r="CE25" i="8"/>
  <c r="BF17" i="8"/>
  <c r="CK36" i="8"/>
  <c r="CK25" i="8"/>
  <c r="BP36" i="8"/>
  <c r="BP25" i="8"/>
  <c r="ED25" i="8"/>
  <c r="ED36" i="8"/>
  <c r="CN25" i="8"/>
  <c r="CN36" i="8"/>
  <c r="DZ31" i="8"/>
  <c r="EB35" i="8"/>
  <c r="EB34" i="8"/>
  <c r="EB17" i="8"/>
  <c r="EB18" i="8"/>
  <c r="EB26" i="8"/>
  <c r="EB6" i="8"/>
  <c r="EB23" i="8"/>
  <c r="AQ25" i="8"/>
  <c r="AQ36" i="8"/>
  <c r="CD36" i="8"/>
  <c r="CD25" i="8"/>
  <c r="BT36" i="8"/>
  <c r="BH36" i="8"/>
  <c r="DM31" i="8"/>
  <c r="DN31" i="8"/>
  <c r="CC31" i="8"/>
  <c r="BL35" i="8"/>
  <c r="BL34" i="8"/>
  <c r="BL17" i="8"/>
  <c r="BL18" i="8"/>
  <c r="BL26" i="8"/>
  <c r="CQ35" i="8"/>
  <c r="CQ26" i="8"/>
  <c r="CQ6" i="8"/>
  <c r="CQ23" i="8"/>
  <c r="BC31" i="8"/>
  <c r="CV28" i="8"/>
  <c r="CV22" i="8"/>
  <c r="EL23" i="8"/>
  <c r="BB31" i="8"/>
  <c r="CJ25" i="8"/>
  <c r="CV25" i="8"/>
  <c r="BI31" i="8"/>
  <c r="BP31" i="8"/>
  <c r="EI36" i="8"/>
  <c r="EI17" i="8"/>
  <c r="EI18" i="8"/>
  <c r="EI34" i="8"/>
  <c r="EI25" i="8"/>
  <c r="DI34" i="8"/>
  <c r="DI17" i="8"/>
  <c r="DI18" i="8"/>
  <c r="DI26" i="8"/>
  <c r="DI6" i="8"/>
  <c r="DI23" i="8"/>
  <c r="DI35" i="8"/>
  <c r="DV25" i="8"/>
  <c r="DV36" i="8"/>
  <c r="AM25" i="8"/>
  <c r="AM36" i="8"/>
  <c r="DM26" i="8"/>
  <c r="DM6" i="8"/>
  <c r="DM23" i="8"/>
  <c r="DM35" i="8"/>
  <c r="CL25" i="8"/>
  <c r="CL36" i="8"/>
  <c r="EC31" i="8"/>
  <c r="EA25" i="8"/>
  <c r="EA17" i="8"/>
  <c r="EA18" i="8"/>
  <c r="EA34" i="8"/>
  <c r="EA36" i="8"/>
  <c r="AZ36" i="8"/>
  <c r="AZ25" i="8"/>
  <c r="EI31" i="8"/>
  <c r="AX25" i="8"/>
  <c r="AX36" i="8"/>
  <c r="BW36" i="8"/>
  <c r="BW25" i="8"/>
  <c r="CO25" i="8"/>
  <c r="CO36" i="8"/>
  <c r="BT12" i="8"/>
  <c r="BT19" i="8"/>
  <c r="BT31" i="8"/>
  <c r="AX31" i="8"/>
  <c r="BF35" i="8"/>
  <c r="AT35" i="8"/>
  <c r="CL35" i="8"/>
  <c r="CL34" i="8"/>
  <c r="CL17" i="8"/>
  <c r="CL18" i="8"/>
  <c r="CL26" i="8"/>
  <c r="CL6" i="8"/>
  <c r="CL23" i="8"/>
  <c r="CH36" i="8"/>
  <c r="BV36" i="8"/>
  <c r="CV31" i="8"/>
  <c r="CV19" i="8"/>
  <c r="CV12" i="8"/>
  <c r="AN31" i="8"/>
  <c r="BZ35" i="8"/>
  <c r="BZ23" i="8"/>
  <c r="BZ6" i="8"/>
  <c r="BZ26" i="8"/>
  <c r="AL31" i="8"/>
  <c r="CT31" i="8"/>
  <c r="BD25" i="8"/>
  <c r="BD36" i="8"/>
  <c r="BL31" i="8"/>
  <c r="CX25" i="8"/>
  <c r="DJ25" i="8"/>
  <c r="CR31" i="8"/>
  <c r="CD31" i="8"/>
  <c r="CQ31" i="8"/>
  <c r="DW31" i="8"/>
  <c r="DE31" i="8"/>
  <c r="CU36" i="8"/>
  <c r="CU17" i="8"/>
  <c r="CU18" i="8"/>
  <c r="CU34" i="8"/>
  <c r="CU25" i="8"/>
  <c r="CJ23" i="8"/>
  <c r="CJ35" i="8"/>
  <c r="CV35" i="8"/>
  <c r="EE25" i="8"/>
  <c r="EE36" i="8"/>
  <c r="CB31" i="8"/>
  <c r="DM36" i="8"/>
  <c r="DM17" i="8"/>
  <c r="DM18" i="8"/>
  <c r="DM34" i="8"/>
  <c r="DM25" i="8"/>
  <c r="BI35" i="8"/>
  <c r="BI26" i="8"/>
  <c r="DN35" i="8"/>
  <c r="DN23" i="8"/>
  <c r="DN34" i="8"/>
  <c r="DN17" i="8"/>
  <c r="DN18" i="8"/>
  <c r="DN26" i="8"/>
  <c r="DN6" i="8"/>
  <c r="DJ35" i="8"/>
  <c r="CX35" i="8"/>
  <c r="AR47" i="8"/>
  <c r="AO31" i="8"/>
  <c r="CO34" i="8"/>
  <c r="CO17" i="8"/>
  <c r="CO18" i="8"/>
  <c r="CO26" i="8"/>
  <c r="CO6" i="8"/>
  <c r="CO23" i="8"/>
  <c r="CO35" i="8"/>
  <c r="AM34" i="8"/>
  <c r="AM17" i="8"/>
  <c r="AM18" i="8"/>
  <c r="AM26" i="8"/>
  <c r="AM35" i="8"/>
  <c r="DL31" i="8"/>
  <c r="BT22" i="8"/>
  <c r="BT28" i="8"/>
  <c r="CR34" i="8"/>
  <c r="CR17" i="8"/>
  <c r="CR18" i="8"/>
  <c r="CR26" i="8"/>
  <c r="CR6" i="8"/>
  <c r="CR23" i="8"/>
  <c r="CR35" i="8"/>
  <c r="BR35" i="8"/>
  <c r="BR34" i="8"/>
  <c r="BR17" i="8"/>
  <c r="BR18" i="8"/>
  <c r="BR26" i="8"/>
  <c r="DJ17" i="8"/>
  <c r="EF31" i="8"/>
  <c r="BW35" i="8"/>
  <c r="BW23" i="8"/>
  <c r="BW6" i="8"/>
  <c r="BW34" i="8"/>
  <c r="BW17" i="8"/>
  <c r="BW18" i="8"/>
  <c r="BW26" i="8"/>
  <c r="BZ31" i="8"/>
  <c r="CG31" i="8"/>
  <c r="DO31" i="8"/>
  <c r="DJ26" i="8"/>
  <c r="EJ31" i="8"/>
  <c r="CJ36" i="8"/>
  <c r="CV36" i="8"/>
  <c r="CN34" i="8"/>
  <c r="CN17" i="8"/>
  <c r="CN18" i="8"/>
  <c r="CN26" i="8"/>
  <c r="CN6" i="8"/>
  <c r="CN23" i="8"/>
  <c r="CN35" i="8"/>
  <c r="AW35" i="8"/>
  <c r="AW26" i="8"/>
  <c r="DC26" i="8"/>
  <c r="DC6" i="8"/>
  <c r="DC23" i="8"/>
  <c r="DC35" i="8"/>
  <c r="EC35" i="8"/>
  <c r="EC23" i="8"/>
  <c r="EC6" i="8"/>
  <c r="EC34" i="8"/>
  <c r="EC17" i="8"/>
  <c r="EC18" i="8"/>
  <c r="EC26" i="8"/>
  <c r="CJ31" i="8"/>
  <c r="DI31" i="8"/>
  <c r="CZ26" i="8"/>
  <c r="CZ6" i="8"/>
  <c r="CZ23" i="8"/>
  <c r="CZ35" i="8"/>
  <c r="CS35" i="8"/>
  <c r="CS23" i="8"/>
  <c r="CS6" i="8"/>
  <c r="CS26" i="8"/>
  <c r="CK35" i="8"/>
  <c r="CK23" i="8"/>
  <c r="CK6" i="8"/>
  <c r="CK34" i="8"/>
  <c r="CK17" i="8"/>
  <c r="CK18" i="8"/>
  <c r="CK26" i="8"/>
  <c r="BO26" i="8"/>
  <c r="BO35" i="8"/>
  <c r="BX35" i="8"/>
  <c r="BX23" i="8"/>
  <c r="BX6" i="8"/>
  <c r="BX26" i="8"/>
  <c r="DQ26" i="8"/>
  <c r="DQ6" i="8"/>
  <c r="DQ23" i="8"/>
  <c r="DQ35" i="8"/>
  <c r="DX17" i="8"/>
  <c r="DZ23" i="8"/>
  <c r="DZ35" i="8"/>
  <c r="EL35" i="8"/>
  <c r="DF36" i="8"/>
  <c r="DF25" i="8"/>
  <c r="DO36" i="8"/>
  <c r="DO25" i="8"/>
  <c r="DB25" i="8"/>
  <c r="DB17" i="8"/>
  <c r="DB18" i="8"/>
  <c r="DB34" i="8"/>
  <c r="DB36" i="8"/>
  <c r="AY34" i="8"/>
  <c r="AY17" i="8"/>
  <c r="AY18" i="8"/>
  <c r="AY26" i="8"/>
  <c r="AY35" i="8"/>
  <c r="DF34" i="8"/>
  <c r="DF17" i="8"/>
  <c r="DF18" i="8"/>
  <c r="DF26" i="8"/>
  <c r="DF6" i="8"/>
  <c r="DF23" i="8"/>
  <c r="DF35" i="8"/>
  <c r="EL26" i="8"/>
  <c r="BP34" i="8"/>
  <c r="BP17" i="8"/>
  <c r="BP18" i="8"/>
  <c r="BP26" i="8"/>
  <c r="BP35" i="8"/>
  <c r="BF28" i="8"/>
  <c r="BF22" i="8"/>
  <c r="DC25" i="8"/>
  <c r="DC17" i="8"/>
  <c r="DC18" i="8"/>
  <c r="DC34" i="8"/>
  <c r="DC36" i="8"/>
  <c r="DO35" i="8"/>
  <c r="DO23" i="8"/>
  <c r="DO6" i="8"/>
  <c r="DO34" i="8"/>
  <c r="DO17" i="8"/>
  <c r="DO18" i="8"/>
  <c r="DO26" i="8"/>
  <c r="CP36" i="8"/>
  <c r="CP25" i="8"/>
  <c r="CU31" i="8"/>
  <c r="EE34" i="8"/>
  <c r="EE17" i="8"/>
  <c r="EE18" i="8"/>
  <c r="EE26" i="8"/>
  <c r="EE6" i="8"/>
  <c r="EE23" i="8"/>
  <c r="EE35" i="8"/>
  <c r="BK31" i="8"/>
  <c r="DL23" i="8"/>
  <c r="DX23" i="8"/>
  <c r="EN18" i="8"/>
  <c r="AR18" i="8"/>
  <c r="DJ18" i="8"/>
  <c r="CA35" i="8"/>
  <c r="CA23" i="8"/>
  <c r="CA6" i="8"/>
  <c r="CA26" i="8"/>
  <c r="CP31" i="8"/>
  <c r="CX23" i="8"/>
  <c r="DJ23" i="8"/>
  <c r="CL31" i="8"/>
  <c r="BJ31" i="8"/>
  <c r="EN23" i="8"/>
  <c r="CH23" i="8"/>
  <c r="CH35" i="8"/>
  <c r="BV23" i="8"/>
  <c r="BV35" i="8"/>
  <c r="DQ25" i="8"/>
  <c r="DQ17" i="8"/>
  <c r="DQ18" i="8"/>
  <c r="DQ34" i="8"/>
  <c r="DQ36" i="8"/>
  <c r="CP35" i="8"/>
  <c r="CP23" i="8"/>
  <c r="CP6" i="8"/>
  <c r="CP34" i="8"/>
  <c r="CP17" i="8"/>
  <c r="CP18" i="8"/>
  <c r="CP26" i="8"/>
  <c r="DS31" i="8"/>
  <c r="DV34" i="8"/>
  <c r="DV17" i="8"/>
  <c r="DV18" i="8"/>
  <c r="DV26" i="8"/>
  <c r="DV6" i="8"/>
  <c r="DV23" i="8"/>
  <c r="DV35" i="8"/>
  <c r="EL17" i="8"/>
  <c r="AN34" i="8"/>
  <c r="AN17" i="8"/>
  <c r="AN18" i="8"/>
  <c r="AN26" i="8"/>
  <c r="AN35" i="8"/>
  <c r="BF36" i="8"/>
  <c r="AT36" i="8"/>
  <c r="BS26" i="8"/>
  <c r="BS35" i="8"/>
  <c r="CD34" i="8"/>
  <c r="CD17" i="8"/>
  <c r="CD18" i="8"/>
  <c r="CD26" i="8"/>
  <c r="CD6" i="8"/>
  <c r="CD23" i="8"/>
  <c r="CD35" i="8"/>
  <c r="CH12" i="8"/>
  <c r="CH19" i="8"/>
  <c r="CH31" i="8"/>
  <c r="DL6" i="8"/>
  <c r="DX6" i="8"/>
  <c r="BB34" i="8"/>
  <c r="BB17" i="8"/>
  <c r="BB18" i="8"/>
  <c r="BB26" i="8"/>
  <c r="BB35" i="8"/>
  <c r="DH26" i="8"/>
  <c r="DH6" i="8"/>
  <c r="DH23" i="8"/>
  <c r="DH35" i="8"/>
  <c r="EL18" i="8"/>
  <c r="DT35" i="8"/>
  <c r="DT23" i="8"/>
  <c r="DT34" i="8"/>
  <c r="DT17" i="8"/>
  <c r="DT18" i="8"/>
  <c r="DT26" i="8"/>
  <c r="DT6" i="8"/>
  <c r="DL26" i="8"/>
  <c r="DX26" i="8"/>
  <c r="DD31" i="8"/>
  <c r="EA31" i="8"/>
  <c r="DP31" i="8"/>
  <c r="EH31" i="8"/>
  <c r="EN17" i="8"/>
  <c r="CV18" i="8"/>
  <c r="DF31" i="8"/>
  <c r="EH12" i="8"/>
  <c r="EH19" i="8"/>
  <c r="EI12" i="8"/>
  <c r="EI19" i="8"/>
  <c r="EJ12" i="8"/>
  <c r="EJ19" i="8"/>
  <c r="EK12" i="8"/>
  <c r="EK19" i="8"/>
  <c r="EK31" i="8"/>
  <c r="BK25" i="8"/>
  <c r="BK36" i="8"/>
  <c r="CH18" i="8"/>
  <c r="CX34" i="8"/>
  <c r="CX17" i="8"/>
  <c r="CX18" i="8"/>
  <c r="CX26" i="8"/>
  <c r="CX6" i="8"/>
  <c r="DJ6" i="8"/>
  <c r="DR31" i="8"/>
  <c r="BO36" i="8"/>
  <c r="BO17" i="8"/>
  <c r="BO18" i="8"/>
  <c r="BO34" i="8"/>
  <c r="BO25" i="8"/>
  <c r="BY31" i="8"/>
  <c r="BD35" i="8"/>
  <c r="BD34" i="8"/>
  <c r="BD17" i="8"/>
  <c r="BD18" i="8"/>
  <c r="BD26" i="8"/>
  <c r="AR34" i="8"/>
  <c r="AR35" i="8"/>
  <c r="AK35" i="8"/>
  <c r="AK36" i="8"/>
  <c r="AR36" i="8"/>
  <c r="EN6" i="8"/>
  <c r="BV6" i="8"/>
  <c r="CH6" i="8"/>
  <c r="EJ26" i="8"/>
  <c r="EJ6" i="8"/>
  <c r="EJ23" i="8"/>
  <c r="EJ35" i="8"/>
  <c r="AL36" i="8"/>
  <c r="AL17" i="8"/>
  <c r="AL18" i="8"/>
  <c r="AL34" i="8"/>
  <c r="AL25" i="8"/>
  <c r="DE26" i="8"/>
  <c r="DE6" i="8"/>
  <c r="DE23" i="8"/>
  <c r="DE35" i="8"/>
  <c r="BT25" i="8"/>
  <c r="BH25" i="8"/>
  <c r="DG31" i="8"/>
  <c r="EL12" i="8"/>
  <c r="EL19" i="8"/>
  <c r="EL31" i="8"/>
  <c r="DL28" i="8"/>
  <c r="DM22" i="8"/>
  <c r="DM28" i="8"/>
  <c r="DN22" i="8"/>
  <c r="DN28" i="8"/>
  <c r="DO22" i="8"/>
  <c r="DO28" i="8"/>
  <c r="DP22" i="8"/>
  <c r="DP28" i="8"/>
  <c r="DQ22" i="8"/>
  <c r="DQ28" i="8"/>
  <c r="DR22" i="8"/>
  <c r="DR28" i="8"/>
  <c r="DS22" i="8"/>
  <c r="DS28" i="8"/>
  <c r="DT22" i="8"/>
  <c r="DT28" i="8"/>
  <c r="DU22" i="8"/>
  <c r="DU28" i="8"/>
  <c r="DV22" i="8"/>
  <c r="DV28" i="8"/>
  <c r="DW22" i="8"/>
  <c r="DW28" i="8"/>
  <c r="DZ22" i="8"/>
  <c r="DZ28" i="8"/>
  <c r="EA22" i="8"/>
  <c r="EA28" i="8"/>
  <c r="EB22" i="8"/>
  <c r="EB28" i="8"/>
  <c r="EC22" i="8"/>
  <c r="EC28" i="8"/>
  <c r="ED22" i="8"/>
  <c r="ED28" i="8"/>
  <c r="EE22" i="8"/>
  <c r="EE28" i="8"/>
  <c r="EF22" i="8"/>
  <c r="EF28" i="8"/>
  <c r="EG22" i="8"/>
  <c r="EG28" i="8"/>
  <c r="EH22" i="8"/>
  <c r="EH28" i="8"/>
  <c r="EI22" i="8"/>
  <c r="EI28" i="8"/>
  <c r="EJ22" i="8"/>
  <c r="EJ28" i="8"/>
  <c r="EK22" i="8"/>
  <c r="EK28" i="8"/>
  <c r="DB31" i="8"/>
  <c r="EH36" i="8"/>
  <c r="EH25" i="8"/>
  <c r="ED31" i="8"/>
  <c r="BI36" i="8"/>
  <c r="BI17" i="8"/>
  <c r="BI18" i="8"/>
  <c r="BI34" i="8"/>
  <c r="BI25" i="8"/>
  <c r="BF34" i="8"/>
  <c r="EG25" i="8"/>
  <c r="EG36" i="8"/>
  <c r="AV35" i="8"/>
  <c r="AV34" i="8"/>
  <c r="AV17" i="8"/>
  <c r="AV18" i="8"/>
  <c r="AV26" i="8"/>
  <c r="EH35" i="8"/>
  <c r="EH34" i="8"/>
  <c r="EH17" i="8"/>
  <c r="EH18" i="8"/>
  <c r="EH26" i="8"/>
  <c r="EH6" i="8"/>
  <c r="EH23" i="8"/>
  <c r="DG36" i="8"/>
  <c r="DG25" i="8"/>
  <c r="CQ36" i="8"/>
  <c r="CQ17" i="8"/>
  <c r="CQ18" i="8"/>
  <c r="CQ34" i="8"/>
  <c r="CQ25" i="8"/>
  <c r="BN34" i="8"/>
  <c r="BN17" i="8"/>
  <c r="BN18" i="8"/>
  <c r="BN26" i="8"/>
  <c r="BN35" i="8"/>
  <c r="AP31" i="8"/>
  <c r="AR17" i="8"/>
  <c r="AR19" i="8"/>
  <c r="AR31" i="8"/>
  <c r="CJ26" i="8"/>
  <c r="CJ6" i="8"/>
  <c r="CV6" i="8"/>
  <c r="EK35" i="8"/>
  <c r="EK34" i="8"/>
  <c r="EK17" i="8"/>
  <c r="EK18" i="8"/>
  <c r="EK26" i="8"/>
  <c r="EK6" i="8"/>
  <c r="EK23" i="8"/>
  <c r="CT36" i="8"/>
  <c r="CT17" i="8"/>
  <c r="CT18" i="8"/>
  <c r="CT34" i="8"/>
  <c r="CT25" i="8"/>
  <c r="DU12" i="8"/>
  <c r="DU19" i="8"/>
  <c r="DV12" i="8"/>
  <c r="DV19" i="8"/>
  <c r="DW12" i="8"/>
  <c r="DW19" i="8"/>
  <c r="DZ12" i="8"/>
  <c r="DZ19" i="8"/>
  <c r="EA12" i="8"/>
  <c r="EA19" i="8"/>
  <c r="EB12" i="8"/>
  <c r="EB19" i="8"/>
  <c r="EC12" i="8"/>
  <c r="EC19" i="8"/>
  <c r="ED12" i="8"/>
  <c r="ED19" i="8"/>
  <c r="EE12" i="8"/>
  <c r="EE19" i="8"/>
  <c r="EF12" i="8"/>
  <c r="EF19" i="8"/>
  <c r="EG12" i="8"/>
  <c r="EG19" i="8"/>
  <c r="EG31" i="8"/>
  <c r="AQ34" i="8"/>
  <c r="AQ17" i="8"/>
  <c r="AQ18" i="8"/>
  <c r="AQ26" i="8"/>
  <c r="AQ35" i="8"/>
  <c r="CG35" i="8"/>
  <c r="CG34" i="8"/>
  <c r="CG17" i="8"/>
  <c r="CG18" i="8"/>
  <c r="CG26" i="8"/>
  <c r="CG6" i="8"/>
  <c r="CG23" i="8"/>
  <c r="AX35" i="8"/>
  <c r="AX34" i="8"/>
  <c r="AX17" i="8"/>
  <c r="AX18" i="8"/>
  <c r="AX26" i="8"/>
  <c r="DX18" i="8"/>
  <c r="BC36" i="8"/>
  <c r="BC25" i="8"/>
  <c r="DU25" i="8"/>
  <c r="DU17" i="8"/>
  <c r="DU18" i="8"/>
  <c r="DU34" i="8"/>
  <c r="DU36" i="8"/>
  <c r="CH34" i="8"/>
  <c r="BW31" i="8"/>
  <c r="BF47" i="8"/>
  <c r="BH26" i="8"/>
  <c r="BT26" i="8"/>
  <c r="BX25" i="8"/>
  <c r="BX17" i="8"/>
  <c r="BX18" i="8"/>
  <c r="BX34" i="8"/>
  <c r="BX36" i="8"/>
  <c r="EG34" i="8"/>
  <c r="EG17" i="8"/>
  <c r="EG18" i="8"/>
  <c r="EG26" i="8"/>
  <c r="EG6" i="8"/>
  <c r="EG23" i="8"/>
  <c r="EG35" i="8"/>
  <c r="AK26" i="8"/>
  <c r="AR26" i="8"/>
  <c r="EN26" i="8"/>
  <c r="AU25" i="8"/>
  <c r="AU17" i="8"/>
  <c r="AU18" i="8"/>
  <c r="AU34" i="8"/>
  <c r="AU36" i="8"/>
  <c r="AT31" i="8"/>
  <c r="AK28" i="8"/>
  <c r="AL22" i="8"/>
  <c r="AL28" i="8"/>
  <c r="AM22" i="8"/>
  <c r="AM28" i="8"/>
  <c r="AN22" i="8"/>
  <c r="AN28" i="8"/>
  <c r="AO22" i="8"/>
  <c r="AO28" i="8"/>
  <c r="AP22" i="8"/>
  <c r="AP28" i="8"/>
  <c r="AQ22" i="8"/>
  <c r="AQ28" i="8"/>
  <c r="AT22" i="8"/>
  <c r="AT28" i="8"/>
  <c r="AU22" i="8"/>
  <c r="AU28" i="8"/>
  <c r="AV22" i="8"/>
  <c r="AV28" i="8"/>
  <c r="AW22" i="8"/>
  <c r="AW28" i="8"/>
  <c r="AX22" i="8"/>
  <c r="AX28" i="8"/>
  <c r="AY22" i="8"/>
  <c r="AY28" i="8"/>
  <c r="AZ22" i="8"/>
  <c r="AZ28" i="8"/>
  <c r="BA22" i="8"/>
  <c r="BA28" i="8"/>
  <c r="BB22" i="8"/>
  <c r="BB28" i="8"/>
  <c r="BC22" i="8"/>
  <c r="BC28" i="8"/>
  <c r="BD22" i="8"/>
  <c r="BD28" i="8"/>
  <c r="BE22" i="8"/>
  <c r="BE28" i="8"/>
  <c r="BH22" i="8"/>
  <c r="BH28" i="8"/>
  <c r="BI22" i="8"/>
  <c r="BI28" i="8"/>
  <c r="BJ22" i="8"/>
  <c r="BJ28" i="8"/>
  <c r="BK22" i="8"/>
  <c r="BK28" i="8"/>
  <c r="BL22" i="8"/>
  <c r="BL28" i="8"/>
  <c r="BM22" i="8"/>
  <c r="BM28" i="8"/>
  <c r="BN22" i="8"/>
  <c r="BN28" i="8"/>
  <c r="BO22" i="8"/>
  <c r="BO28" i="8"/>
  <c r="BP22" i="8"/>
  <c r="BP28" i="8"/>
  <c r="BQ22" i="8"/>
  <c r="BQ28" i="8"/>
  <c r="BR22" i="8"/>
  <c r="BR28" i="8"/>
  <c r="BS22" i="8"/>
  <c r="BS28" i="8"/>
  <c r="BV22" i="8"/>
  <c r="BV28" i="8"/>
  <c r="BW22" i="8"/>
  <c r="BW28" i="8"/>
  <c r="BX22" i="8"/>
  <c r="BX28" i="8"/>
  <c r="BY22" i="8"/>
  <c r="BY28" i="8"/>
  <c r="BZ22" i="8"/>
  <c r="BZ28" i="8"/>
  <c r="CA22" i="8"/>
  <c r="CA28" i="8"/>
  <c r="CB22" i="8"/>
  <c r="CB28" i="8"/>
  <c r="CC22" i="8"/>
  <c r="CC28" i="8"/>
  <c r="CD22" i="8"/>
  <c r="CD28" i="8"/>
  <c r="CE22" i="8"/>
  <c r="CE28" i="8"/>
  <c r="CF22" i="8"/>
  <c r="CF28" i="8"/>
  <c r="CG22" i="8"/>
  <c r="CG28" i="8"/>
  <c r="CJ22" i="8"/>
  <c r="CJ28" i="8"/>
  <c r="CK22" i="8"/>
  <c r="CK28" i="8"/>
  <c r="CL22" i="8"/>
  <c r="CL28" i="8"/>
  <c r="CM22" i="8"/>
  <c r="CM28" i="8"/>
  <c r="CN22" i="8"/>
  <c r="CN28" i="8"/>
  <c r="CO22" i="8"/>
  <c r="CO28" i="8"/>
  <c r="CP22" i="8"/>
  <c r="CP28" i="8"/>
  <c r="CQ22" i="8"/>
  <c r="CQ28" i="8"/>
  <c r="CR22" i="8"/>
  <c r="CR28" i="8"/>
  <c r="CS22" i="8"/>
  <c r="CS28" i="8"/>
  <c r="CT22" i="8"/>
  <c r="CT28" i="8"/>
  <c r="CU22" i="8"/>
  <c r="CU28" i="8"/>
  <c r="CX22" i="8"/>
  <c r="CX28" i="8"/>
  <c r="CY22" i="8"/>
  <c r="CY28" i="8"/>
  <c r="CZ22" i="8"/>
  <c r="CZ28" i="8"/>
  <c r="DA22" i="8"/>
  <c r="DA28" i="8"/>
  <c r="DB22" i="8"/>
  <c r="DB28" i="8"/>
  <c r="DC22" i="8"/>
  <c r="DC28" i="8"/>
  <c r="DD22" i="8"/>
  <c r="DD28" i="8"/>
  <c r="DE22" i="8"/>
  <c r="DE28" i="8"/>
  <c r="DF22" i="8"/>
  <c r="DF28" i="8"/>
  <c r="DG22" i="8"/>
  <c r="DG28" i="8"/>
  <c r="DH22" i="8"/>
  <c r="DH28" i="8"/>
  <c r="DI22" i="8"/>
  <c r="DI28" i="8"/>
  <c r="DL22" i="8"/>
  <c r="DX22" i="8"/>
  <c r="DX28" i="8"/>
  <c r="DG34" i="8"/>
  <c r="DG17" i="8"/>
  <c r="DG18" i="8"/>
  <c r="DG26" i="8"/>
  <c r="DG6" i="8"/>
  <c r="DG23" i="8"/>
  <c r="DG35" i="8"/>
  <c r="ED34" i="8"/>
  <c r="ED17" i="8"/>
  <c r="ED18" i="8"/>
  <c r="ED26" i="8"/>
  <c r="ED6" i="8"/>
  <c r="ED23" i="8"/>
  <c r="ED35" i="8"/>
  <c r="BV25" i="8"/>
  <c r="CH25" i="8"/>
  <c r="AP26" i="8"/>
  <c r="AP35" i="8"/>
  <c r="BK34" i="8"/>
  <c r="BK17" i="8"/>
  <c r="BK18" i="8"/>
  <c r="BK26" i="8"/>
  <c r="BK35" i="8"/>
  <c r="CH17" i="8"/>
  <c r="DS36" i="8"/>
  <c r="DS25" i="8"/>
  <c r="BT18" i="8"/>
  <c r="CM36" i="8"/>
  <c r="CM17" i="8"/>
  <c r="CM18" i="8"/>
  <c r="CM34" i="8"/>
  <c r="CM25" i="8"/>
  <c r="BT17" i="8"/>
  <c r="AO26" i="8"/>
  <c r="AO35" i="8"/>
  <c r="CB36" i="8"/>
  <c r="CB17" i="8"/>
  <c r="CB18" i="8"/>
  <c r="CB34" i="8"/>
  <c r="CB25" i="8"/>
  <c r="CF25" i="8"/>
  <c r="CF36" i="8"/>
  <c r="DD25" i="8"/>
  <c r="DD17" i="8"/>
  <c r="DD18" i="8"/>
  <c r="DD34" i="8"/>
  <c r="DD36" i="8"/>
  <c r="CA25" i="8"/>
  <c r="CA17" i="8"/>
  <c r="CA18" i="8"/>
  <c r="CA34" i="8"/>
  <c r="CA36" i="8"/>
  <c r="BF18" i="8"/>
  <c r="AO36" i="8"/>
  <c r="AO17" i="8"/>
  <c r="AO18" i="8"/>
  <c r="AO34" i="8"/>
  <c r="AO25" i="8"/>
  <c r="AP36" i="8"/>
  <c r="AP17" i="8"/>
  <c r="AP18" i="8"/>
  <c r="AP34" i="8"/>
  <c r="AP25" i="8"/>
  <c r="EF36" i="8"/>
  <c r="EF17" i="8"/>
  <c r="EF18" i="8"/>
  <c r="EF34" i="8"/>
  <c r="EF25" i="8"/>
  <c r="AW25" i="8"/>
  <c r="AW17" i="8"/>
  <c r="AW18" i="8"/>
  <c r="AW34" i="8"/>
  <c r="AW36" i="8"/>
  <c r="CS36" i="8"/>
  <c r="CS17" i="8"/>
  <c r="CS18" i="8"/>
  <c r="CS34" i="8"/>
  <c r="CS25" i="8"/>
  <c r="BA36" i="8"/>
  <c r="BA17" i="8"/>
  <c r="BA18" i="8"/>
  <c r="BA34" i="8"/>
  <c r="BA25" i="8"/>
  <c r="BQ25" i="8"/>
  <c r="BQ17" i="8"/>
  <c r="BQ18" i="8"/>
  <c r="BQ34" i="8"/>
  <c r="BQ36" i="8"/>
  <c r="BS36" i="8"/>
  <c r="BS17" i="8"/>
  <c r="BS18" i="8"/>
  <c r="BS34" i="8"/>
  <c r="BS25" i="8"/>
  <c r="AW31" i="8"/>
  <c r="DE25" i="8"/>
  <c r="DE17" i="8"/>
  <c r="DE18" i="8"/>
  <c r="DE34" i="8"/>
  <c r="DE36" i="8"/>
  <c r="CE31" i="8"/>
  <c r="CH47" i="8"/>
  <c r="CH46" i="8"/>
  <c r="AZ34" i="8"/>
  <c r="AZ17" i="8"/>
  <c r="AZ18" i="8"/>
  <c r="AZ26" i="8"/>
  <c r="AZ35" i="8"/>
  <c r="DH25" i="8"/>
  <c r="DH17" i="8"/>
  <c r="DH18" i="8"/>
  <c r="DH34" i="8"/>
  <c r="DH36" i="8"/>
  <c r="BY36" i="8"/>
  <c r="BY17" i="8"/>
  <c r="BY18" i="8"/>
  <c r="BY34" i="8"/>
  <c r="BY25" i="8"/>
  <c r="BZ36" i="8"/>
  <c r="BZ17" i="8"/>
  <c r="BZ18" i="8"/>
  <c r="BZ34" i="8"/>
  <c r="BZ25" i="8"/>
  <c r="DP25" i="8"/>
  <c r="DP17" i="8"/>
  <c r="DP18" i="8"/>
  <c r="DP34" i="8"/>
  <c r="DP36" i="8"/>
  <c r="BV34" i="8"/>
  <c r="BV17" i="8"/>
  <c r="BV18" i="8"/>
  <c r="BV26" i="8"/>
  <c r="CH26" i="8"/>
  <c r="CF34" i="8"/>
  <c r="CF17" i="8"/>
  <c r="CF18" i="8"/>
  <c r="CF26" i="8"/>
  <c r="CF6" i="8"/>
  <c r="CF23" i="8"/>
  <c r="CF35" i="8"/>
  <c r="BE36" i="8"/>
  <c r="BE17" i="8"/>
  <c r="BE18" i="8"/>
  <c r="BE34" i="8"/>
  <c r="BE25" i="8"/>
  <c r="CY12" i="8"/>
  <c r="CY19" i="8"/>
  <c r="CZ12" i="8"/>
  <c r="CZ19" i="8"/>
  <c r="DA12" i="8"/>
  <c r="DA19" i="8"/>
  <c r="DB12" i="8"/>
  <c r="DB19" i="8"/>
  <c r="DC12" i="8"/>
  <c r="DC19" i="8"/>
  <c r="DD12" i="8"/>
  <c r="DD19" i="8"/>
  <c r="DE12" i="8"/>
  <c r="DE19" i="8"/>
  <c r="DF12" i="8"/>
  <c r="DF19" i="8"/>
  <c r="DG12" i="8"/>
  <c r="DG19" i="8"/>
  <c r="DH12" i="8"/>
  <c r="DH19" i="8"/>
  <c r="DI12" i="8"/>
  <c r="DI19" i="8"/>
  <c r="DL12" i="8"/>
  <c r="DL19" i="8"/>
  <c r="DM12" i="8"/>
  <c r="DM19" i="8"/>
  <c r="DN12" i="8"/>
  <c r="DN19" i="8"/>
  <c r="DO12" i="8"/>
  <c r="DO19" i="8"/>
  <c r="DP12" i="8"/>
  <c r="DP19" i="8"/>
  <c r="DQ12" i="8"/>
  <c r="DQ19" i="8"/>
  <c r="DR12" i="8"/>
  <c r="DR19" i="8"/>
  <c r="DS12" i="8"/>
  <c r="DS19" i="8"/>
  <c r="DT12" i="8"/>
  <c r="DT19" i="8"/>
  <c r="DT31" i="8"/>
  <c r="CB12" i="8"/>
  <c r="CB19" i="8"/>
  <c r="CC12" i="8"/>
  <c r="CC19" i="8"/>
  <c r="CD12" i="8"/>
  <c r="CD19" i="8"/>
  <c r="CE12" i="8"/>
  <c r="CE19" i="8"/>
  <c r="CF12" i="8"/>
  <c r="CF19" i="8"/>
  <c r="CG12" i="8"/>
  <c r="CG19" i="8"/>
  <c r="CJ12" i="8"/>
  <c r="CJ19" i="8"/>
  <c r="CK12" i="8"/>
  <c r="CK19" i="8"/>
  <c r="CL12" i="8"/>
  <c r="CL19" i="8"/>
  <c r="CM12" i="8"/>
  <c r="CM19" i="8"/>
  <c r="CN12" i="8"/>
  <c r="CN19" i="8"/>
  <c r="CO12" i="8"/>
  <c r="CO19" i="8"/>
  <c r="CP12" i="8"/>
  <c r="CP19" i="8"/>
  <c r="CQ12" i="8"/>
  <c r="CQ19" i="8"/>
  <c r="CR12" i="8"/>
  <c r="CR19" i="8"/>
  <c r="CS12" i="8"/>
  <c r="CS19" i="8"/>
  <c r="CT12" i="8"/>
  <c r="CT19" i="8"/>
  <c r="CU12" i="8"/>
  <c r="CU19" i="8"/>
  <c r="CX12" i="8"/>
  <c r="CX19" i="8"/>
  <c r="CX31" i="8"/>
  <c r="BP12" i="8"/>
  <c r="BP19" i="8"/>
  <c r="BQ12" i="8"/>
  <c r="BQ19" i="8"/>
  <c r="BR12" i="8"/>
  <c r="BR19" i="8"/>
  <c r="BS12" i="8"/>
  <c r="BS19" i="8"/>
  <c r="BV12" i="8"/>
  <c r="BV19" i="8"/>
  <c r="BW12" i="8"/>
  <c r="BW19" i="8"/>
  <c r="BX12" i="8"/>
  <c r="BX19" i="8"/>
  <c r="BY12" i="8"/>
  <c r="BY19" i="8"/>
  <c r="BZ12" i="8"/>
  <c r="BZ19" i="8"/>
  <c r="CA12" i="8"/>
  <c r="CA19" i="8"/>
  <c r="CA31" i="8"/>
  <c r="DZ26" i="8"/>
  <c r="DZ6" i="8"/>
  <c r="EL6" i="8"/>
  <c r="AT34" i="8"/>
  <c r="AT17" i="8"/>
  <c r="AT18" i="8"/>
  <c r="AT26" i="8"/>
  <c r="BF26" i="8"/>
  <c r="CZ25" i="8"/>
  <c r="CZ17" i="8"/>
  <c r="CZ18" i="8"/>
  <c r="CZ34" i="8"/>
  <c r="CZ36" i="8"/>
  <c r="CJ18" i="8"/>
  <c r="CJ34" i="8"/>
  <c r="CJ17" i="8"/>
  <c r="CV17" i="8"/>
  <c r="AK25" i="8"/>
  <c r="AR46" i="8"/>
  <c r="BF46" i="8"/>
  <c r="BT46" i="8"/>
  <c r="BT47" i="8"/>
  <c r="BH17" i="8"/>
  <c r="BH18" i="8"/>
  <c r="BH34" i="8"/>
  <c r="BT34" i="8"/>
  <c r="DL17" i="8"/>
  <c r="DL18" i="8"/>
  <c r="DL34" i="8"/>
  <c r="DX34" i="8"/>
  <c r="BE12" i="8"/>
  <c r="BE19" i="8"/>
  <c r="BH12" i="8"/>
  <c r="BH19" i="8"/>
  <c r="BI12" i="8"/>
  <c r="BI19" i="8"/>
  <c r="BJ12" i="8"/>
  <c r="BJ19" i="8"/>
  <c r="BK12" i="8"/>
  <c r="BK19" i="8"/>
  <c r="BL12" i="8"/>
  <c r="BL19" i="8"/>
  <c r="BM12" i="8"/>
  <c r="BM19" i="8"/>
  <c r="BN12" i="8"/>
  <c r="BN19" i="8"/>
  <c r="BO12" i="8"/>
  <c r="BO19" i="8"/>
  <c r="BO31" i="8"/>
  <c r="BC34" i="8"/>
  <c r="BC17" i="8"/>
  <c r="BC18" i="8"/>
  <c r="BC26" i="8"/>
  <c r="BC35" i="8"/>
  <c r="DS34" i="8"/>
  <c r="DS17" i="8"/>
  <c r="DS18" i="8"/>
  <c r="DS26" i="8"/>
  <c r="DS6" i="8"/>
  <c r="DS23" i="8"/>
  <c r="DS35" i="8"/>
  <c r="AK18" i="8"/>
  <c r="AK34" i="8"/>
  <c r="AK17" i="8"/>
  <c r="AK19" i="8"/>
  <c r="AL12" i="8"/>
  <c r="AL19" i="8"/>
  <c r="AM12" i="8"/>
  <c r="AM19" i="8"/>
  <c r="AN12" i="8"/>
  <c r="AN19" i="8"/>
  <c r="AO12" i="8"/>
  <c r="AO19" i="8"/>
  <c r="AP12" i="8"/>
  <c r="AP19" i="8"/>
  <c r="AQ12" i="8"/>
  <c r="AQ19" i="8"/>
  <c r="AT12" i="8"/>
  <c r="AT19" i="8"/>
  <c r="AU12" i="8"/>
  <c r="AU19" i="8"/>
  <c r="AV12" i="8"/>
  <c r="AV19" i="8"/>
  <c r="AW12" i="8"/>
  <c r="AW19" i="8"/>
  <c r="AX12" i="8"/>
  <c r="AX19" i="8"/>
  <c r="AY12" i="8"/>
  <c r="AY19" i="8"/>
  <c r="AZ12" i="8"/>
  <c r="AZ19" i="8"/>
  <c r="BA12" i="8"/>
  <c r="BA19" i="8"/>
  <c r="BB12" i="8"/>
  <c r="BB19" i="8"/>
  <c r="BC12" i="8"/>
  <c r="BC19" i="8"/>
  <c r="BD12" i="8"/>
  <c r="BD19" i="8"/>
  <c r="BD31" i="8"/>
  <c r="EJ25" i="8"/>
  <c r="EJ17" i="8"/>
  <c r="EJ18" i="8"/>
  <c r="EJ34" i="8"/>
  <c r="EJ36" i="8"/>
  <c r="DZ17" i="8"/>
  <c r="DZ18" i="8"/>
  <c r="DZ34" i="8"/>
  <c r="EL34" i="8"/>
  <c r="DW34" i="8"/>
  <c r="DW17" i="8"/>
  <c r="DW18" i="8"/>
  <c r="DW26" i="8"/>
  <c r="DW6" i="8"/>
  <c r="DW23" i="8"/>
  <c r="DW35" i="8"/>
</calcChain>
</file>

<file path=xl/sharedStrings.xml><?xml version="1.0" encoding="utf-8"?>
<sst xmlns="http://schemas.openxmlformats.org/spreadsheetml/2006/main" count="453" uniqueCount="89">
  <si>
    <t>Actuals</t>
  </si>
  <si>
    <t>Forecast</t>
  </si>
  <si>
    <t>Full Year</t>
  </si>
  <si>
    <t>DSM Spend and Collections</t>
  </si>
  <si>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</si>
  <si>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</si>
  <si>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</si>
  <si>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</si>
  <si>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</si>
  <si>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</si>
  <si>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</si>
  <si>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</si>
  <si>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</si>
  <si>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</si>
  <si>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</si>
  <si>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</si>
  <si>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>All Years</t>
  </si>
  <si>
    <t>Program Spend</t>
  </si>
  <si>
    <t>Collections</t>
  </si>
  <si>
    <t>**Actuals Only-Spend Accruals Change</t>
  </si>
  <si>
    <t>Carrying Charge Rate</t>
  </si>
  <si>
    <t>Estimated Surcharge Rate</t>
  </si>
  <si>
    <t>Regulatory Asset</t>
  </si>
  <si>
    <t>Beginning Balance</t>
  </si>
  <si>
    <t xml:space="preserve">Beginning Balance-Accrual </t>
  </si>
  <si>
    <t>Program Spend - Accrual</t>
  </si>
  <si>
    <t>Amortization</t>
  </si>
  <si>
    <t>Carrying Charge (8.99% rate)</t>
  </si>
  <si>
    <t>Paydown of Carrying Charge</t>
  </si>
  <si>
    <t>Ending Balance</t>
  </si>
  <si>
    <t>Regulatory Liability</t>
  </si>
  <si>
    <t>Coal Accelerated Depreciation Applications</t>
  </si>
  <si>
    <t>Net Regulatory Asset/(Liability)</t>
  </si>
  <si>
    <t>Carrying Charge Calculations/Offsets</t>
  </si>
  <si>
    <t>Reg Asset Carrying Charge</t>
  </si>
  <si>
    <t>Reg Liability Carrying Charge</t>
  </si>
  <si>
    <t>Net</t>
  </si>
  <si>
    <t>Accelerated Depreciation Applications</t>
  </si>
  <si>
    <t>Accel Deprec Applied In Current Period? (Y/N)</t>
  </si>
  <si>
    <t>N</t>
  </si>
  <si>
    <t>Y</t>
  </si>
  <si>
    <t>G/L Balance</t>
  </si>
  <si>
    <t>Coal Fund Balance</t>
  </si>
  <si>
    <t>Balance per October 2018 Filing</t>
  </si>
  <si>
    <t>Balance per current assumptions</t>
  </si>
  <si>
    <t>Fund Balance Variance: Surplus/(Deficit)</t>
  </si>
  <si>
    <t>Assumptions/Comments</t>
  </si>
  <si>
    <t>Future collections are estimated based on projected load growth and base rate increase of 1.6% in 2021</t>
  </si>
  <si>
    <t>Collections surcharge rate is held flat at 3.56% until amortization and carrying charges exceed projected collections, at which point surcharge/collections increased to equal amortization plus carrying charges.</t>
  </si>
  <si>
    <t>YTD Balance</t>
  </si>
  <si>
    <t>Accrual</t>
  </si>
  <si>
    <t>Total thru</t>
  </si>
  <si>
    <t>Projected</t>
  </si>
  <si>
    <t>Jan - Dec</t>
  </si>
  <si>
    <t>for May</t>
  </si>
  <si>
    <t>Residential Programs</t>
  </si>
  <si>
    <t>A/C Load Control Program  (Sch. 114)</t>
  </si>
  <si>
    <t>Low Income (Sch. 118)</t>
  </si>
  <si>
    <t>Home Energy Reports (Sch. N/A)</t>
  </si>
  <si>
    <t>wattsmart Homes Program (Sch. 111)</t>
  </si>
  <si>
    <t>Commercial &amp; Industrial Sector Programs</t>
  </si>
  <si>
    <t xml:space="preserve"> </t>
  </si>
  <si>
    <t>wattsmart Business Commercial (Sch. 140)</t>
  </si>
  <si>
    <t>wattsmart Business Industrial (Sch. 140)</t>
  </si>
  <si>
    <t>Industrial Irrigation Load Control (Sch. N/A)</t>
  </si>
  <si>
    <t>Outreach and Communications</t>
  </si>
  <si>
    <t>Portfolio (TRL, DSM Central, Training)</t>
  </si>
  <si>
    <t>Program Evaluation Cost - C&amp;I</t>
  </si>
  <si>
    <t>Program Evaluation Cost - Res</t>
  </si>
  <si>
    <t>Total DSM Program Expenditures</t>
  </si>
  <si>
    <t>Bill credits are included in WSB program costs</t>
  </si>
  <si>
    <t>Accruals added to capture full cost through May</t>
  </si>
  <si>
    <t>Wattsmart Batteries Program (Sch. 114)</t>
  </si>
  <si>
    <t>Notes:</t>
  </si>
  <si>
    <t>Potential Study</t>
  </si>
  <si>
    <t>DSM Program Expenditures</t>
  </si>
  <si>
    <t>2023 Totals</t>
  </si>
  <si>
    <t>C&amp;I Load Control Program (pending)</t>
  </si>
  <si>
    <t>2024 Totals</t>
  </si>
  <si>
    <t>2024 Budget</t>
  </si>
  <si>
    <t>Nov 1, 2022</t>
  </si>
  <si>
    <t>May 2023</t>
  </si>
  <si>
    <t>Jan-May 2023 actuals and started with Nov 2022 forecast from filing, updated by Prog Mgrs</t>
  </si>
  <si>
    <r>
      <t>2024 Forecast Esimtate was based on 2023 forecast</t>
    </r>
    <r>
      <rPr>
        <sz val="10"/>
        <color rgb="FFFF0000"/>
        <rFont val="Arial"/>
        <family val="2"/>
      </rPr>
      <t>.</t>
    </r>
  </si>
  <si>
    <t>Forecast Jun thru Dec 2023</t>
  </si>
  <si>
    <t>Split for WSB program cost was based on 2022 kWh savings (76% / 24%)</t>
  </si>
  <si>
    <t>May 2023 Forecast</t>
  </si>
  <si>
    <t>$185m coal plant buy down applied in 2021; and additional $66m coal plant buy down in 2023.</t>
  </si>
  <si>
    <t xml:space="preserve">Includes actuals through May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</si>
</sst>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$-409]* #,##0_);_([$$-409]* \(#,##0\);_([$$-409]* &quot;-&quot;??_);_(@_)"/>
    <numFmt numFmtId="166" formatCode="_(&quot;$&quot;* #,##0_);_(&quot;$&quot;* \(#,##0\);_(&quot;$&quot;* &quot;-&quot;??_);_(@_)"/>
    <numFmt numFmtId="167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109">
    <xf numFmtId="0" fontId="0" fillId="0" borderId="0" xfId="0"/>
    <xf numFmtId="0" fontId="6" fillId="0" borderId="0" xfId="3" applyFont="1" applyProtection="1">
      <protection locked="0"/>
    </xf>
    <xf numFmtId="0" fontId="5" fillId="0" borderId="0" xfId="3"/>
    <xf numFmtId="0" fontId="6" fillId="0" borderId="0" xfId="3" applyFont="1"/>
    <xf numFmtId="37" fontId="6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39" fontId="6" fillId="0" borderId="0" xfId="3" quotePrefix="1" applyNumberFormat="1" applyFont="1" applyAlignment="1">
      <alignment horizontal="center"/>
    </xf>
    <xf numFmtId="0" fontId="6" fillId="0" borderId="8" xfId="3" quotePrefix="1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17" fontId="6" fillId="0" borderId="8" xfId="3" applyNumberFormat="1" applyFont="1" applyBorder="1" applyAlignment="1">
      <alignment horizontal="center"/>
    </xf>
    <xf numFmtId="17" fontId="6" fillId="0" borderId="0" xfId="3" applyNumberFormat="1" applyFont="1" applyAlignment="1">
      <alignment horizontal="center"/>
    </xf>
    <xf numFmtId="164" fontId="5" fillId="0" borderId="0" xfId="4" applyNumberFormat="1" applyFont="1" applyFill="1"/>
    <xf numFmtId="0" fontId="5" fillId="0" borderId="0" xfId="3" applyAlignment="1">
      <alignment horizontal="left" indent="1"/>
    </xf>
    <xf numFmtId="5" fontId="0" fillId="0" borderId="0" xfId="2" applyNumberFormat="1" applyFont="1" applyFill="1"/>
    <xf numFmtId="3" fontId="5" fillId="0" borderId="0" xfId="4" applyNumberFormat="1" applyFont="1" applyFill="1" applyBorder="1"/>
    <xf numFmtId="3" fontId="5" fillId="0" borderId="0" xfId="4" applyNumberFormat="1" applyFont="1" applyFill="1"/>
    <xf numFmtId="3" fontId="5" fillId="0" borderId="0" xfId="3" applyNumberFormat="1"/>
    <xf numFmtId="5" fontId="0" fillId="0" borderId="4" xfId="2" applyNumberFormat="1" applyFont="1" applyFill="1" applyBorder="1"/>
    <xf numFmtId="3" fontId="5" fillId="0" borderId="4" xfId="4" applyNumberFormat="1" applyFont="1" applyFill="1" applyBorder="1"/>
    <xf numFmtId="0" fontId="6" fillId="0" borderId="0" xfId="3" quotePrefix="1" applyFont="1" applyAlignment="1">
      <alignment horizontal="left"/>
    </xf>
    <xf numFmtId="3" fontId="5" fillId="0" borderId="4" xfId="4" applyNumberFormat="1" applyFont="1" applyFill="1" applyBorder="1" applyAlignment="1">
      <alignment horizontal="right"/>
    </xf>
    <xf numFmtId="166" fontId="6" fillId="0" borderId="0" xfId="5" applyNumberFormat="1" applyFont="1" applyFill="1" applyBorder="1"/>
    <xf numFmtId="167" fontId="6" fillId="0" borderId="0" xfId="5" applyNumberFormat="1" applyFont="1" applyFill="1" applyBorder="1"/>
    <xf numFmtId="0" fontId="6" fillId="0" borderId="0" xfId="3" applyFont="1" applyAlignment="1">
      <alignment horizontal="left"/>
    </xf>
    <xf numFmtId="167" fontId="5" fillId="0" borderId="0" xfId="4" applyNumberFormat="1" applyFont="1" applyFill="1" applyBorder="1"/>
    <xf numFmtId="17" fontId="5" fillId="0" borderId="0" xfId="3" applyNumberFormat="1"/>
    <xf numFmtId="5" fontId="2" fillId="0" borderId="0" xfId="2" applyNumberFormat="1" applyFont="1" applyFill="1"/>
    <xf numFmtId="5" fontId="2" fillId="0" borderId="4" xfId="2" applyNumberFormat="1" applyFont="1" applyFill="1" applyBorder="1"/>
    <xf numFmtId="166" fontId="5" fillId="0" borderId="0" xfId="6" applyNumberFormat="1" applyFont="1" applyFill="1" applyBorder="1"/>
    <xf numFmtId="166" fontId="5" fillId="0" borderId="0" xfId="6" applyNumberFormat="1" applyFont="1" applyFill="1"/>
    <xf numFmtId="166" fontId="5" fillId="0" borderId="4" xfId="6" applyNumberFormat="1" applyFont="1" applyFill="1" applyBorder="1"/>
    <xf numFmtId="166" fontId="5" fillId="0" borderId="4" xfId="6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7" applyAlignment="1">
      <alignment horizontal="left" indent="1"/>
    </xf>
    <xf numFmtId="0" fontId="5" fillId="0" borderId="0" xfId="3" applyAlignment="1">
      <alignment wrapText="1"/>
    </xf>
    <xf numFmtId="0" fontId="8" fillId="0" borderId="0" xfId="0" applyFont="1" applyAlignment="1">
      <alignment horizontal="center"/>
    </xf>
    <xf numFmtId="17" fontId="6" fillId="2" borderId="12" xfId="3" applyNumberFormat="1" applyFont="1" applyFill="1" applyBorder="1" applyAlignment="1">
      <alignment horizontal="center"/>
    </xf>
    <xf numFmtId="17" fontId="6" fillId="2" borderId="13" xfId="3" applyNumberFormat="1" applyFont="1" applyFill="1" applyBorder="1" applyAlignment="1">
      <alignment horizontal="center"/>
    </xf>
    <xf numFmtId="17" fontId="6" fillId="2" borderId="14" xfId="3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/>
    <xf numFmtId="0" fontId="11" fillId="0" borderId="2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4" fontId="0" fillId="0" borderId="2" xfId="0" applyNumberFormat="1" applyBorder="1"/>
    <xf numFmtId="164" fontId="12" fillId="3" borderId="0" xfId="1" applyNumberFormat="1" applyFont="1" applyFill="1"/>
    <xf numFmtId="164" fontId="8" fillId="0" borderId="2" xfId="1" applyNumberFormat="1" applyFont="1" applyBorder="1"/>
    <xf numFmtId="164" fontId="0" fillId="0" borderId="0" xfId="1" applyNumberFormat="1" applyFont="1"/>
    <xf numFmtId="164" fontId="8" fillId="0" borderId="2" xfId="1" applyNumberFormat="1" applyFont="1" applyFill="1" applyBorder="1"/>
    <xf numFmtId="164" fontId="0" fillId="0" borderId="0" xfId="1" applyNumberFormat="1" applyFont="1" applyFill="1"/>
    <xf numFmtId="164" fontId="0" fillId="0" borderId="0" xfId="0" applyNumberFormat="1"/>
    <xf numFmtId="164" fontId="12" fillId="3" borderId="0" xfId="1" applyNumberFormat="1" applyFont="1" applyFill="1" applyBorder="1"/>
    <xf numFmtId="164" fontId="0" fillId="0" borderId="0" xfId="1" applyNumberFormat="1" applyFont="1" applyFill="1" applyBorder="1"/>
    <xf numFmtId="10" fontId="0" fillId="3" borderId="0" xfId="2" applyNumberFormat="1" applyFont="1" applyFill="1" applyBorder="1"/>
    <xf numFmtId="10" fontId="8" fillId="0" borderId="2" xfId="2" applyNumberFormat="1" applyFont="1" applyFill="1" applyBorder="1"/>
    <xf numFmtId="10" fontId="0" fillId="0" borderId="0" xfId="2" applyNumberFormat="1" applyFont="1" applyFill="1" applyBorder="1"/>
    <xf numFmtId="10" fontId="0" fillId="0" borderId="2" xfId="2" applyNumberFormat="1" applyFont="1" applyFill="1" applyBorder="1"/>
    <xf numFmtId="164" fontId="0" fillId="3" borderId="0" xfId="1" applyNumberFormat="1" applyFont="1" applyFill="1"/>
    <xf numFmtId="0" fontId="8" fillId="0" borderId="0" xfId="0" applyFont="1"/>
    <xf numFmtId="164" fontId="0" fillId="0" borderId="3" xfId="0" applyNumberFormat="1" applyBorder="1"/>
    <xf numFmtId="164" fontId="8" fillId="3" borderId="4" xfId="1" applyNumberFormat="1" applyFont="1" applyFill="1" applyBorder="1"/>
    <xf numFmtId="164" fontId="8" fillId="0" borderId="3" xfId="1" applyNumberFormat="1" applyFont="1" applyBorder="1"/>
    <xf numFmtId="164" fontId="8" fillId="0" borderId="3" xfId="1" applyNumberFormat="1" applyFont="1" applyFill="1" applyBorder="1"/>
    <xf numFmtId="164" fontId="8" fillId="0" borderId="4" xfId="1" applyNumberFormat="1" applyFont="1" applyFill="1" applyBorder="1"/>
    <xf numFmtId="164" fontId="8" fillId="3" borderId="0" xfId="1" applyNumberFormat="1" applyFont="1" applyFill="1" applyBorder="1"/>
    <xf numFmtId="164" fontId="8" fillId="0" borderId="0" xfId="1" applyNumberFormat="1" applyFont="1" applyFill="1" applyBorder="1"/>
    <xf numFmtId="164" fontId="0" fillId="0" borderId="5" xfId="0" applyNumberFormat="1" applyBorder="1"/>
    <xf numFmtId="164" fontId="8" fillId="3" borderId="6" xfId="1" applyNumberFormat="1" applyFont="1" applyFill="1" applyBorder="1"/>
    <xf numFmtId="164" fontId="8" fillId="0" borderId="5" xfId="1" applyNumberFormat="1" applyFont="1" applyBorder="1"/>
    <xf numFmtId="164" fontId="0" fillId="0" borderId="6" xfId="1" applyNumberFormat="1" applyFont="1" applyBorder="1"/>
    <xf numFmtId="164" fontId="8" fillId="0" borderId="5" xfId="1" applyNumberFormat="1" applyFont="1" applyFill="1" applyBorder="1"/>
    <xf numFmtId="0" fontId="0" fillId="0" borderId="6" xfId="0" applyBorder="1"/>
    <xf numFmtId="164" fontId="8" fillId="0" borderId="6" xfId="1" applyNumberFormat="1" applyFont="1" applyFill="1" applyBorder="1"/>
    <xf numFmtId="164" fontId="0" fillId="3" borderId="0" xfId="1" applyNumberFormat="1" applyFont="1" applyFill="1" applyBorder="1"/>
    <xf numFmtId="164" fontId="8" fillId="0" borderId="0" xfId="1" applyNumberFormat="1" applyFont="1" applyBorder="1"/>
    <xf numFmtId="164" fontId="0" fillId="0" borderId="0" xfId="1" applyNumberFormat="1" applyFont="1" applyBorder="1"/>
    <xf numFmtId="165" fontId="0" fillId="3" borderId="0" xfId="0" applyNumberFormat="1" applyFill="1"/>
    <xf numFmtId="165" fontId="8" fillId="0" borderId="2" xfId="0" applyNumberFormat="1" applyFont="1" applyBorder="1"/>
    <xf numFmtId="165" fontId="0" fillId="0" borderId="0" xfId="0" applyNumberFormat="1"/>
    <xf numFmtId="164" fontId="0" fillId="0" borderId="7" xfId="0" applyNumberFormat="1" applyBorder="1"/>
    <xf numFmtId="165" fontId="8" fillId="3" borderId="6" xfId="0" applyNumberFormat="1" applyFont="1" applyFill="1" applyBorder="1"/>
    <xf numFmtId="165" fontId="8" fillId="0" borderId="5" xfId="0" applyNumberFormat="1" applyFont="1" applyBorder="1"/>
    <xf numFmtId="165" fontId="8" fillId="0" borderId="6" xfId="0" applyNumberFormat="1" applyFont="1" applyBorder="1"/>
    <xf numFmtId="0" fontId="0" fillId="3" borderId="0" xfId="0" applyFill="1"/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0" applyNumberFormat="1"/>
    <xf numFmtId="164" fontId="0" fillId="0" borderId="6" xfId="1" applyNumberFormat="1" applyFont="1" applyFill="1" applyBorder="1"/>
    <xf numFmtId="10" fontId="0" fillId="0" borderId="0" xfId="2" applyNumberFormat="1" applyFont="1" applyFill="1"/>
    <xf numFmtId="0" fontId="13" fillId="0" borderId="0" xfId="0" applyFont="1"/>
    <xf numFmtId="0" fontId="6" fillId="0" borderId="9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166" fontId="5" fillId="0" borderId="0" xfId="6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center" wrapText="1"/>
    </xf>
    <xf numFmtId="3" fontId="5" fillId="0" borderId="0" xfId="4" applyNumberFormat="1" applyFont="1" applyFill="1" applyAlignment="1">
      <alignment horizontal="right" vertical="center" wrapText="1"/>
    </xf>
    <xf numFmtId="5" fontId="2" fillId="0" borderId="0" xfId="2" applyNumberFormat="1" applyFont="1" applyFill="1" applyAlignment="1">
      <alignment horizontal="center" vertical="center"/>
    </xf>
    <xf numFmtId="3" fontId="5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>
      <alignment horizontal="center"/>
    </xf>
    <xf numFmtId="5" fontId="0" fillId="0" borderId="0" xfId="2" applyNumberFormat="1" applyFont="1" applyFill="1" applyAlignment="1">
      <alignment horizontal="center" vertical="center"/>
    </xf>
    <xf numFmtId="166" fontId="5" fillId="0" borderId="0" xfId="6" applyNumberFormat="1" applyFont="1" applyFill="1" applyAlignment="1">
      <alignment horizontal="right" vertical="center"/>
    </xf>
  </cellXfs>
  <cellStyles count="8">
    <cellStyle name="Comma" xfId="1" builtinId="3"/>
    <cellStyle name="Comma 2" xfId="4" xr:uid="{9B95D9B4-1644-45CA-91A3-EDD19CB59DAC}"/>
    <cellStyle name="Currency" xfId="6" builtinId="4"/>
    <cellStyle name="Currency 2" xfId="5" xr:uid="{96BE7B84-50BB-41E7-A47B-9FDF674D14E7}"/>
    <cellStyle name="Normal" xfId="0" builtinId="0"/>
    <cellStyle name="Normal 2 2" xfId="3" xr:uid="{E45250AF-EC67-4A03-9240-F100C3ECB39A}"/>
    <cellStyle name="Normal 2 20" xfId="7" xr:uid="{70937296-69A6-455C-94B2-D9595A4482E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10%20(2009%20GRC)\COS\WY%20COS%20FTY%20Dec%202010_0826HYBRID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03-31-2013%20(2011%20GRC)\COS\WY%20COS%20FTY%20March%202013_NS_run%20for%20mike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2015%20(20000-xxx-ER-15)\COS\WY%20COS%20FTY%20Dec%202016%20-%20N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PACA/PwrStat/Penny/LARGEQUALIFIED/Qf99/Hdiv9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OLK9E\COS%20ID%20GRC%2012-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_WY%20ECAM%20(Jan15%20-%20Dec15)%20CONF_2016%2002%2026%20Sent%20Ou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tion%20Shared%20Directory\TJ%20Financials\2006%20Planning\PLAN%20FTE%20COMPARISO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Large%20Qf's/Qf03/FALLS/Falls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Rebuttal\WY%20COS%20FTY%20June%202009%20Rebuttal%20Filing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Content.Outlook\1VOS77IL\Attachment%20WIEC%2035.1_no%20sit%20fix_1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Y%2020000-446-ER-14%20(GRC%202014)\Final%20Study\C02%20JUN_WYGRC14%20NPC%20Study%20(ID%20QF%20Price%20wEIM)%20CONF%20Final%20(excl%20Latigo)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Y%2020000-446-ER-14%20(GRC%202014)\Final%20Study\C02%20JUN_WYGRC14%20NPC%20Study%20(ID%20QF%20Price%20wEIM)%20CONF%20Final%20(excl%20Latigo)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COS\WY%20COS%20FTY%20Dec%202009%20Draft%2006-17-08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Application%20Data\Microsoft\Excel\Rate%20Spread%20-%20RMM\WY%20COS%20FTY%20Dec%202011%20Rebuttal%20-%20RMM.xlsm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Source\WY%20(CY%202012)%20ECAM%20ECD_Exhibit%202.1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09-035-23%20(GRC%20Jun%202009)\Pricing\To%20Pricing\COS%20UT%20Jun%202010%20-%20AMR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4">
          <cell r="C4" t="str">
            <v>State of Wyoming</v>
          </cell>
        </row>
        <row r="5">
          <cell r="C5" t="str">
            <v>12 Months Ending December 31, 2010</v>
          </cell>
        </row>
        <row r="8">
          <cell r="D8">
            <v>0.75</v>
          </cell>
        </row>
        <row r="9">
          <cell r="D9">
            <v>0.25</v>
          </cell>
        </row>
        <row r="10">
          <cell r="D10">
            <v>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1724573805.7033823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  <cell r="B9" t="str">
            <v>GEN</v>
          </cell>
          <cell r="C9" t="str">
            <v>TRN</v>
          </cell>
          <cell r="D9" t="str">
            <v>DIS</v>
          </cell>
          <cell r="E9" t="str">
            <v>Distribution</v>
          </cell>
          <cell r="F9" t="str">
            <v>Retail</v>
          </cell>
          <cell r="G9" t="str">
            <v>Misc</v>
          </cell>
          <cell r="H9" t="str">
            <v>TOTAL</v>
          </cell>
        </row>
        <row r="10">
          <cell r="A10" t="str">
            <v>ACCMDIT</v>
          </cell>
          <cell r="B10">
            <v>0.74495515661281908</v>
          </cell>
          <cell r="C10">
            <v>9.9010139495827501E-2</v>
          </cell>
          <cell r="D10">
            <v>0.15603470389135346</v>
          </cell>
          <cell r="E10">
            <v>0.15478498479579109</v>
          </cell>
          <cell r="F10">
            <v>1.249719095562386E-3</v>
          </cell>
          <cell r="G10">
            <v>0</v>
          </cell>
          <cell r="H10">
            <v>1.0000000000000002</v>
          </cell>
        </row>
        <row r="11">
          <cell r="A11" t="str">
            <v>BOOKDEPR</v>
          </cell>
          <cell r="B11">
            <v>0.47236937786008926</v>
          </cell>
          <cell r="C11">
            <v>0.16345806659108336</v>
          </cell>
          <cell r="D11">
            <v>0.36417255554882738</v>
          </cell>
          <cell r="E11">
            <v>0.36002405504552565</v>
          </cell>
          <cell r="F11">
            <v>4.1485005033017356E-3</v>
          </cell>
          <cell r="G11">
            <v>0</v>
          </cell>
          <cell r="H11">
            <v>1</v>
          </cell>
        </row>
        <row r="12">
          <cell r="A12" t="str">
            <v>COM-EQ</v>
          </cell>
          <cell r="B12">
            <v>0.16236300000000001</v>
          </cell>
          <cell r="C12">
            <v>0.393536</v>
          </cell>
          <cell r="D12">
            <v>0.44410099999999997</v>
          </cell>
          <cell r="E12">
            <v>0.42978699999999997</v>
          </cell>
          <cell r="F12">
            <v>1.4314E-2</v>
          </cell>
          <cell r="G12">
            <v>0</v>
          </cell>
          <cell r="H12">
            <v>0.99999999999999989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0.81523126057525774</v>
          </cell>
          <cell r="C14">
            <v>9.0081286261251683E-2</v>
          </cell>
          <cell r="D14">
            <v>9.4687453163520258E-2</v>
          </cell>
          <cell r="E14">
            <v>6.800117783440135E-2</v>
          </cell>
          <cell r="F14">
            <v>2.0624488515458412E-2</v>
          </cell>
          <cell r="G14">
            <v>6.0617868136604936E-3</v>
          </cell>
          <cell r="H14">
            <v>1.00000000000003</v>
          </cell>
        </row>
        <row r="15">
          <cell r="A15" t="str">
            <v>DDS2</v>
          </cell>
          <cell r="B15">
            <v>0.32902913863412747</v>
          </cell>
          <cell r="C15">
            <v>0.12307782839922311</v>
          </cell>
          <cell r="D15">
            <v>0.54789303296664948</v>
          </cell>
          <cell r="E15">
            <v>0.17754200693945807</v>
          </cell>
          <cell r="F15">
            <v>0.40617143372192882</v>
          </cell>
          <cell r="G15">
            <v>-3.5820407694737426E-2</v>
          </cell>
          <cell r="H15">
            <v>0.99999999999999989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0.37011722310029527</v>
          </cell>
          <cell r="C17">
            <v>4.3398726102133731E-2</v>
          </cell>
          <cell r="D17">
            <v>0.58648405079757093</v>
          </cell>
          <cell r="E17">
            <v>0.16016989205133106</v>
          </cell>
          <cell r="F17">
            <v>0</v>
          </cell>
          <cell r="G17">
            <v>0.4263141587462399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0.31333888726195358</v>
          </cell>
          <cell r="C19">
            <v>0.68666111273804642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0.79717661821009744</v>
          </cell>
          <cell r="C20">
            <v>9.2701374035050937E-2</v>
          </cell>
          <cell r="D20">
            <v>0.11012200775485158</v>
          </cell>
          <cell r="E20">
            <v>9.853619601441134E-2</v>
          </cell>
          <cell r="F20">
            <v>1.1585811740440242E-2</v>
          </cell>
          <cell r="G20">
            <v>0</v>
          </cell>
          <cell r="H20">
            <v>0.99999999999999989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0.49836117388135187</v>
          </cell>
          <cell r="C24">
            <v>0.50163882611864807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0.77894402960283227</v>
          </cell>
          <cell r="C25">
            <v>0.20376759808637118</v>
          </cell>
          <cell r="D25">
            <v>1.7288372310814728E-2</v>
          </cell>
          <cell r="E25">
            <v>-5.6175145201646126E-2</v>
          </cell>
          <cell r="F25">
            <v>7.8169201793699628E-2</v>
          </cell>
          <cell r="G25">
            <v>-4.7056842812387744E-3</v>
          </cell>
          <cell r="H25">
            <v>1.0000000000000182</v>
          </cell>
        </row>
        <row r="26">
          <cell r="A26" t="str">
            <v>G</v>
          </cell>
          <cell r="B26">
            <v>0.23793139621679221</v>
          </cell>
          <cell r="C26">
            <v>0.25229617520709113</v>
          </cell>
          <cell r="D26">
            <v>0.5097724285761166</v>
          </cell>
          <cell r="E26">
            <v>0.48180350779066089</v>
          </cell>
          <cell r="F26">
            <v>2.7968920785455677E-2</v>
          </cell>
          <cell r="G26">
            <v>0</v>
          </cell>
          <cell r="H26">
            <v>0.99999999999999989</v>
          </cell>
        </row>
        <row r="27">
          <cell r="A27" t="str">
            <v>G-DGP</v>
          </cell>
          <cell r="B27">
            <v>0.72330432660099286</v>
          </cell>
          <cell r="C27">
            <v>0.27669567339900702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0.99999999999999989</v>
          </cell>
        </row>
        <row r="28">
          <cell r="A28" t="str">
            <v>G-DGU</v>
          </cell>
          <cell r="B28">
            <v>0.72330432660099286</v>
          </cell>
          <cell r="C28">
            <v>0.27669567339900702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0.99999999999999989</v>
          </cell>
        </row>
        <row r="29">
          <cell r="A29" t="str">
            <v>GP</v>
          </cell>
          <cell r="B29">
            <v>0.49359769744154941</v>
          </cell>
          <cell r="C29">
            <v>0.18602832046604992</v>
          </cell>
          <cell r="D29">
            <v>0.32037398209240092</v>
          </cell>
          <cell r="E29">
            <v>0.31264549259506758</v>
          </cell>
          <cell r="F29">
            <v>7.7284894973333436E-3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0.52387269264682568</v>
          </cell>
          <cell r="C30">
            <v>0.47612730735317443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0.21389688346143262</v>
          </cell>
          <cell r="D31">
            <v>0.78610311653856735</v>
          </cell>
          <cell r="E31">
            <v>0.78610311653856735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0.49587937259200254</v>
          </cell>
          <cell r="C32">
            <v>0.12157608795569541</v>
          </cell>
          <cell r="D32">
            <v>0.3825445394523021</v>
          </cell>
          <cell r="E32">
            <v>0.20216388477973263</v>
          </cell>
          <cell r="F32">
            <v>0.17964332461596177</v>
          </cell>
          <cell r="G32">
            <v>7.3733005660767776E-4</v>
          </cell>
          <cell r="H32">
            <v>0.99999999999999978</v>
          </cell>
        </row>
        <row r="33">
          <cell r="A33" t="str">
            <v>IBT</v>
          </cell>
          <cell r="B33">
            <v>1.3119414474627689</v>
          </cell>
          <cell r="C33">
            <v>-0.28754509266983574</v>
          </cell>
          <cell r="D33">
            <v>-2.439635479295732E-2</v>
          </cell>
          <cell r="E33">
            <v>7.927112791456703E-2</v>
          </cell>
          <cell r="F33">
            <v>-0.11030787320842358</v>
          </cell>
          <cell r="G33">
            <v>6.6403905008992365E-3</v>
          </cell>
          <cell r="H33">
            <v>0.9999999999999758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0.9085301978096797</v>
          </cell>
          <cell r="C36">
            <v>9.1210085338377711E-2</v>
          </cell>
          <cell r="D36">
            <v>2.5971685194265109E-4</v>
          </cell>
          <cell r="E36">
            <v>2.5971685194265109E-4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0</v>
          </cell>
          <cell r="C37">
            <v>0.37432864478085648</v>
          </cell>
          <cell r="D37">
            <v>0.62567135521914352</v>
          </cell>
          <cell r="E37">
            <v>0.62567135521914352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0.44963792155873378</v>
          </cell>
          <cell r="C38">
            <v>6.6520721509520903E-2</v>
          </cell>
          <cell r="D38">
            <v>0.48384135693174535</v>
          </cell>
          <cell r="E38">
            <v>0.33592790122010735</v>
          </cell>
          <cell r="F38">
            <v>0.14791345571163803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0.80484912398185993</v>
          </cell>
          <cell r="C39">
            <v>5.6232060738029103E-3</v>
          </cell>
          <cell r="D39">
            <v>0.1895276699443372</v>
          </cell>
          <cell r="E39">
            <v>0.1895276699443372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0.41128385441016818</v>
          </cell>
          <cell r="C42">
            <v>0.58871614558983187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0.41128385441016818</v>
          </cell>
          <cell r="C43">
            <v>0.58871614558983187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1.6709244474134212E-4</v>
          </cell>
          <cell r="C44">
            <v>0.99983290755525878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1.0000000000000002</v>
          </cell>
        </row>
        <row r="45">
          <cell r="A45" t="str">
            <v>OTHSG</v>
          </cell>
          <cell r="B45">
            <v>0.41128385441016818</v>
          </cell>
          <cell r="C45">
            <v>0.58871614558983187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0.41128385441016818</v>
          </cell>
          <cell r="C46">
            <v>0.58871614558983187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-4.9439403713756017E-4</v>
          </cell>
          <cell r="C48">
            <v>-1.8605500655683802E-4</v>
          </cell>
          <cell r="D48">
            <v>1.0006804490436945</v>
          </cell>
          <cell r="E48">
            <v>-3.1098151242439127E-4</v>
          </cell>
          <cell r="F48">
            <v>0</v>
          </cell>
          <cell r="G48">
            <v>1.0009914305561189</v>
          </cell>
          <cell r="H48">
            <v>1.0000000000000002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0.72330432660099286</v>
          </cell>
          <cell r="C50">
            <v>0.27669567339900702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0.99999999999999989</v>
          </cell>
        </row>
        <row r="51">
          <cell r="A51" t="str">
            <v>PTD</v>
          </cell>
          <cell r="B51">
            <v>0.57194000757612629</v>
          </cell>
          <cell r="C51">
            <v>0.21879217325269656</v>
          </cell>
          <cell r="D51">
            <v>0.20926781917117701</v>
          </cell>
          <cell r="E51">
            <v>0.20926781917117701</v>
          </cell>
          <cell r="F51">
            <v>0</v>
          </cell>
          <cell r="G51">
            <v>0</v>
          </cell>
          <cell r="H51">
            <v>0.99999999999999978</v>
          </cell>
        </row>
        <row r="52">
          <cell r="A52" t="str">
            <v>REVREQ</v>
          </cell>
          <cell r="B52">
            <v>0.73859568781979135</v>
          </cell>
          <cell r="C52">
            <v>0.12906002499291849</v>
          </cell>
          <cell r="D52">
            <v>0.13234428718728974</v>
          </cell>
          <cell r="E52">
            <v>0.11307850965347395</v>
          </cell>
          <cell r="F52">
            <v>1.5126221085671354E-2</v>
          </cell>
          <cell r="G52">
            <v>4.1395564481444503E-3</v>
          </cell>
          <cell r="H52">
            <v>0.99999999999999933</v>
          </cell>
        </row>
        <row r="53">
          <cell r="A53" t="str">
            <v>SCHMA</v>
          </cell>
          <cell r="B53">
            <v>0.48218645105590618</v>
          </cell>
          <cell r="C53">
            <v>0.14009067428039623</v>
          </cell>
          <cell r="D53">
            <v>0.37772287466369781</v>
          </cell>
          <cell r="E53">
            <v>0.35023012442569618</v>
          </cell>
          <cell r="F53">
            <v>1.8864498040665909E-2</v>
          </cell>
          <cell r="G53">
            <v>8.6282521973357253E-3</v>
          </cell>
          <cell r="H53">
            <v>1.0000000000000002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0.45457619913791397</v>
          </cell>
          <cell r="C55">
            <v>6.5923845742731663E-2</v>
          </cell>
          <cell r="D55">
            <v>0.47949995511935445</v>
          </cell>
          <cell r="E55">
            <v>0.33291369423201933</v>
          </cell>
          <cell r="F55">
            <v>0.14658626088733512</v>
          </cell>
          <cell r="G55">
            <v>0</v>
          </cell>
          <cell r="H55">
            <v>1.0000000000000002</v>
          </cell>
        </row>
        <row r="56">
          <cell r="A56" t="str">
            <v>SCHMAP-SO</v>
          </cell>
          <cell r="B56">
            <v>0.44963792155873378</v>
          </cell>
          <cell r="C56">
            <v>6.6520721509520903E-2</v>
          </cell>
          <cell r="D56">
            <v>0.48384135693174535</v>
          </cell>
          <cell r="E56">
            <v>0.33592790122010735</v>
          </cell>
          <cell r="F56">
            <v>0.14791345571163803</v>
          </cell>
          <cell r="G56">
            <v>0</v>
          </cell>
          <cell r="H56">
            <v>0.99999999999999989</v>
          </cell>
        </row>
        <row r="57">
          <cell r="A57" t="str">
            <v>SCHMAT</v>
          </cell>
          <cell r="B57">
            <v>0.4825317217368611</v>
          </cell>
          <cell r="C57">
            <v>0.14101814250739847</v>
          </cell>
          <cell r="D57">
            <v>0.3764501357557406</v>
          </cell>
          <cell r="E57">
            <v>0.35044666919545908</v>
          </cell>
          <cell r="F57">
            <v>1.7267316668985132E-2</v>
          </cell>
          <cell r="G57">
            <v>8.7361498912964033E-3</v>
          </cell>
          <cell r="H57">
            <v>1.0000000000000002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0.60942277496089625</v>
          </cell>
          <cell r="C60">
            <v>4.5474492983071491E-2</v>
          </cell>
          <cell r="D60">
            <v>0.34510273205603248</v>
          </cell>
          <cell r="E60">
            <v>0.23985184929228417</v>
          </cell>
          <cell r="F60">
            <v>8.8314391013465193E-2</v>
          </cell>
          <cell r="G60">
            <v>1.6936491750283104E-2</v>
          </cell>
          <cell r="H60">
            <v>1</v>
          </cell>
        </row>
        <row r="61">
          <cell r="A61" t="str">
            <v>SCHMAT-SNP</v>
          </cell>
          <cell r="B61">
            <v>0.49833915177035581</v>
          </cell>
          <cell r="C61">
            <v>0.18755734200257712</v>
          </cell>
          <cell r="D61">
            <v>0.31410350622706712</v>
          </cell>
          <cell r="E61">
            <v>0.31360319650990731</v>
          </cell>
          <cell r="F61">
            <v>5.0030971715980214E-4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0.44265497159546541</v>
          </cell>
          <cell r="C62">
            <v>6.548796122115462E-2</v>
          </cell>
          <cell r="D62">
            <v>0.49185706718338007</v>
          </cell>
          <cell r="E62">
            <v>0.33071072226594755</v>
          </cell>
          <cell r="F62">
            <v>0.14561587865440037</v>
          </cell>
          <cell r="G62">
            <v>1.5530466263032096E-2</v>
          </cell>
          <cell r="H62">
            <v>0.99999999999999989</v>
          </cell>
        </row>
        <row r="63">
          <cell r="A63" t="str">
            <v>SCHMD</v>
          </cell>
          <cell r="B63">
            <v>0.50692673204599281</v>
          </cell>
          <cell r="C63">
            <v>0.18053508662745368</v>
          </cell>
          <cell r="D63">
            <v>0.31253818132655348</v>
          </cell>
          <cell r="E63">
            <v>0.29602247815487709</v>
          </cell>
          <cell r="F63">
            <v>8.9026231350714715E-3</v>
          </cell>
          <cell r="G63">
            <v>7.6130800366049182E-3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0.54556464061993948</v>
          </cell>
          <cell r="C65">
            <v>5.8140031253589741E-2</v>
          </cell>
          <cell r="D65">
            <v>0.39629532812647089</v>
          </cell>
          <cell r="E65">
            <v>0.27757044873007236</v>
          </cell>
          <cell r="F65">
            <v>0.11872487939639852</v>
          </cell>
          <cell r="G65">
            <v>0</v>
          </cell>
          <cell r="H65">
            <v>1</v>
          </cell>
        </row>
        <row r="66">
          <cell r="A66" t="str">
            <v>SCHMDP-SO</v>
          </cell>
          <cell r="B66">
            <v>0.449637920666832</v>
          </cell>
          <cell r="C66">
            <v>6.6520719305799517E-2</v>
          </cell>
          <cell r="D66">
            <v>0.48384136002736866</v>
          </cell>
          <cell r="E66">
            <v>0.33592790162501374</v>
          </cell>
          <cell r="F66">
            <v>0.1479134584023549</v>
          </cell>
          <cell r="G66">
            <v>0</v>
          </cell>
          <cell r="H66">
            <v>1.0000000000000004</v>
          </cell>
        </row>
        <row r="67">
          <cell r="A67" t="str">
            <v>SCHMDT</v>
          </cell>
          <cell r="B67">
            <v>0.50652035035912346</v>
          </cell>
          <cell r="C67">
            <v>0.18182240032798955</v>
          </cell>
          <cell r="D67">
            <v>0.31165724931288696</v>
          </cell>
          <cell r="E67">
            <v>0.29621655094816673</v>
          </cell>
          <cell r="F67">
            <v>7.7475462843186E-3</v>
          </cell>
          <cell r="G67">
            <v>7.6931520804016341E-3</v>
          </cell>
          <cell r="H67">
            <v>0.99999999999999989</v>
          </cell>
        </row>
        <row r="68">
          <cell r="A68" t="str">
            <v>SCHMDT-GPS</v>
          </cell>
          <cell r="B68">
            <v>0.49865582610889497</v>
          </cell>
          <cell r="C68">
            <v>0.18765946296591746</v>
          </cell>
          <cell r="D68">
            <v>0.31368471092518746</v>
          </cell>
          <cell r="E68">
            <v>0.3136671600604799</v>
          </cell>
          <cell r="F68">
            <v>1.7550864707538964E-5</v>
          </cell>
          <cell r="G68">
            <v>0</v>
          </cell>
          <cell r="H68">
            <v>0.99999999999999978</v>
          </cell>
        </row>
        <row r="69">
          <cell r="A69" t="str">
            <v>SCHMDT-SG</v>
          </cell>
          <cell r="B69">
            <v>0.45853237793195234</v>
          </cell>
          <cell r="C69">
            <v>0.52837938706658216</v>
          </cell>
          <cell r="D69">
            <v>1.3088235001465628E-2</v>
          </cell>
          <cell r="E69">
            <v>1.2772503099371644E-2</v>
          </cell>
          <cell r="F69">
            <v>3.1573190209398418E-4</v>
          </cell>
          <cell r="G69">
            <v>0</v>
          </cell>
          <cell r="H69">
            <v>1.0000000000000002</v>
          </cell>
        </row>
        <row r="70">
          <cell r="A70" t="str">
            <v>SCHMDT-SITUS</v>
          </cell>
          <cell r="B70">
            <v>0.72702649516875972</v>
          </cell>
          <cell r="C70">
            <v>7.7655105401263927E-2</v>
          </cell>
          <cell r="D70">
            <v>0.19531839942997631</v>
          </cell>
          <cell r="E70">
            <v>0.16657956290043582</v>
          </cell>
          <cell r="F70">
            <v>8.9964486432799994E-3</v>
          </cell>
          <cell r="G70">
            <v>1.9742387886260485E-2</v>
          </cell>
          <cell r="H70">
            <v>1.0000000000000002</v>
          </cell>
        </row>
        <row r="71">
          <cell r="A71" t="str">
            <v>SCHMDT-SNP</v>
          </cell>
          <cell r="B71">
            <v>0.49866733891377441</v>
          </cell>
          <cell r="C71">
            <v>0.18766317560878726</v>
          </cell>
          <cell r="D71">
            <v>0.31366948547743834</v>
          </cell>
          <cell r="E71">
            <v>0.31366948547743834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0.42914274867056212</v>
          </cell>
          <cell r="C72">
            <v>0.10185613874296097</v>
          </cell>
          <cell r="D72">
            <v>0.46900111258647703</v>
          </cell>
          <cell r="E72">
            <v>0.24912054574679812</v>
          </cell>
          <cell r="F72">
            <v>3.7694139651065918E-2</v>
          </cell>
          <cell r="G72">
            <v>0.18218642718861297</v>
          </cell>
          <cell r="H72">
            <v>1</v>
          </cell>
        </row>
        <row r="73">
          <cell r="A73" t="str">
            <v>SIT</v>
          </cell>
          <cell r="B73">
            <v>1.4966063906775111</v>
          </cell>
          <cell r="C73">
            <v>-0.45776773746883931</v>
          </cell>
          <cell r="D73">
            <v>-3.8838653208671803E-2</v>
          </cell>
          <cell r="E73">
            <v>0.12619851910921165</v>
          </cell>
          <cell r="F73">
            <v>-0.17560858046567096</v>
          </cell>
          <cell r="G73">
            <v>1.0571408147787511E-2</v>
          </cell>
          <cell r="H73">
            <v>1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T_SPLIT</v>
          </cell>
          <cell r="D75">
            <v>0</v>
          </cell>
          <cell r="H75">
            <v>0</v>
          </cell>
        </row>
        <row r="76">
          <cell r="A76" t="str">
            <v>TAXDEPR</v>
          </cell>
          <cell r="B76">
            <v>0.47916783478420477</v>
          </cell>
          <cell r="C76">
            <v>0.19264002050825607</v>
          </cell>
          <cell r="D76">
            <v>0.3281921447075391</v>
          </cell>
          <cell r="E76">
            <v>0.32043212539134819</v>
          </cell>
          <cell r="F76">
            <v>7.7600193161909354E-3</v>
          </cell>
          <cell r="G76">
            <v>0</v>
          </cell>
          <cell r="H76">
            <v>1</v>
          </cell>
        </row>
        <row r="77">
          <cell r="A77" t="str">
            <v>TD</v>
          </cell>
          <cell r="B77">
            <v>0</v>
          </cell>
          <cell r="C77">
            <v>0.37432864478085648</v>
          </cell>
          <cell r="D77">
            <v>0.62567135521914352</v>
          </cell>
          <cell r="E77">
            <v>0.62567135521914352</v>
          </cell>
          <cell r="F77">
            <v>0</v>
          </cell>
          <cell r="G77">
            <v>0</v>
          </cell>
          <cell r="H77">
            <v>1</v>
          </cell>
        </row>
        <row r="78">
          <cell r="A78" t="str">
            <v>WSF</v>
          </cell>
          <cell r="B78">
            <v>0.79533531783513034</v>
          </cell>
          <cell r="C78">
            <v>0.20466468216486969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1</v>
          </cell>
        </row>
      </sheetData>
      <sheetData sheetId="21">
        <row r="11">
          <cell r="A11" t="str">
            <v>Factor Name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0.20965308958851622</v>
          </cell>
          <cell r="C19">
            <v>0.51710161778320196</v>
          </cell>
          <cell r="D19">
            <v>0.16066879702406001</v>
          </cell>
          <cell r="E19">
            <v>3.245124711767846E-2</v>
          </cell>
          <cell r="F19">
            <v>8.0125248486543121E-2</v>
          </cell>
          <cell r="G19">
            <v>0.99999999999999978</v>
          </cell>
        </row>
        <row r="20">
          <cell r="A20" t="str">
            <v>PLNT2</v>
          </cell>
          <cell r="B20">
            <v>0.28847847487182976</v>
          </cell>
          <cell r="C20">
            <v>0.71152152512817024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0.15451662355583209</v>
          </cell>
          <cell r="C21">
            <v>0.70816618498566508</v>
          </cell>
          <cell r="D21">
            <v>9.216717321878785E-3</v>
          </cell>
          <cell r="E21">
            <v>0.12810047413662409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0.20965308958851619</v>
          </cell>
          <cell r="C22">
            <v>0.51710161778320185</v>
          </cell>
          <cell r="D22">
            <v>0.16066879702406001</v>
          </cell>
          <cell r="E22">
            <v>3.2451247117678453E-2</v>
          </cell>
          <cell r="F22">
            <v>8.0125248486543121E-2</v>
          </cell>
          <cell r="G22">
            <v>0.99999999999999956</v>
          </cell>
        </row>
        <row r="23">
          <cell r="A23" t="str">
            <v>GENL</v>
          </cell>
          <cell r="B23">
            <v>0.20965308958851622</v>
          </cell>
          <cell r="C23">
            <v>0.51710161778320196</v>
          </cell>
          <cell r="D23">
            <v>0.16066879702405998</v>
          </cell>
          <cell r="E23">
            <v>3.2451247117678446E-2</v>
          </cell>
          <cell r="F23">
            <v>8.0125248486543107E-2</v>
          </cell>
          <cell r="G23">
            <v>0.99999999999999978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0.23727306589327696</v>
          </cell>
          <cell r="C25">
            <v>0.46866254844072719</v>
          </cell>
          <cell r="D25">
            <v>0.17512688579623858</v>
          </cell>
          <cell r="E25">
            <v>2.7824451997385667E-2</v>
          </cell>
          <cell r="F25">
            <v>9.1113047872372885E-2</v>
          </cell>
          <cell r="G25">
            <v>1.0000000000000013</v>
          </cell>
        </row>
      </sheetData>
      <sheetData sheetId="22">
        <row r="4">
          <cell r="P4">
            <v>0.74495515661281908</v>
          </cell>
        </row>
      </sheetData>
      <sheetData sheetId="23"/>
      <sheetData sheetId="24">
        <row r="251">
          <cell r="AG251" t="str">
            <v>DIS</v>
          </cell>
        </row>
        <row r="252">
          <cell r="AG252" t="str">
            <v>METER</v>
          </cell>
        </row>
        <row r="260">
          <cell r="AG260">
            <v>0</v>
          </cell>
        </row>
        <row r="261">
          <cell r="AG261">
            <v>0</v>
          </cell>
        </row>
        <row r="275">
          <cell r="H275">
            <v>0</v>
          </cell>
        </row>
        <row r="276">
          <cell r="H276">
            <v>0</v>
          </cell>
          <cell r="AG276">
            <v>0</v>
          </cell>
        </row>
        <row r="281">
          <cell r="AG281">
            <v>0</v>
          </cell>
        </row>
        <row r="287">
          <cell r="AG287">
            <v>0</v>
          </cell>
        </row>
        <row r="288">
          <cell r="H288">
            <v>115938437.37436633</v>
          </cell>
          <cell r="AG288">
            <v>0</v>
          </cell>
        </row>
        <row r="295">
          <cell r="AG295">
            <v>0</v>
          </cell>
        </row>
        <row r="296">
          <cell r="AG296">
            <v>172191.985458073</v>
          </cell>
        </row>
        <row r="297">
          <cell r="H297">
            <v>3501262.93</v>
          </cell>
          <cell r="AG297">
            <v>97420.722326010902</v>
          </cell>
        </row>
        <row r="303">
          <cell r="H303">
            <v>610870.80000000005</v>
          </cell>
          <cell r="AG303">
            <v>0</v>
          </cell>
        </row>
        <row r="304">
          <cell r="AG304">
            <v>0</v>
          </cell>
        </row>
        <row r="305">
          <cell r="AG305">
            <v>0</v>
          </cell>
        </row>
        <row r="308">
          <cell r="H308">
            <v>645493.84000000008</v>
          </cell>
          <cell r="AG308">
            <v>0</v>
          </cell>
        </row>
        <row r="309">
          <cell r="AG309">
            <v>0</v>
          </cell>
        </row>
        <row r="310">
          <cell r="AG310">
            <v>41.514652902145976</v>
          </cell>
        </row>
        <row r="315">
          <cell r="AG315">
            <v>0</v>
          </cell>
        </row>
        <row r="318">
          <cell r="H318">
            <v>422841.25</v>
          </cell>
          <cell r="AG318">
            <v>13721.725895298057</v>
          </cell>
        </row>
        <row r="319">
          <cell r="AG319">
            <v>0</v>
          </cell>
        </row>
        <row r="320">
          <cell r="AG320">
            <v>4810.0660627519674</v>
          </cell>
        </row>
        <row r="321">
          <cell r="AG321">
            <v>18531.791958050024</v>
          </cell>
        </row>
        <row r="324">
          <cell r="H324">
            <v>205820</v>
          </cell>
          <cell r="AG324">
            <v>0</v>
          </cell>
        </row>
        <row r="325">
          <cell r="AG325">
            <v>0</v>
          </cell>
        </row>
        <row r="326">
          <cell r="AG326">
            <v>0</v>
          </cell>
        </row>
        <row r="327">
          <cell r="AG327">
            <v>5.1178549502640197E-2</v>
          </cell>
        </row>
        <row r="329">
          <cell r="AG329">
            <v>5.1178549502640197E-2</v>
          </cell>
        </row>
        <row r="361">
          <cell r="AG361">
            <v>0</v>
          </cell>
        </row>
        <row r="366">
          <cell r="AG366">
            <v>0</v>
          </cell>
        </row>
        <row r="370">
          <cell r="AG370">
            <v>0</v>
          </cell>
        </row>
        <row r="373">
          <cell r="AG373">
            <v>0</v>
          </cell>
        </row>
        <row r="377">
          <cell r="AG377">
            <v>0</v>
          </cell>
        </row>
        <row r="386">
          <cell r="AG386">
            <v>247.1613289414606</v>
          </cell>
        </row>
        <row r="393">
          <cell r="AG393">
            <v>0</v>
          </cell>
        </row>
        <row r="398">
          <cell r="AG398">
            <v>0</v>
          </cell>
        </row>
        <row r="412">
          <cell r="AG412">
            <v>0</v>
          </cell>
        </row>
        <row r="426">
          <cell r="AG426">
            <v>0</v>
          </cell>
        </row>
        <row r="431">
          <cell r="AG431">
            <v>0</v>
          </cell>
        </row>
        <row r="438">
          <cell r="AG438">
            <v>0</v>
          </cell>
        </row>
        <row r="443">
          <cell r="AG443">
            <v>0</v>
          </cell>
        </row>
        <row r="449">
          <cell r="AG449">
            <v>0</v>
          </cell>
        </row>
        <row r="458">
          <cell r="AG458">
            <v>0</v>
          </cell>
        </row>
        <row r="463">
          <cell r="AG463">
            <v>0</v>
          </cell>
        </row>
        <row r="468">
          <cell r="AG468">
            <v>0</v>
          </cell>
        </row>
        <row r="473">
          <cell r="AG473">
            <v>0</v>
          </cell>
        </row>
        <row r="478">
          <cell r="AG478">
            <v>0</v>
          </cell>
        </row>
        <row r="483">
          <cell r="AG483">
            <v>0</v>
          </cell>
        </row>
        <row r="492">
          <cell r="AG492">
            <v>0</v>
          </cell>
        </row>
        <row r="496">
          <cell r="AG496">
            <v>0</v>
          </cell>
        </row>
        <row r="501">
          <cell r="AG501">
            <v>0</v>
          </cell>
        </row>
        <row r="505">
          <cell r="AG505">
            <v>0</v>
          </cell>
        </row>
        <row r="509">
          <cell r="AG509">
            <v>0</v>
          </cell>
        </row>
        <row r="513">
          <cell r="AG513">
            <v>0</v>
          </cell>
        </row>
        <row r="517">
          <cell r="AG517">
            <v>0</v>
          </cell>
        </row>
        <row r="521">
          <cell r="AG521">
            <v>0</v>
          </cell>
        </row>
        <row r="525">
          <cell r="AG525">
            <v>0</v>
          </cell>
        </row>
        <row r="529">
          <cell r="AG529">
            <v>0</v>
          </cell>
        </row>
        <row r="533">
          <cell r="AG533">
            <v>0</v>
          </cell>
        </row>
        <row r="545">
          <cell r="AG545">
            <v>0</v>
          </cell>
        </row>
        <row r="549">
          <cell r="AG549">
            <v>0</v>
          </cell>
        </row>
        <row r="553">
          <cell r="AG553">
            <v>0</v>
          </cell>
        </row>
        <row r="557">
          <cell r="AG557">
            <v>0</v>
          </cell>
        </row>
        <row r="561">
          <cell r="AG561">
            <v>0</v>
          </cell>
        </row>
        <row r="565">
          <cell r="AG565">
            <v>0</v>
          </cell>
        </row>
        <row r="569">
          <cell r="AG569">
            <v>0</v>
          </cell>
        </row>
        <row r="573">
          <cell r="AG573">
            <v>0</v>
          </cell>
        </row>
        <row r="577">
          <cell r="AG577">
            <v>0</v>
          </cell>
        </row>
        <row r="581">
          <cell r="AG581">
            <v>0</v>
          </cell>
        </row>
        <row r="585">
          <cell r="AG585">
            <v>0</v>
          </cell>
        </row>
        <row r="599">
          <cell r="AG599">
            <v>0</v>
          </cell>
        </row>
        <row r="608">
          <cell r="AG608">
            <v>0</v>
          </cell>
        </row>
        <row r="613">
          <cell r="AG613">
            <v>0</v>
          </cell>
        </row>
        <row r="618">
          <cell r="AG618">
            <v>0</v>
          </cell>
        </row>
        <row r="631">
          <cell r="AG631">
            <v>0</v>
          </cell>
        </row>
        <row r="673">
          <cell r="AG673">
            <v>0</v>
          </cell>
        </row>
        <row r="707">
          <cell r="AG707">
            <v>0</v>
          </cell>
        </row>
        <row r="711">
          <cell r="AG711">
            <v>0</v>
          </cell>
        </row>
        <row r="715">
          <cell r="AG715">
            <v>0</v>
          </cell>
        </row>
        <row r="719">
          <cell r="AG719">
            <v>0</v>
          </cell>
        </row>
        <row r="723">
          <cell r="AG723">
            <v>0</v>
          </cell>
        </row>
        <row r="732">
          <cell r="H732">
            <v>25091221.66910474</v>
          </cell>
          <cell r="AG732">
            <v>0</v>
          </cell>
        </row>
        <row r="738">
          <cell r="AG738">
            <v>0</v>
          </cell>
        </row>
        <row r="742">
          <cell r="AG742">
            <v>0</v>
          </cell>
        </row>
        <row r="746">
          <cell r="AG746">
            <v>0</v>
          </cell>
        </row>
        <row r="750">
          <cell r="AG750">
            <v>0</v>
          </cell>
        </row>
        <row r="754">
          <cell r="AG754">
            <v>0</v>
          </cell>
        </row>
        <row r="758">
          <cell r="AG758">
            <v>0</v>
          </cell>
        </row>
        <row r="762">
          <cell r="AG762">
            <v>0</v>
          </cell>
        </row>
        <row r="766">
          <cell r="AG766">
            <v>0</v>
          </cell>
        </row>
        <row r="779">
          <cell r="H779">
            <v>2238257.0882576611</v>
          </cell>
          <cell r="AG779">
            <v>72634.233883944806</v>
          </cell>
        </row>
        <row r="784">
          <cell r="H784">
            <v>1401469.4541549219</v>
          </cell>
          <cell r="AG784">
            <v>0</v>
          </cell>
        </row>
        <row r="789">
          <cell r="H789">
            <v>667271.64242570347</v>
          </cell>
          <cell r="AG789">
            <v>0</v>
          </cell>
        </row>
        <row r="794">
          <cell r="H794">
            <v>533842.45030057663</v>
          </cell>
          <cell r="AG794">
            <v>0</v>
          </cell>
        </row>
        <row r="799">
          <cell r="H799">
            <v>407.0789473684211</v>
          </cell>
          <cell r="AG799">
            <v>0</v>
          </cell>
        </row>
        <row r="804">
          <cell r="H804">
            <v>24835.991744445288</v>
          </cell>
          <cell r="AG804">
            <v>24835.991744445288</v>
          </cell>
        </row>
        <row r="809">
          <cell r="H809">
            <v>777485.90922456933</v>
          </cell>
          <cell r="AG809">
            <v>777485.90922456933</v>
          </cell>
        </row>
        <row r="814">
          <cell r="H814">
            <v>793343.77101197036</v>
          </cell>
          <cell r="AG814">
            <v>0</v>
          </cell>
        </row>
        <row r="819">
          <cell r="H819">
            <v>187434.05512716898</v>
          </cell>
          <cell r="AG819">
            <v>0</v>
          </cell>
        </row>
        <row r="824">
          <cell r="H824">
            <v>511741.60398796288</v>
          </cell>
          <cell r="AG824">
            <v>0</v>
          </cell>
        </row>
        <row r="827">
          <cell r="H827">
            <v>98238.50889699017</v>
          </cell>
        </row>
        <row r="828">
          <cell r="H828">
            <v>652910.76721132139</v>
          </cell>
        </row>
        <row r="829">
          <cell r="H829">
            <v>751149.27610831161</v>
          </cell>
          <cell r="AG829">
            <v>24375.730781256108</v>
          </cell>
        </row>
        <row r="834">
          <cell r="H834">
            <v>237928.37525667154</v>
          </cell>
          <cell r="AG834">
            <v>0</v>
          </cell>
        </row>
        <row r="839">
          <cell r="H839">
            <v>1323539.9690477981</v>
          </cell>
          <cell r="AG839">
            <v>0</v>
          </cell>
        </row>
        <row r="844">
          <cell r="H844">
            <v>6267616.1296323612</v>
          </cell>
          <cell r="AG844">
            <v>0</v>
          </cell>
        </row>
        <row r="849">
          <cell r="H849">
            <v>1969946.1092652881</v>
          </cell>
          <cell r="AG849">
            <v>0</v>
          </cell>
        </row>
        <row r="854">
          <cell r="H854">
            <v>118749.34516308023</v>
          </cell>
          <cell r="AG854">
            <v>0</v>
          </cell>
        </row>
        <row r="864">
          <cell r="H864">
            <v>327454.43363825686</v>
          </cell>
          <cell r="AG864">
            <v>0</v>
          </cell>
        </row>
        <row r="869">
          <cell r="H869">
            <v>872976.71076856949</v>
          </cell>
          <cell r="AG869">
            <v>872976.71076856949</v>
          </cell>
        </row>
        <row r="874">
          <cell r="H874">
            <v>315740.65929771168</v>
          </cell>
          <cell r="AG874">
            <v>0</v>
          </cell>
        </row>
        <row r="886">
          <cell r="AG886">
            <v>0</v>
          </cell>
        </row>
        <row r="891">
          <cell r="AG891">
            <v>0</v>
          </cell>
        </row>
        <row r="896">
          <cell r="AG896">
            <v>0</v>
          </cell>
        </row>
        <row r="901">
          <cell r="AG901">
            <v>0</v>
          </cell>
        </row>
        <row r="906">
          <cell r="AG906">
            <v>0</v>
          </cell>
        </row>
        <row r="920">
          <cell r="AG920">
            <v>0</v>
          </cell>
        </row>
        <row r="925">
          <cell r="AG925">
            <v>0</v>
          </cell>
        </row>
        <row r="930">
          <cell r="AG930">
            <v>0</v>
          </cell>
        </row>
        <row r="935">
          <cell r="AG935">
            <v>0</v>
          </cell>
        </row>
        <row r="946">
          <cell r="AG946">
            <v>0</v>
          </cell>
        </row>
        <row r="951">
          <cell r="AG951">
            <v>0</v>
          </cell>
        </row>
        <row r="956">
          <cell r="AG956">
            <v>0</v>
          </cell>
        </row>
        <row r="961">
          <cell r="AG961">
            <v>0</v>
          </cell>
        </row>
        <row r="970">
          <cell r="AG970">
            <v>0</v>
          </cell>
        </row>
        <row r="972">
          <cell r="AG972">
            <v>74347.386278588863</v>
          </cell>
        </row>
        <row r="976">
          <cell r="AG976">
            <v>0</v>
          </cell>
        </row>
        <row r="978">
          <cell r="AG978">
            <v>-10375.408574773594</v>
          </cell>
        </row>
        <row r="982">
          <cell r="AG982">
            <v>0</v>
          </cell>
        </row>
        <row r="984">
          <cell r="AG984">
            <v>11981.557627884238</v>
          </cell>
        </row>
        <row r="988">
          <cell r="AG988">
            <v>33755.147867115855</v>
          </cell>
        </row>
        <row r="992">
          <cell r="AG992">
            <v>9541.4102387306611</v>
          </cell>
        </row>
        <row r="998">
          <cell r="AG998">
            <v>0</v>
          </cell>
        </row>
        <row r="1003">
          <cell r="AG1003">
            <v>0</v>
          </cell>
        </row>
        <row r="1010">
          <cell r="AG1010">
            <v>0</v>
          </cell>
        </row>
        <row r="1015">
          <cell r="AG1015">
            <v>-26047.065579416467</v>
          </cell>
        </row>
        <row r="1021">
          <cell r="AG1021">
            <v>43810.742231877011</v>
          </cell>
        </row>
        <row r="1026">
          <cell r="AG1026">
            <v>5530.848353654982</v>
          </cell>
        </row>
        <row r="1032">
          <cell r="AG1032">
            <v>62304.726722075829</v>
          </cell>
        </row>
        <row r="1051">
          <cell r="AG1051">
            <v>0</v>
          </cell>
        </row>
        <row r="1057">
          <cell r="AG1057">
            <v>0</v>
          </cell>
        </row>
        <row r="1070">
          <cell r="AG1070">
            <v>0</v>
          </cell>
        </row>
        <row r="1073">
          <cell r="AG1073">
            <v>0</v>
          </cell>
        </row>
        <row r="1074">
          <cell r="AG1074">
            <v>0</v>
          </cell>
        </row>
        <row r="1075">
          <cell r="AG1075">
            <v>0</v>
          </cell>
        </row>
        <row r="1076">
          <cell r="AG1076">
            <v>0</v>
          </cell>
        </row>
        <row r="1077">
          <cell r="AG1077">
            <v>0</v>
          </cell>
        </row>
        <row r="1078">
          <cell r="AG1078">
            <v>0</v>
          </cell>
        </row>
        <row r="1079">
          <cell r="AG1079">
            <v>0</v>
          </cell>
        </row>
        <row r="1080">
          <cell r="AG1080">
            <v>0</v>
          </cell>
        </row>
        <row r="1081">
          <cell r="AG1081">
            <v>0</v>
          </cell>
        </row>
        <row r="1082">
          <cell r="AG1082">
            <v>0</v>
          </cell>
        </row>
        <row r="1083">
          <cell r="AG1083">
            <v>561450.94748813414</v>
          </cell>
        </row>
        <row r="1084">
          <cell r="AG1084">
            <v>0</v>
          </cell>
        </row>
        <row r="1085">
          <cell r="AG1085">
            <v>0</v>
          </cell>
        </row>
        <row r="1086">
          <cell r="AG1086">
            <v>0</v>
          </cell>
        </row>
        <row r="1090">
          <cell r="AG1090">
            <v>56810.292481002129</v>
          </cell>
        </row>
        <row r="1091">
          <cell r="AG1091">
            <v>0</v>
          </cell>
        </row>
        <row r="1092">
          <cell r="AG1092">
            <v>0</v>
          </cell>
        </row>
        <row r="1093">
          <cell r="AG1093">
            <v>0</v>
          </cell>
        </row>
        <row r="1094">
          <cell r="AG1094">
            <v>0</v>
          </cell>
        </row>
        <row r="1095">
          <cell r="AG1095">
            <v>0</v>
          </cell>
        </row>
        <row r="1096">
          <cell r="AG1096">
            <v>15206.505484580011</v>
          </cell>
        </row>
        <row r="1097">
          <cell r="AG1097">
            <v>0</v>
          </cell>
        </row>
        <row r="1098">
          <cell r="AG1098">
            <v>0</v>
          </cell>
        </row>
        <row r="1103">
          <cell r="AG1103">
            <v>0</v>
          </cell>
        </row>
        <row r="1107">
          <cell r="AG1107">
            <v>0</v>
          </cell>
        </row>
        <row r="1112">
          <cell r="AG1112">
            <v>0</v>
          </cell>
        </row>
        <row r="1123">
          <cell r="AG1123">
            <v>872.16970535431574</v>
          </cell>
        </row>
        <row r="1125">
          <cell r="AG1125">
            <v>0</v>
          </cell>
        </row>
        <row r="1127">
          <cell r="AG1127">
            <v>10294.054225680906</v>
          </cell>
        </row>
        <row r="1132">
          <cell r="AG1132">
            <v>0</v>
          </cell>
        </row>
        <row r="1135">
          <cell r="AG1135">
            <v>216.7592732809463</v>
          </cell>
        </row>
        <row r="1136">
          <cell r="AG1136">
            <v>0</v>
          </cell>
        </row>
        <row r="1137">
          <cell r="AG1137">
            <v>14.133093145343381</v>
          </cell>
        </row>
        <row r="1138">
          <cell r="AG1138">
            <v>25143.711613710278</v>
          </cell>
        </row>
        <row r="1139">
          <cell r="AG1139">
            <v>0</v>
          </cell>
        </row>
        <row r="1140">
          <cell r="AG1140">
            <v>0</v>
          </cell>
        </row>
        <row r="1141">
          <cell r="AG1141">
            <v>0</v>
          </cell>
        </row>
        <row r="1142">
          <cell r="AG1142">
            <v>0</v>
          </cell>
        </row>
        <row r="1143">
          <cell r="AG1143">
            <v>0</v>
          </cell>
        </row>
        <row r="1148">
          <cell r="AG1148">
            <v>0</v>
          </cell>
        </row>
        <row r="1158">
          <cell r="AG1158">
            <v>0</v>
          </cell>
        </row>
        <row r="1166">
          <cell r="AG1166">
            <v>0</v>
          </cell>
        </row>
        <row r="1174">
          <cell r="AG1174">
            <v>0</v>
          </cell>
        </row>
        <row r="1183">
          <cell r="AG1183">
            <v>0</v>
          </cell>
        </row>
        <row r="1194">
          <cell r="AG1194">
            <v>0</v>
          </cell>
        </row>
        <row r="1202">
          <cell r="AG1202">
            <v>154389.61535114929</v>
          </cell>
        </row>
        <row r="1213">
          <cell r="AG1213">
            <v>-835.98073697774475</v>
          </cell>
        </row>
        <row r="1218">
          <cell r="AG1218">
            <v>0</v>
          </cell>
        </row>
        <row r="1276">
          <cell r="AG1276">
            <v>682802.44100470957</v>
          </cell>
        </row>
        <row r="1294">
          <cell r="AG1294">
            <v>-433227.37494349119</v>
          </cell>
        </row>
        <row r="1332">
          <cell r="AG1332">
            <v>1220.1018575969101</v>
          </cell>
        </row>
        <row r="1349">
          <cell r="AG1349">
            <v>9002.8687430767259</v>
          </cell>
        </row>
        <row r="1368">
          <cell r="AG1368">
            <v>0</v>
          </cell>
        </row>
        <row r="1375">
          <cell r="AG1375">
            <v>0</v>
          </cell>
        </row>
        <row r="1382">
          <cell r="AG1382">
            <v>0</v>
          </cell>
        </row>
        <row r="1389">
          <cell r="AG1389">
            <v>0</v>
          </cell>
        </row>
        <row r="1396">
          <cell r="AG1396">
            <v>0</v>
          </cell>
        </row>
        <row r="1403">
          <cell r="AG1403">
            <v>0</v>
          </cell>
        </row>
        <row r="1408">
          <cell r="AG1408">
            <v>0</v>
          </cell>
        </row>
        <row r="1419">
          <cell r="AG1419">
            <v>0</v>
          </cell>
        </row>
        <row r="1424">
          <cell r="AG1424">
            <v>0</v>
          </cell>
        </row>
        <row r="1429">
          <cell r="AG1429">
            <v>0</v>
          </cell>
        </row>
        <row r="1434">
          <cell r="AG1434">
            <v>0</v>
          </cell>
        </row>
        <row r="1439">
          <cell r="AG1439">
            <v>0</v>
          </cell>
        </row>
        <row r="1444">
          <cell r="AG1444">
            <v>0</v>
          </cell>
        </row>
        <row r="1449">
          <cell r="AG1449">
            <v>0</v>
          </cell>
        </row>
        <row r="1461">
          <cell r="AG1461">
            <v>0</v>
          </cell>
        </row>
        <row r="1466">
          <cell r="AG1466">
            <v>0</v>
          </cell>
        </row>
        <row r="1471">
          <cell r="AG1471">
            <v>0</v>
          </cell>
        </row>
        <row r="1476">
          <cell r="AG1476">
            <v>0</v>
          </cell>
        </row>
        <row r="1481">
          <cell r="AG1481">
            <v>0</v>
          </cell>
        </row>
        <row r="1486">
          <cell r="AG1486">
            <v>0</v>
          </cell>
        </row>
        <row r="1491">
          <cell r="AG1491">
            <v>0</v>
          </cell>
        </row>
        <row r="1497">
          <cell r="AG1497">
            <v>0</v>
          </cell>
        </row>
        <row r="1538">
          <cell r="AG1538">
            <v>0</v>
          </cell>
        </row>
        <row r="1556">
          <cell r="AG1556">
            <v>0</v>
          </cell>
        </row>
        <row r="1561">
          <cell r="AG1561">
            <v>0</v>
          </cell>
        </row>
        <row r="1568">
          <cell r="AG1568">
            <v>0</v>
          </cell>
        </row>
        <row r="1583">
          <cell r="H1583">
            <v>15281456.530494425</v>
          </cell>
          <cell r="AG1583">
            <v>0</v>
          </cell>
        </row>
        <row r="1590">
          <cell r="H1590">
            <v>11374078.100113656</v>
          </cell>
          <cell r="AG1590">
            <v>0</v>
          </cell>
        </row>
        <row r="1596">
          <cell r="H1596">
            <v>184997296.41627666</v>
          </cell>
          <cell r="AG1596">
            <v>0</v>
          </cell>
        </row>
        <row r="1602">
          <cell r="H1602">
            <v>69279707.494527459</v>
          </cell>
          <cell r="AG1602">
            <v>0</v>
          </cell>
        </row>
        <row r="1608">
          <cell r="H1608">
            <v>194825659.94103575</v>
          </cell>
          <cell r="AG1608">
            <v>0</v>
          </cell>
        </row>
        <row r="1614">
          <cell r="H1614">
            <v>115253829.37929001</v>
          </cell>
          <cell r="AG1614">
            <v>0</v>
          </cell>
        </row>
        <row r="1620">
          <cell r="H1620">
            <v>516733.11491092551</v>
          </cell>
          <cell r="AG1620">
            <v>0</v>
          </cell>
        </row>
        <row r="1626">
          <cell r="H1626">
            <v>1205895.824762776</v>
          </cell>
          <cell r="AG1626">
            <v>0</v>
          </cell>
        </row>
        <row r="1632">
          <cell r="H1632">
            <v>1843970.6782873054</v>
          </cell>
          <cell r="AG1632">
            <v>0</v>
          </cell>
        </row>
        <row r="1636">
          <cell r="AG1636">
            <v>0</v>
          </cell>
        </row>
        <row r="1640">
          <cell r="H1640">
            <v>0</v>
          </cell>
        </row>
        <row r="1652">
          <cell r="H1652">
            <v>4566678.8961954499</v>
          </cell>
          <cell r="AG1652">
            <v>0</v>
          </cell>
        </row>
        <row r="1658">
          <cell r="H1658">
            <v>6200331.210666257</v>
          </cell>
          <cell r="AG1658">
            <v>0</v>
          </cell>
        </row>
        <row r="1664">
          <cell r="H1664">
            <v>117197700.28799777</v>
          </cell>
          <cell r="AG1664">
            <v>0</v>
          </cell>
        </row>
        <row r="1675">
          <cell r="H1675">
            <v>112481405.59180149</v>
          </cell>
        </row>
        <row r="1682">
          <cell r="H1682">
            <v>101166102.59175569</v>
          </cell>
        </row>
        <row r="1689">
          <cell r="H1689">
            <v>16150579.661044646</v>
          </cell>
        </row>
        <row r="1696">
          <cell r="H1696">
            <v>48087752.904791288</v>
          </cell>
        </row>
        <row r="1702">
          <cell r="H1702">
            <v>89815101.490831316</v>
          </cell>
          <cell r="AG1702">
            <v>0</v>
          </cell>
        </row>
        <row r="1709">
          <cell r="H1709">
            <v>44790634.261855371</v>
          </cell>
          <cell r="AG1709">
            <v>0</v>
          </cell>
        </row>
        <row r="1720">
          <cell r="H1720">
            <v>18140498.387760241</v>
          </cell>
          <cell r="AG1720">
            <v>18140498.387760241</v>
          </cell>
        </row>
        <row r="1727">
          <cell r="H1727">
            <v>1052032.2635645953</v>
          </cell>
        </row>
        <row r="1731">
          <cell r="H1731">
            <v>0</v>
          </cell>
          <cell r="AG1731">
            <v>0</v>
          </cell>
        </row>
        <row r="1732">
          <cell r="H1732">
            <v>0</v>
          </cell>
          <cell r="AG1732">
            <v>0</v>
          </cell>
        </row>
        <row r="1733">
          <cell r="H1733">
            <v>0</v>
          </cell>
          <cell r="AG1733">
            <v>0</v>
          </cell>
        </row>
        <row r="1734">
          <cell r="H1734">
            <v>0</v>
          </cell>
        </row>
        <row r="1740">
          <cell r="H1740">
            <v>10125934.910596197</v>
          </cell>
          <cell r="AG1740">
            <v>0</v>
          </cell>
        </row>
        <row r="1744">
          <cell r="AG1744">
            <v>0</v>
          </cell>
        </row>
        <row r="1748">
          <cell r="AG1748">
            <v>0</v>
          </cell>
        </row>
        <row r="1757">
          <cell r="AG1757">
            <v>22792.639799486373</v>
          </cell>
        </row>
        <row r="1758">
          <cell r="AG1758">
            <v>0</v>
          </cell>
        </row>
        <row r="1759">
          <cell r="AG1759">
            <v>0</v>
          </cell>
        </row>
        <row r="1760">
          <cell r="AG1760">
            <v>0</v>
          </cell>
        </row>
        <row r="1761">
          <cell r="AG1761">
            <v>5524.3557152940821</v>
          </cell>
        </row>
        <row r="1765">
          <cell r="AG1765">
            <v>356229.54920620186</v>
          </cell>
        </row>
        <row r="1766">
          <cell r="AG1766">
            <v>0</v>
          </cell>
        </row>
        <row r="1767">
          <cell r="AG1767">
            <v>0</v>
          </cell>
        </row>
        <row r="1768">
          <cell r="AG1768">
            <v>0</v>
          </cell>
        </row>
        <row r="1769">
          <cell r="AG1769">
            <v>0</v>
          </cell>
        </row>
        <row r="1770">
          <cell r="AG1770">
            <v>100057.21025003344</v>
          </cell>
        </row>
        <row r="1774">
          <cell r="AG1774">
            <v>83950.754356240126</v>
          </cell>
        </row>
        <row r="1775">
          <cell r="AG1775">
            <v>0</v>
          </cell>
        </row>
        <row r="1776">
          <cell r="AG1776">
            <v>0</v>
          </cell>
        </row>
        <row r="1777">
          <cell r="AG1777">
            <v>0</v>
          </cell>
        </row>
        <row r="1778">
          <cell r="AG1778">
            <v>0</v>
          </cell>
        </row>
        <row r="1779">
          <cell r="AG1779">
            <v>0</v>
          </cell>
        </row>
        <row r="1780">
          <cell r="AG1780">
            <v>60962.316553880417</v>
          </cell>
        </row>
        <row r="1781">
          <cell r="AG1781">
            <v>0</v>
          </cell>
        </row>
        <row r="1782">
          <cell r="AG1782">
            <v>0</v>
          </cell>
        </row>
        <row r="1786">
          <cell r="AG1786">
            <v>222510.70406331201</v>
          </cell>
        </row>
        <row r="1787">
          <cell r="AG1787">
            <v>8181.9201364654491</v>
          </cell>
        </row>
        <row r="1788">
          <cell r="AG1788">
            <v>0</v>
          </cell>
        </row>
        <row r="1789">
          <cell r="AG1789">
            <v>0</v>
          </cell>
        </row>
        <row r="1790">
          <cell r="AG1790">
            <v>0</v>
          </cell>
        </row>
        <row r="1791">
          <cell r="AG1791">
            <v>0</v>
          </cell>
        </row>
        <row r="1792">
          <cell r="AG1792">
            <v>0</v>
          </cell>
        </row>
        <row r="1793">
          <cell r="AG1793">
            <v>0</v>
          </cell>
        </row>
        <row r="1794">
          <cell r="AG1794">
            <v>0</v>
          </cell>
        </row>
        <row r="1798">
          <cell r="AG1798">
            <v>34248.618212491034</v>
          </cell>
        </row>
        <row r="1799">
          <cell r="AG1799">
            <v>0</v>
          </cell>
        </row>
        <row r="1800">
          <cell r="AG1800">
            <v>0</v>
          </cell>
        </row>
        <row r="1801">
          <cell r="AG1801">
            <v>383.6739056620213</v>
          </cell>
        </row>
        <row r="1802">
          <cell r="AG1802">
            <v>0</v>
          </cell>
        </row>
        <row r="1803">
          <cell r="AG1803">
            <v>0</v>
          </cell>
        </row>
        <row r="1807">
          <cell r="AG1807">
            <v>111416.59325612149</v>
          </cell>
        </row>
        <row r="1808">
          <cell r="AG1808">
            <v>0</v>
          </cell>
        </row>
        <row r="1809">
          <cell r="AG1809">
            <v>0</v>
          </cell>
        </row>
        <row r="1810">
          <cell r="AG1810">
            <v>4014.7642143966073</v>
          </cell>
        </row>
        <row r="1811">
          <cell r="AG1811">
            <v>0</v>
          </cell>
        </row>
        <row r="1812">
          <cell r="AG1812">
            <v>0</v>
          </cell>
        </row>
        <row r="1813">
          <cell r="AG1813">
            <v>0</v>
          </cell>
        </row>
        <row r="1814">
          <cell r="AG1814">
            <v>0</v>
          </cell>
        </row>
        <row r="1818">
          <cell r="AG1818">
            <v>112332.26290213803</v>
          </cell>
        </row>
        <row r="1819">
          <cell r="AG1819">
            <v>0</v>
          </cell>
        </row>
        <row r="1820">
          <cell r="AG1820">
            <v>0</v>
          </cell>
        </row>
        <row r="1821">
          <cell r="AG1821">
            <v>5371.4622514344428</v>
          </cell>
        </row>
        <row r="1822">
          <cell r="AG1822">
            <v>0</v>
          </cell>
        </row>
        <row r="1823">
          <cell r="AG1823">
            <v>0</v>
          </cell>
        </row>
        <row r="1824">
          <cell r="AG1824">
            <v>0</v>
          </cell>
        </row>
        <row r="1825">
          <cell r="AG1825">
            <v>0</v>
          </cell>
        </row>
        <row r="1829">
          <cell r="AG1829">
            <v>343644.49064303207</v>
          </cell>
        </row>
        <row r="1830">
          <cell r="AG1830">
            <v>0</v>
          </cell>
        </row>
        <row r="1831">
          <cell r="AG1831">
            <v>0</v>
          </cell>
        </row>
        <row r="1832">
          <cell r="AG1832">
            <v>1553.6643255939528</v>
          </cell>
        </row>
        <row r="1833">
          <cell r="AG1833">
            <v>0</v>
          </cell>
        </row>
        <row r="1834">
          <cell r="AG1834">
            <v>0</v>
          </cell>
        </row>
        <row r="1836">
          <cell r="AG1836">
            <v>0</v>
          </cell>
        </row>
        <row r="1843">
          <cell r="AG1843">
            <v>335843.18089089869</v>
          </cell>
        </row>
        <row r="1844">
          <cell r="AG1844">
            <v>9378.13928842313</v>
          </cell>
        </row>
        <row r="1845">
          <cell r="AG1845">
            <v>15699.478314587393</v>
          </cell>
        </row>
        <row r="1846">
          <cell r="AG1846">
            <v>110162.71151464102</v>
          </cell>
        </row>
        <row r="1847">
          <cell r="AG1847">
            <v>2195.0684462205809</v>
          </cell>
        </row>
        <row r="1848">
          <cell r="AG1848">
            <v>174304.76241200717</v>
          </cell>
        </row>
        <row r="1849">
          <cell r="AG1849">
            <v>299.73389603177679</v>
          </cell>
        </row>
        <row r="1850">
          <cell r="AG1850">
            <v>1676.148392889191</v>
          </cell>
        </row>
        <row r="1851">
          <cell r="AG1851">
            <v>-26.194269122424597</v>
          </cell>
        </row>
        <row r="1855">
          <cell r="AG1855">
            <v>4426.9811715724882</v>
          </cell>
        </row>
        <row r="1856">
          <cell r="AG1856">
            <v>0</v>
          </cell>
        </row>
        <row r="1857">
          <cell r="AG1857">
            <v>0</v>
          </cell>
        </row>
        <row r="1858">
          <cell r="AG1858">
            <v>0</v>
          </cell>
        </row>
        <row r="1859">
          <cell r="AG1859">
            <v>3361.5208422881674</v>
          </cell>
        </row>
        <row r="1860">
          <cell r="AG1860">
            <v>0</v>
          </cell>
        </row>
        <row r="1861">
          <cell r="AG1861">
            <v>0</v>
          </cell>
        </row>
        <row r="1862">
          <cell r="AG1862">
            <v>0</v>
          </cell>
        </row>
        <row r="1869">
          <cell r="AG1869">
            <v>0</v>
          </cell>
        </row>
        <row r="1873">
          <cell r="AG1873">
            <v>0</v>
          </cell>
        </row>
        <row r="1875">
          <cell r="AG1875">
            <v>0</v>
          </cell>
        </row>
        <row r="1883">
          <cell r="AG1883">
            <v>48134.263537467246</v>
          </cell>
        </row>
        <row r="1885">
          <cell r="AG1885">
            <v>-48134.263537467246</v>
          </cell>
        </row>
        <row r="1890">
          <cell r="AG1890">
            <v>0</v>
          </cell>
        </row>
        <row r="1892">
          <cell r="AG1892">
            <v>0</v>
          </cell>
        </row>
        <row r="1902">
          <cell r="AG1902">
            <v>204.26283700040253</v>
          </cell>
        </row>
        <row r="1910">
          <cell r="AG1910">
            <v>0</v>
          </cell>
        </row>
        <row r="1919">
          <cell r="AG1919">
            <v>0</v>
          </cell>
        </row>
        <row r="1920">
          <cell r="AG1920">
            <v>0</v>
          </cell>
        </row>
        <row r="1921">
          <cell r="AG1921">
            <v>0</v>
          </cell>
        </row>
        <row r="1924">
          <cell r="AG1924">
            <v>0</v>
          </cell>
        </row>
        <row r="1925">
          <cell r="AG1925">
            <v>180.3935430559485</v>
          </cell>
        </row>
        <row r="1926">
          <cell r="AG1926">
            <v>0</v>
          </cell>
        </row>
        <row r="1927">
          <cell r="AG1927">
            <v>0</v>
          </cell>
        </row>
        <row r="1931">
          <cell r="AG1931">
            <v>5002.7333050731759</v>
          </cell>
        </row>
        <row r="1932">
          <cell r="AG1932">
            <v>101.73401867180809</v>
          </cell>
        </row>
        <row r="1933">
          <cell r="AG1933">
            <v>396901.02818394318</v>
          </cell>
        </row>
        <row r="1934">
          <cell r="AG1934">
            <v>0</v>
          </cell>
        </row>
        <row r="1935">
          <cell r="AG1935">
            <v>0</v>
          </cell>
        </row>
        <row r="1936">
          <cell r="AG1936">
            <v>0</v>
          </cell>
        </row>
        <row r="1937">
          <cell r="AG1937">
            <v>0</v>
          </cell>
        </row>
        <row r="1947">
          <cell r="AG1947">
            <v>0</v>
          </cell>
        </row>
        <row r="1959">
          <cell r="AG1959">
            <v>0</v>
          </cell>
        </row>
        <row r="1960">
          <cell r="AG1960">
            <v>0</v>
          </cell>
        </row>
        <row r="1961">
          <cell r="AG1961">
            <v>0</v>
          </cell>
        </row>
        <row r="1962">
          <cell r="AG1962">
            <v>0</v>
          </cell>
        </row>
        <row r="1963">
          <cell r="AG1963">
            <v>0</v>
          </cell>
        </row>
        <row r="1964">
          <cell r="AG1964">
            <v>0</v>
          </cell>
        </row>
        <row r="1971">
          <cell r="AG1971">
            <v>0</v>
          </cell>
        </row>
        <row r="1975">
          <cell r="AG1975">
            <v>0</v>
          </cell>
        </row>
        <row r="1980">
          <cell r="AG1980">
            <v>0</v>
          </cell>
        </row>
        <row r="1987">
          <cell r="AG1987">
            <v>0</v>
          </cell>
        </row>
        <row r="1995">
          <cell r="AG1995">
            <v>0</v>
          </cell>
        </row>
        <row r="2000">
          <cell r="AG2000">
            <v>0</v>
          </cell>
        </row>
        <row r="2001">
          <cell r="AG2001">
            <v>0</v>
          </cell>
        </row>
        <row r="2002">
          <cell r="AG2002">
            <v>0</v>
          </cell>
        </row>
        <row r="2011">
          <cell r="AG2011">
            <v>0</v>
          </cell>
        </row>
        <row r="2015">
          <cell r="AG2015">
            <v>0</v>
          </cell>
        </row>
        <row r="2019">
          <cell r="AG2019">
            <v>0</v>
          </cell>
        </row>
        <row r="2034">
          <cell r="H2034">
            <v>128921.22893744383</v>
          </cell>
        </row>
        <row r="2035">
          <cell r="AG2035">
            <v>0</v>
          </cell>
        </row>
        <row r="2036">
          <cell r="AG2036">
            <v>0</v>
          </cell>
        </row>
        <row r="2037">
          <cell r="AG2037">
            <v>143033.0458033894</v>
          </cell>
        </row>
        <row r="2047">
          <cell r="AG2047">
            <v>0</v>
          </cell>
        </row>
        <row r="2052">
          <cell r="AG2052">
            <v>-270.73483302291777</v>
          </cell>
        </row>
        <row r="2058">
          <cell r="AG2058">
            <v>13140.555274701919</v>
          </cell>
        </row>
        <row r="2062">
          <cell r="AG2062">
            <v>32668.913618079881</v>
          </cell>
        </row>
        <row r="2067">
          <cell r="AG2067">
            <v>0</v>
          </cell>
        </row>
        <row r="2070">
          <cell r="AG2070">
            <v>6958.945902575887</v>
          </cell>
        </row>
        <row r="2081">
          <cell r="AG2081">
            <v>89.005769744383628</v>
          </cell>
        </row>
        <row r="2088">
          <cell r="AG2088">
            <v>8079.0817983031639</v>
          </cell>
        </row>
        <row r="2098">
          <cell r="AG2098">
            <v>0</v>
          </cell>
        </row>
        <row r="2099">
          <cell r="AG2099">
            <v>34021.493052327591</v>
          </cell>
        </row>
        <row r="2113">
          <cell r="AG2113">
            <v>0</v>
          </cell>
        </row>
        <row r="2118">
          <cell r="AG2118">
            <v>0</v>
          </cell>
        </row>
        <row r="2123">
          <cell r="AG2123">
            <v>0</v>
          </cell>
        </row>
        <row r="2136">
          <cell r="AG2136">
            <v>0</v>
          </cell>
        </row>
        <row r="2139">
          <cell r="H2139">
            <v>0</v>
          </cell>
        </row>
        <row r="2140">
          <cell r="AG2140">
            <v>0</v>
          </cell>
        </row>
        <row r="2143">
          <cell r="H2143">
            <v>-1235405.4542094748</v>
          </cell>
        </row>
        <row r="2144">
          <cell r="AG2144">
            <v>-8389.6405566527428</v>
          </cell>
        </row>
        <row r="2147">
          <cell r="H2147">
            <v>-3029085.4566001594</v>
          </cell>
        </row>
        <row r="2148">
          <cell r="AG2148">
            <v>-20570.524526720019</v>
          </cell>
        </row>
        <row r="2151">
          <cell r="H2151">
            <v>-3.4157553211878022E-2</v>
          </cell>
        </row>
        <row r="2152">
          <cell r="AG2152">
            <v>-2.3196400239771436E-4</v>
          </cell>
        </row>
        <row r="2155">
          <cell r="H2155">
            <v>0</v>
          </cell>
        </row>
        <row r="2156">
          <cell r="AG2156">
            <v>0</v>
          </cell>
        </row>
        <row r="2160">
          <cell r="AG2160">
            <v>0</v>
          </cell>
        </row>
        <row r="2168">
          <cell r="AG2168">
            <v>-92194.989314611012</v>
          </cell>
        </row>
        <row r="2171">
          <cell r="AG2171">
            <v>0</v>
          </cell>
        </row>
        <row r="2179">
          <cell r="AG2179">
            <v>-773.77773536357881</v>
          </cell>
        </row>
        <row r="2183">
          <cell r="AG2183">
            <v>0</v>
          </cell>
        </row>
        <row r="2184">
          <cell r="AG2184">
            <v>176949.25094638686</v>
          </cell>
        </row>
        <row r="2187">
          <cell r="AG2187">
            <v>0</v>
          </cell>
        </row>
        <row r="2194">
          <cell r="AG2194">
            <v>179296.05522516451</v>
          </cell>
        </row>
        <row r="2200">
          <cell r="AG2200">
            <v>0</v>
          </cell>
        </row>
        <row r="2206">
          <cell r="AG2206">
            <v>-42975.085173876068</v>
          </cell>
        </row>
        <row r="2207">
          <cell r="AG2207">
            <v>-26922.482423796235</v>
          </cell>
        </row>
        <row r="2216">
          <cell r="AG2216">
            <v>-3066488.6608194499</v>
          </cell>
        </row>
        <row r="2219">
          <cell r="AG2219">
            <v>864.02560103648705</v>
          </cell>
        </row>
        <row r="2222">
          <cell r="AG2222">
            <v>-64485.023674055643</v>
          </cell>
        </row>
        <row r="2228">
          <cell r="AG2228">
            <v>-93314.79160264344</v>
          </cell>
        </row>
        <row r="2241">
          <cell r="AG2241">
            <v>-5185.5181454456269</v>
          </cell>
        </row>
        <row r="2256">
          <cell r="AG2256">
            <v>0</v>
          </cell>
        </row>
        <row r="2262">
          <cell r="AG2262">
            <v>0</v>
          </cell>
        </row>
        <row r="2269">
          <cell r="AG2269">
            <v>0</v>
          </cell>
        </row>
        <row r="2282">
          <cell r="AG2282">
            <v>0</v>
          </cell>
        </row>
        <row r="2300">
          <cell r="AG2300">
            <v>0</v>
          </cell>
        </row>
        <row r="2309">
          <cell r="AG2309">
            <v>0</v>
          </cell>
        </row>
        <row r="2313">
          <cell r="AG2313">
            <v>0</v>
          </cell>
        </row>
        <row r="2317">
          <cell r="AG2317">
            <v>0</v>
          </cell>
        </row>
        <row r="2324">
          <cell r="AG2324">
            <v>0</v>
          </cell>
        </row>
        <row r="2328">
          <cell r="AG2328">
            <v>0</v>
          </cell>
        </row>
        <row r="2332">
          <cell r="AG2332">
            <v>0</v>
          </cell>
        </row>
        <row r="2336">
          <cell r="AG2336">
            <v>0</v>
          </cell>
        </row>
        <row r="2340">
          <cell r="AG2340">
            <v>0</v>
          </cell>
        </row>
        <row r="2344">
          <cell r="AG2344">
            <v>0</v>
          </cell>
        </row>
        <row r="2348">
          <cell r="AG2348">
            <v>-8280836.1699999999</v>
          </cell>
        </row>
        <row r="2352">
          <cell r="AG2352">
            <v>0</v>
          </cell>
        </row>
        <row r="2356">
          <cell r="AG2356">
            <v>0</v>
          </cell>
        </row>
        <row r="2360">
          <cell r="AG2360">
            <v>0</v>
          </cell>
        </row>
        <row r="2364">
          <cell r="AG2364">
            <v>0</v>
          </cell>
        </row>
        <row r="2368">
          <cell r="AG2368">
            <v>0</v>
          </cell>
        </row>
        <row r="2372">
          <cell r="AG2372">
            <v>162.25623558839229</v>
          </cell>
        </row>
        <row r="2382">
          <cell r="AG2382">
            <v>-552606.28300322534</v>
          </cell>
        </row>
        <row r="2383">
          <cell r="AG2383">
            <v>0</v>
          </cell>
        </row>
        <row r="2384">
          <cell r="AG2384">
            <v>0</v>
          </cell>
        </row>
        <row r="2385">
          <cell r="AG2385">
            <v>0</v>
          </cell>
        </row>
        <row r="2386">
          <cell r="AG2386">
            <v>0</v>
          </cell>
        </row>
        <row r="2387">
          <cell r="AG2387">
            <v>-80878.217305024489</v>
          </cell>
        </row>
        <row r="2388">
          <cell r="AG2388">
            <v>0</v>
          </cell>
        </row>
        <row r="2389">
          <cell r="AG2389">
            <v>0</v>
          </cell>
        </row>
        <row r="2390">
          <cell r="AG2390">
            <v>0</v>
          </cell>
        </row>
        <row r="2400">
          <cell r="AG2400">
            <v>0</v>
          </cell>
        </row>
        <row r="2403">
          <cell r="AG2403">
            <v>0</v>
          </cell>
        </row>
        <row r="2410">
          <cell r="AG2410">
            <v>0</v>
          </cell>
        </row>
        <row r="2411">
          <cell r="AG2411">
            <v>0</v>
          </cell>
        </row>
        <row r="2434">
          <cell r="AG2434">
            <v>0</v>
          </cell>
        </row>
        <row r="2441">
          <cell r="AG2441">
            <v>-10796.439863960213</v>
          </cell>
        </row>
        <row r="2443">
          <cell r="AG2443">
            <v>-191451.33410487621</v>
          </cell>
        </row>
        <row r="2449">
          <cell r="AG2449">
            <v>0</v>
          </cell>
        </row>
        <row r="2453">
          <cell r="AG2453">
            <v>-966.80456175128677</v>
          </cell>
        </row>
        <row r="2454">
          <cell r="AG2454">
            <v>0</v>
          </cell>
        </row>
        <row r="2455">
          <cell r="AG2455">
            <v>0</v>
          </cell>
        </row>
        <row r="2456">
          <cell r="AG2456">
            <v>0</v>
          </cell>
        </row>
        <row r="2457">
          <cell r="AG2457">
            <v>-75.304290127976827</v>
          </cell>
        </row>
        <row r="2458">
          <cell r="AG2458">
            <v>0</v>
          </cell>
        </row>
        <row r="2459">
          <cell r="AG2459">
            <v>-280651.93776917399</v>
          </cell>
        </row>
        <row r="2471">
          <cell r="AG2471">
            <v>-8728.8933272206759</v>
          </cell>
        </row>
      </sheetData>
      <sheetData sheetId="25"/>
      <sheetData sheetId="26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0.13711846467969196</v>
          </cell>
          <cell r="G15">
            <v>2.528882867586716E-2</v>
          </cell>
          <cell r="H15">
            <v>0.19005609905954446</v>
          </cell>
          <cell r="I15">
            <v>0.23859192838822588</v>
          </cell>
          <cell r="J15">
            <v>0.40508345399268908</v>
          </cell>
          <cell r="K15">
            <v>2.2596637159267847E-3</v>
          </cell>
          <cell r="L15">
            <v>1.0051989654422636E-3</v>
          </cell>
          <cell r="M15">
            <v>4.8577124182435337E-4</v>
          </cell>
          <cell r="N15">
            <v>1.0254271785880927E-4</v>
          </cell>
          <cell r="O15">
            <v>8.0485629293052817E-6</v>
          </cell>
          <cell r="P15">
            <v>1</v>
          </cell>
          <cell r="R15">
            <v>1.0254271785880927E-4</v>
          </cell>
          <cell r="S15">
            <v>0</v>
          </cell>
          <cell r="T15">
            <v>0</v>
          </cell>
          <cell r="U15">
            <v>1.0051989654422636E-3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0.13453492890768334</v>
          </cell>
          <cell r="G16">
            <v>2.4355402123577501E-2</v>
          </cell>
          <cell r="H16">
            <v>0.1836405268477041</v>
          </cell>
          <cell r="I16">
            <v>0.24047392614192747</v>
          </cell>
          <cell r="J16">
            <v>0.41287882419901856</v>
          </cell>
          <cell r="K16">
            <v>2.1781018534132056E-3</v>
          </cell>
          <cell r="L16">
            <v>1.3212015843208978E-3</v>
          </cell>
          <cell r="M16">
            <v>4.6440879086187342E-4</v>
          </cell>
          <cell r="N16">
            <v>1.4266136809322369E-4</v>
          </cell>
          <cell r="O16">
            <v>1.0018183399917816E-5</v>
          </cell>
          <cell r="P16">
            <v>1</v>
          </cell>
          <cell r="R16">
            <v>1.4266136809322369E-4</v>
          </cell>
          <cell r="S16">
            <v>0</v>
          </cell>
          <cell r="T16">
            <v>0</v>
          </cell>
          <cell r="U16">
            <v>1.3212015843208978E-3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0.13970200045170059</v>
          </cell>
          <cell r="G17">
            <v>2.6222255228156823E-2</v>
          </cell>
          <cell r="H17">
            <v>0.19647167127138485</v>
          </cell>
          <cell r="I17">
            <v>0.23670993063452428</v>
          </cell>
          <cell r="J17">
            <v>0.39728808378635955</v>
          </cell>
          <cell r="K17">
            <v>2.3412255784403639E-3</v>
          </cell>
          <cell r="L17">
            <v>6.8919634656362967E-4</v>
          </cell>
          <cell r="M17">
            <v>5.0713369278683332E-4</v>
          </cell>
          <cell r="N17">
            <v>6.2424067624394864E-5</v>
          </cell>
          <cell r="O17">
            <v>6.0789424586927476E-6</v>
          </cell>
          <cell r="P17">
            <v>1</v>
          </cell>
          <cell r="R17">
            <v>6.2424067624394864E-5</v>
          </cell>
          <cell r="S17">
            <v>0</v>
          </cell>
          <cell r="T17">
            <v>0</v>
          </cell>
          <cell r="U17">
            <v>6.8919634656362967E-4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 t="str">
            <v>F13</v>
          </cell>
          <cell r="B18" t="str">
            <v>SS Generation Combustion Turbine</v>
          </cell>
          <cell r="C18" t="str">
            <v>SSCCT</v>
          </cell>
          <cell r="F18">
            <v>0.14134765049065057</v>
          </cell>
          <cell r="G18">
            <v>2.8614581992512007E-2</v>
          </cell>
          <cell r="H18">
            <v>0.21050162062900327</v>
          </cell>
          <cell r="I18">
            <v>0.23123565126568923</v>
          </cell>
          <cell r="J18">
            <v>0.38103722452357586</v>
          </cell>
          <cell r="K18">
            <v>6.2443095249706806E-3</v>
          </cell>
          <cell r="L18">
            <v>4.9851346097439185E-10</v>
          </cell>
          <cell r="M18">
            <v>1.0125066607558652E-3</v>
          </cell>
          <cell r="N18">
            <v>0</v>
          </cell>
          <cell r="O18">
            <v>6.4544143291060335E-6</v>
          </cell>
          <cell r="P18">
            <v>1</v>
          </cell>
          <cell r="R18">
            <v>0</v>
          </cell>
          <cell r="S18">
            <v>0</v>
          </cell>
          <cell r="T18">
            <v>0</v>
          </cell>
          <cell r="U18">
            <v>4.9851346097439185E-10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 t="str">
            <v>F14</v>
          </cell>
          <cell r="B19" t="str">
            <v>SS Gen Combustion Turbine</v>
          </cell>
          <cell r="C19" t="str">
            <v>SSGCT</v>
          </cell>
          <cell r="F19">
            <v>0.13637881378376485</v>
          </cell>
          <cell r="G19">
            <v>2.7195019572458904E-2</v>
          </cell>
          <cell r="H19">
            <v>0.20142883367342462</v>
          </cell>
          <cell r="I19">
            <v>0.23533739612801613</v>
          </cell>
          <cell r="J19">
            <v>0.39181069486748688</v>
          </cell>
          <cell r="K19">
            <v>6.2728773330731121E-3</v>
          </cell>
          <cell r="L19">
            <v>4.9367875355993277E-4</v>
          </cell>
          <cell r="M19">
            <v>1.0187298804298416E-3</v>
          </cell>
          <cell r="N19">
            <v>5.4212988636592055E-5</v>
          </cell>
          <cell r="O19">
            <v>9.7430191492351267E-6</v>
          </cell>
          <cell r="P19">
            <v>1</v>
          </cell>
          <cell r="R19">
            <v>5.4212988636592055E-5</v>
          </cell>
          <cell r="S19">
            <v>0</v>
          </cell>
          <cell r="T19">
            <v>0</v>
          </cell>
          <cell r="U19">
            <v>4.9367875355993277E-4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 t="str">
            <v>F15</v>
          </cell>
          <cell r="B20" t="str">
            <v>SS Capacity Cholla</v>
          </cell>
          <cell r="C20" t="str">
            <v>SSCCH</v>
          </cell>
          <cell r="F20">
            <v>0.15035938900263582</v>
          </cell>
          <cell r="G20">
            <v>2.5408334643241784E-2</v>
          </cell>
          <cell r="H20">
            <v>0.19099122218695563</v>
          </cell>
          <cell r="I20">
            <v>0.2363449522260806</v>
          </cell>
          <cell r="J20">
            <v>0.39403294424575885</v>
          </cell>
          <cell r="K20">
            <v>1.3205810847786792E-3</v>
          </cell>
          <cell r="L20">
            <v>1.1056185936935087E-3</v>
          </cell>
          <cell r="M20">
            <v>3.3096985806141583E-4</v>
          </cell>
          <cell r="N20">
            <v>1.0007690910006752E-4</v>
          </cell>
          <cell r="O20">
            <v>5.911249693778098E-6</v>
          </cell>
          <cell r="P20">
            <v>1</v>
          </cell>
          <cell r="R20">
            <v>1.0007690910006752E-4</v>
          </cell>
          <cell r="S20">
            <v>0</v>
          </cell>
          <cell r="T20">
            <v>0</v>
          </cell>
          <cell r="U20">
            <v>1.1056185936935087E-3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 t="str">
            <v>F16</v>
          </cell>
          <cell r="B21" t="str">
            <v>SS Generation Cholla</v>
          </cell>
          <cell r="C21" t="str">
            <v>SSGCH</v>
          </cell>
          <cell r="F21">
            <v>0.14646007155767291</v>
          </cell>
          <cell r="G21">
            <v>2.4664316400072599E-2</v>
          </cell>
          <cell r="H21">
            <v>0.18583888110400187</v>
          </cell>
          <cell r="I21">
            <v>0.23829436458139336</v>
          </cell>
          <cell r="J21">
            <v>0.40170053505966652</v>
          </cell>
          <cell r="K21">
            <v>1.2751910688107741E-3</v>
          </cell>
          <cell r="L21">
            <v>1.3098888642634776E-3</v>
          </cell>
          <cell r="M21">
            <v>3.1871113584628968E-4</v>
          </cell>
          <cell r="N21">
            <v>1.3037038047514519E-4</v>
          </cell>
          <cell r="O21">
            <v>7.6698477972538247E-6</v>
          </cell>
          <cell r="P21">
            <v>1</v>
          </cell>
          <cell r="R21">
            <v>1.3037038047514519E-4</v>
          </cell>
          <cell r="S21">
            <v>0</v>
          </cell>
          <cell r="T21">
            <v>0</v>
          </cell>
          <cell r="U21">
            <v>1.3098888642634776E-3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 t="str">
            <v>F17</v>
          </cell>
          <cell r="B22" t="str">
            <v>SS Capacity Contract</v>
          </cell>
          <cell r="C22" t="str">
            <v>SSCC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 t="str">
            <v>F18</v>
          </cell>
          <cell r="B23" t="str">
            <v>SS Generation Contract</v>
          </cell>
          <cell r="C23" t="str">
            <v>SSGC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F20</v>
          </cell>
          <cell r="B24" t="str">
            <v>12 Weighted Distribution Peaks</v>
          </cell>
          <cell r="F24">
            <v>0.2991499143326416</v>
          </cell>
          <cell r="G24">
            <v>3.8889685435023157E-2</v>
          </cell>
          <cell r="H24">
            <v>0.29060924993164622</v>
          </cell>
          <cell r="I24">
            <v>0.36455182094817801</v>
          </cell>
          <cell r="J24">
            <v>0</v>
          </cell>
          <cell r="K24">
            <v>2.7648252822818705E-3</v>
          </cell>
          <cell r="L24">
            <v>3.1650974140124116E-3</v>
          </cell>
          <cell r="M24">
            <v>5.7912311574561011E-4</v>
          </cell>
          <cell r="N24">
            <v>2.8097779813115911E-4</v>
          </cell>
          <cell r="O24">
            <v>9.3057423397379572E-6</v>
          </cell>
          <cell r="P24">
            <v>1</v>
          </cell>
          <cell r="R24">
            <v>2.8097779813115911E-4</v>
          </cell>
          <cell r="S24">
            <v>0</v>
          </cell>
          <cell r="T24">
            <v>0</v>
          </cell>
          <cell r="U24">
            <v>3.1650974140124116E-3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 t="str">
            <v>F21</v>
          </cell>
          <cell r="B25" t="str">
            <v>Transformers      - NCP</v>
          </cell>
          <cell r="F25">
            <v>0.47696705914900295</v>
          </cell>
          <cell r="G25">
            <v>5.4110053815390829E-2</v>
          </cell>
          <cell r="H25">
            <v>0.40268935089199642</v>
          </cell>
          <cell r="I25">
            <v>4.538114518194173E-2</v>
          </cell>
          <cell r="J25">
            <v>0</v>
          </cell>
          <cell r="K25">
            <v>1.4211109841076595E-2</v>
          </cell>
          <cell r="L25">
            <v>4.2712844787559231E-3</v>
          </cell>
          <cell r="M25">
            <v>1.8083601662937925E-3</v>
          </cell>
          <cell r="N25">
            <v>5.5441129222908803E-4</v>
          </cell>
          <cell r="O25">
            <v>7.2251833128176633E-6</v>
          </cell>
          <cell r="P25">
            <v>1</v>
          </cell>
          <cell r="R25">
            <v>5.5441129222908803E-4</v>
          </cell>
          <cell r="S25">
            <v>0</v>
          </cell>
          <cell r="T25">
            <v>0</v>
          </cell>
          <cell r="U25">
            <v>4.2712844787559231E-3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 t="str">
            <v>F22</v>
          </cell>
          <cell r="B26" t="str">
            <v>Secondary Lines - NCP</v>
          </cell>
          <cell r="F26">
            <v>0.89811262339407449</v>
          </cell>
          <cell r="G26">
            <v>0.10188737660592551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 t="str">
            <v>F23</v>
          </cell>
          <cell r="B27" t="str">
            <v>Max NCP (sec &amp; pri) - Facilities</v>
          </cell>
          <cell r="F27">
            <v>0.35952359301940018</v>
          </cell>
          <cell r="G27">
            <v>4.115906892493227E-2</v>
          </cell>
          <cell r="H27">
            <v>0.34628181082531684</v>
          </cell>
          <cell r="I27">
            <v>0.23731761468737528</v>
          </cell>
          <cell r="J27">
            <v>0</v>
          </cell>
          <cell r="K27">
            <v>1.0711912222980388E-2</v>
          </cell>
          <cell r="L27">
            <v>3.2195672911881326E-3</v>
          </cell>
          <cell r="M27">
            <v>1.3630881462109528E-3</v>
          </cell>
          <cell r="N27">
            <v>4.1789875415790978E-4</v>
          </cell>
          <cell r="O27">
            <v>5.4461284380574596E-6</v>
          </cell>
          <cell r="P27">
            <v>1</v>
          </cell>
          <cell r="R27">
            <v>4.1789875415790978E-4</v>
          </cell>
          <cell r="S27">
            <v>0</v>
          </cell>
          <cell r="T27">
            <v>0</v>
          </cell>
          <cell r="U27">
            <v>3.2195672911881326E-3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F24</v>
          </cell>
          <cell r="B28" t="str">
            <v>12 Dist Peaks - Distance</v>
          </cell>
          <cell r="F28">
            <v>0.27168396442251785</v>
          </cell>
          <cell r="G28">
            <v>4.190629857711349E-2</v>
          </cell>
          <cell r="H28">
            <v>0.30446015363309753</v>
          </cell>
          <cell r="I28">
            <v>0.37207396348272109</v>
          </cell>
          <cell r="J28">
            <v>0</v>
          </cell>
          <cell r="K28">
            <v>5.0807544812223595E-3</v>
          </cell>
          <cell r="L28">
            <v>2.9136112272467895E-3</v>
          </cell>
          <cell r="M28">
            <v>1.7188909289998823E-3</v>
          </cell>
          <cell r="N28">
            <v>1.5715829973774549E-4</v>
          </cell>
          <cell r="O28">
            <v>5.2049473433060739E-6</v>
          </cell>
          <cell r="P28">
            <v>1</v>
          </cell>
          <cell r="R28">
            <v>1.5715829973774549E-4</v>
          </cell>
          <cell r="S28">
            <v>0</v>
          </cell>
          <cell r="T28">
            <v>0</v>
          </cell>
          <cell r="U28">
            <v>2.9136112272467895E-3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 t="str">
            <v>F25</v>
          </cell>
          <cell r="B29" t="str">
            <v>Max NCP (sec &amp; pri) x Feeder Dist Wgt. - Fac &amp; Dist.</v>
          </cell>
          <cell r="F29">
            <v>0.32560356883995795</v>
          </cell>
          <cell r="G29">
            <v>4.4227974702921509E-2</v>
          </cell>
          <cell r="H29">
            <v>0.3617739957083701</v>
          </cell>
          <cell r="I29">
            <v>0.24153864254651941</v>
          </cell>
          <cell r="J29">
            <v>0</v>
          </cell>
          <cell r="K29">
            <v>1.9629722494864582E-2</v>
          </cell>
          <cell r="L29">
            <v>2.9554843598854166E-3</v>
          </cell>
          <cell r="M29">
            <v>4.0344840105335207E-3</v>
          </cell>
          <cell r="N29">
            <v>2.3308967225002048E-4</v>
          </cell>
          <cell r="O29">
            <v>3.0376646975565094E-6</v>
          </cell>
          <cell r="P29">
            <v>1</v>
          </cell>
          <cell r="R29">
            <v>2.3308967225002048E-4</v>
          </cell>
          <cell r="S29">
            <v>0</v>
          </cell>
          <cell r="T29">
            <v>0</v>
          </cell>
          <cell r="U29">
            <v>2.9554843598854166E-3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A30" t="str">
            <v>F26</v>
          </cell>
          <cell r="B30" t="str">
            <v xml:space="preserve">12 WDP &amp; Facilities  </v>
          </cell>
          <cell r="F30">
            <v>0.35904795662445349</v>
          </cell>
          <cell r="G30">
            <v>4.667647029203658E-2</v>
          </cell>
          <cell r="H30">
            <v>0.34879721626160393</v>
          </cell>
          <cell r="I30">
            <v>0.23731761468737528</v>
          </cell>
          <cell r="J30">
            <v>0</v>
          </cell>
          <cell r="K30">
            <v>3.3184193625510759E-3</v>
          </cell>
          <cell r="L30">
            <v>3.7988369863106398E-3</v>
          </cell>
          <cell r="M30">
            <v>6.9507949486235143E-4</v>
          </cell>
          <cell r="N30">
            <v>3.372372828549492E-4</v>
          </cell>
          <cell r="O30">
            <v>1.1169007951783325E-5</v>
          </cell>
          <cell r="P30">
            <v>1</v>
          </cell>
          <cell r="R30">
            <v>3.372372828549492E-4</v>
          </cell>
          <cell r="S30">
            <v>0</v>
          </cell>
          <cell r="T30">
            <v>0</v>
          </cell>
          <cell r="U30">
            <v>3.7988369863106398E-3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A31" t="str">
            <v>F27</v>
          </cell>
          <cell r="B31" t="str">
            <v>12 WDP &amp; Facilities  - Composite 2</v>
          </cell>
          <cell r="F31">
            <v>0.35928577482192686</v>
          </cell>
          <cell r="G31">
            <v>4.3917769608484425E-2</v>
          </cell>
          <cell r="H31">
            <v>0.34753951354346041</v>
          </cell>
          <cell r="I31">
            <v>0.23731761468737528</v>
          </cell>
          <cell r="J31">
            <v>0</v>
          </cell>
          <cell r="K31">
            <v>7.0151657927657327E-3</v>
          </cell>
          <cell r="L31">
            <v>3.5092021387493864E-3</v>
          </cell>
          <cell r="M31">
            <v>1.0290838205366522E-3</v>
          </cell>
          <cell r="N31">
            <v>3.7756801850642952E-4</v>
          </cell>
          <cell r="O31">
            <v>8.3075681949203931E-6</v>
          </cell>
          <cell r="P31">
            <v>1</v>
          </cell>
          <cell r="R31">
            <v>3.7756801850642952E-4</v>
          </cell>
          <cell r="S31">
            <v>0</v>
          </cell>
          <cell r="T31">
            <v>0</v>
          </cell>
          <cell r="U31">
            <v>3.5092021387493864E-3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 t="str">
            <v>F30</v>
          </cell>
          <cell r="B32" t="str">
            <v>MWH @ Input</v>
          </cell>
          <cell r="F32">
            <v>0.1293678573636661</v>
          </cell>
          <cell r="G32">
            <v>2.2488549018998178E-2</v>
          </cell>
          <cell r="H32">
            <v>0.17080938242402338</v>
          </cell>
          <cell r="I32">
            <v>0.24423792164933064</v>
          </cell>
          <cell r="J32">
            <v>0.42846956461167757</v>
          </cell>
          <cell r="K32">
            <v>2.0149781283860472E-3</v>
          </cell>
          <cell r="L32">
            <v>1.9532068220781658E-3</v>
          </cell>
          <cell r="M32">
            <v>4.2168388893691356E-4</v>
          </cell>
          <cell r="N32">
            <v>2.228986685620525E-4</v>
          </cell>
          <cell r="O32">
            <v>1.3957424341142882E-5</v>
          </cell>
          <cell r="P32">
            <v>1</v>
          </cell>
          <cell r="R32">
            <v>2.228986685620525E-4</v>
          </cell>
          <cell r="S32">
            <v>0</v>
          </cell>
          <cell r="T32">
            <v>0</v>
          </cell>
          <cell r="U32">
            <v>1.9532068220781658E-3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 t="str">
            <v>F33</v>
          </cell>
          <cell r="B33" t="str">
            <v>SS Energy Combustion Turbine</v>
          </cell>
          <cell r="C33" t="str">
            <v>SSECT</v>
          </cell>
          <cell r="F33">
            <v>0.12147230366310764</v>
          </cell>
          <cell r="G33">
            <v>2.2936332312299593E-2</v>
          </cell>
          <cell r="H33">
            <v>0.17421047280668861</v>
          </cell>
          <cell r="I33">
            <v>0.24764263071499681</v>
          </cell>
          <cell r="J33">
            <v>0.42413110589921987</v>
          </cell>
          <cell r="K33">
            <v>6.3585807573804075E-3</v>
          </cell>
          <cell r="L33">
            <v>1.9747135186993481E-3</v>
          </cell>
          <cell r="M33">
            <v>1.0373995394517704E-3</v>
          </cell>
          <cell r="N33">
            <v>2.1685195454636822E-4</v>
          </cell>
          <cell r="O33">
            <v>1.9608833609622407E-5</v>
          </cell>
          <cell r="P33">
            <v>1</v>
          </cell>
          <cell r="R33">
            <v>2.1685195454636822E-4</v>
          </cell>
          <cell r="S33">
            <v>0</v>
          </cell>
          <cell r="T33">
            <v>0</v>
          </cell>
          <cell r="U33">
            <v>1.9747135186993481E-3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A34" t="str">
            <v>F35</v>
          </cell>
          <cell r="B34" t="str">
            <v>SS Energy Cholla</v>
          </cell>
          <cell r="C34" t="str">
            <v>SSECH</v>
          </cell>
          <cell r="F34">
            <v>0.13476211922278417</v>
          </cell>
          <cell r="G34">
            <v>2.243226167056505E-2</v>
          </cell>
          <cell r="H34">
            <v>0.17038185785514054</v>
          </cell>
          <cell r="I34">
            <v>0.24414260164733165</v>
          </cell>
          <cell r="J34">
            <v>0.4247033075013894</v>
          </cell>
          <cell r="K34">
            <v>1.1390210209070591E-3</v>
          </cell>
          <cell r="L34">
            <v>1.922699675973384E-3</v>
          </cell>
          <cell r="M34">
            <v>2.81934969200911E-4</v>
          </cell>
          <cell r="N34">
            <v>2.2125079460037824E-4</v>
          </cell>
          <cell r="O34">
            <v>1.2945642107681007E-5</v>
          </cell>
          <cell r="P34">
            <v>1</v>
          </cell>
          <cell r="R34">
            <v>2.2125079460037824E-4</v>
          </cell>
          <cell r="S34">
            <v>0</v>
          </cell>
          <cell r="T34">
            <v>0</v>
          </cell>
          <cell r="U34">
            <v>1.922699675973384E-3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A35" t="str">
            <v>F37</v>
          </cell>
          <cell r="B35" t="str">
            <v>SSystem Energy Purchase</v>
          </cell>
          <cell r="C35" t="str">
            <v>SSEC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A36" t="str">
            <v>F40</v>
          </cell>
          <cell r="B36" t="str">
            <v>Average Customers</v>
          </cell>
          <cell r="F36">
            <v>0.78294857882466329</v>
          </cell>
          <cell r="G36">
            <v>0.14197346798440139</v>
          </cell>
          <cell r="H36">
            <v>4.3433610798457999E-2</v>
          </cell>
          <cell r="I36">
            <v>5.660824082312655E-4</v>
          </cell>
          <cell r="J36">
            <v>1.910528127780521E-4</v>
          </cell>
          <cell r="K36">
            <v>4.1819337908084739E-3</v>
          </cell>
          <cell r="L36">
            <v>2.4327391493738634E-2</v>
          </cell>
          <cell r="M36">
            <v>2.2087204388953295E-4</v>
          </cell>
          <cell r="N36">
            <v>2.0579454215907465E-3</v>
          </cell>
          <cell r="O36">
            <v>9.9064421440471455E-5</v>
          </cell>
          <cell r="P36">
            <v>1</v>
          </cell>
          <cell r="R36">
            <v>2.0579454215907465E-3</v>
          </cell>
          <cell r="S36">
            <v>0</v>
          </cell>
          <cell r="T36">
            <v>0</v>
          </cell>
          <cell r="U36">
            <v>2.4327391493738634E-2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A37" t="str">
            <v>F41</v>
          </cell>
          <cell r="B37" t="str">
            <v>Weighted Customers Acct 902</v>
          </cell>
          <cell r="F37">
            <v>0.71838003661607253</v>
          </cell>
          <cell r="G37">
            <v>0.20544752962174839</v>
          </cell>
          <cell r="H37">
            <v>6.2852081926153228E-2</v>
          </cell>
          <cell r="I37">
            <v>3.5148312502757718E-3</v>
          </cell>
          <cell r="J37">
            <v>1.8242508122425368E-3</v>
          </cell>
          <cell r="K37">
            <v>6.9962659943951181E-3</v>
          </cell>
          <cell r="L37">
            <v>5.2233741399101063E-4</v>
          </cell>
          <cell r="M37">
            <v>4.1635285289583093E-4</v>
          </cell>
          <cell r="N37">
            <v>4.4186483780022959E-5</v>
          </cell>
          <cell r="O37">
            <v>2.1270284455713062E-6</v>
          </cell>
          <cell r="P37">
            <v>1</v>
          </cell>
          <cell r="R37">
            <v>4.4186483780022959E-5</v>
          </cell>
          <cell r="S37">
            <v>0</v>
          </cell>
          <cell r="T37">
            <v>0</v>
          </cell>
          <cell r="U37">
            <v>5.2233741399101063E-4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A38" t="str">
            <v>F42</v>
          </cell>
          <cell r="B38" t="str">
            <v>Weighted Customers Acct 903</v>
          </cell>
          <cell r="F38">
            <v>0.78654218542922494</v>
          </cell>
          <cell r="G38">
            <v>0.13475933422546368</v>
          </cell>
          <cell r="H38">
            <v>4.4072082656981169E-2</v>
          </cell>
          <cell r="I38">
            <v>4.1977033713737726E-3</v>
          </cell>
          <cell r="J38">
            <v>1.4167248878386484E-3</v>
          </cell>
          <cell r="K38">
            <v>4.3048051324217334E-3</v>
          </cell>
          <cell r="L38">
            <v>2.2486056475586529E-2</v>
          </cell>
          <cell r="M38">
            <v>2.2736158813272935E-4</v>
          </cell>
          <cell r="N38">
            <v>1.9021799762409582E-3</v>
          </cell>
          <cell r="O38">
            <v>9.1566256735954447E-5</v>
          </cell>
          <cell r="P38">
            <v>1</v>
          </cell>
          <cell r="R38">
            <v>1.9021799762409582E-3</v>
          </cell>
          <cell r="S38">
            <v>0</v>
          </cell>
          <cell r="T38">
            <v>0</v>
          </cell>
          <cell r="U38">
            <v>2.2486056475586529E-2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A39" t="str">
            <v>F43</v>
          </cell>
          <cell r="B39" t="str">
            <v>Residential Split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A40" t="str">
            <v>F44</v>
          </cell>
          <cell r="B40" t="str">
            <v>Commercial Split</v>
          </cell>
          <cell r="F40">
            <v>0</v>
          </cell>
          <cell r="G40">
            <v>0.77453592895344492</v>
          </cell>
          <cell r="H40">
            <v>0.22546407104655503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A41" t="str">
            <v>F45</v>
          </cell>
          <cell r="B41" t="str">
            <v>Industrial / Irrigation Split</v>
          </cell>
          <cell r="F41">
            <v>0</v>
          </cell>
          <cell r="G41">
            <v>0.48111130290670967</v>
          </cell>
          <cell r="H41">
            <v>0.24984486674944467</v>
          </cell>
          <cell r="I41">
            <v>2.9516030853172372E-2</v>
          </cell>
          <cell r="J41">
            <v>9.9616604129456766E-3</v>
          </cell>
          <cell r="K41">
            <v>0.21804967792781091</v>
          </cell>
          <cell r="L41">
            <v>0</v>
          </cell>
          <cell r="M41">
            <v>1.1516461149916776E-2</v>
          </cell>
          <cell r="N41">
            <v>0</v>
          </cell>
          <cell r="O41">
            <v>0</v>
          </cell>
          <cell r="P41">
            <v>1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A42" t="str">
            <v>F46</v>
          </cell>
          <cell r="B42" t="str">
            <v>Lighting / OSPA  Split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0.91855546154873757</v>
          </cell>
          <cell r="M42">
            <v>0</v>
          </cell>
          <cell r="N42">
            <v>7.7704056641581698E-2</v>
          </cell>
          <cell r="O42">
            <v>3.740481809680723E-3</v>
          </cell>
          <cell r="P42">
            <v>1</v>
          </cell>
          <cell r="R42">
            <v>7.7704056641581698E-2</v>
          </cell>
          <cell r="S42">
            <v>0</v>
          </cell>
          <cell r="T42">
            <v>0</v>
          </cell>
          <cell r="U42">
            <v>0.91855546154873757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A43" t="str">
            <v>F47</v>
          </cell>
          <cell r="B43" t="str">
            <v>Wtd Customers Acct 902 - irrigation</v>
          </cell>
          <cell r="F43">
            <v>0.72016361234431292</v>
          </cell>
          <cell r="G43">
            <v>0.20595760953569811</v>
          </cell>
          <cell r="H43">
            <v>6.3008129480482442E-2</v>
          </cell>
          <cell r="I43">
            <v>3.5235577841259925E-3</v>
          </cell>
          <cell r="J43">
            <v>1.8287800158744546E-3</v>
          </cell>
          <cell r="K43">
            <v>4.5303817238116495E-3</v>
          </cell>
          <cell r="L43">
            <v>5.2363426006977239E-4</v>
          </cell>
          <cell r="M43">
            <v>4.1786635738595777E-4</v>
          </cell>
          <cell r="N43">
            <v>4.4296188860856733E-5</v>
          </cell>
          <cell r="O43">
            <v>2.1323093778292071E-6</v>
          </cell>
          <cell r="P43">
            <v>1</v>
          </cell>
          <cell r="R43">
            <v>4.4296188860856733E-5</v>
          </cell>
          <cell r="S43">
            <v>0</v>
          </cell>
          <cell r="T43">
            <v>0</v>
          </cell>
          <cell r="U43">
            <v>5.2363426006977239E-4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A44" t="str">
            <v>F48</v>
          </cell>
          <cell r="B44" t="str">
            <v>Wtd Customers Acct 903 - irrigation</v>
          </cell>
          <cell r="F44">
            <v>0.78774262790227745</v>
          </cell>
          <cell r="G44">
            <v>0.13496500765460881</v>
          </cell>
          <cell r="H44">
            <v>4.4139346690465209E-2</v>
          </cell>
          <cell r="I44">
            <v>4.2041100225485252E-3</v>
          </cell>
          <cell r="J44">
            <v>1.4188871326101275E-3</v>
          </cell>
          <cell r="K44">
            <v>2.7848857866028744E-3</v>
          </cell>
          <cell r="L44">
            <v>2.2520375317912858E-2</v>
          </cell>
          <cell r="M44">
            <v>2.2797034926349662E-4</v>
          </cell>
          <cell r="N44">
            <v>1.9050831360169639E-3</v>
          </cell>
          <cell r="O44">
            <v>9.1706007693653283E-5</v>
          </cell>
          <cell r="P44">
            <v>1</v>
          </cell>
          <cell r="R44">
            <v>1.9050831360169639E-3</v>
          </cell>
          <cell r="S44">
            <v>0</v>
          </cell>
          <cell r="T44">
            <v>0</v>
          </cell>
          <cell r="U44">
            <v>2.2520375317912858E-2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 t="str">
            <v>F50</v>
          </cell>
          <cell r="B45" t="str">
            <v>Customer Advances</v>
          </cell>
          <cell r="F45">
            <v>2.9925853026538076E-2</v>
          </cell>
          <cell r="G45">
            <v>1.7151697302240951E-2</v>
          </cell>
          <cell r="H45">
            <v>0.18960833374802827</v>
          </cell>
          <cell r="I45">
            <v>0.72774563115564639</v>
          </cell>
          <cell r="J45">
            <v>1.6773771746032194E-2</v>
          </cell>
          <cell r="K45">
            <v>8.5718330017953894E-3</v>
          </cell>
          <cell r="L45">
            <v>6.9885317205666082E-3</v>
          </cell>
          <cell r="M45">
            <v>1.6340591561510075E-3</v>
          </cell>
          <cell r="N45">
            <v>1.5807955408015119E-3</v>
          </cell>
          <cell r="O45">
            <v>1.9493602199644007E-5</v>
          </cell>
          <cell r="P45">
            <v>1</v>
          </cell>
          <cell r="R45">
            <v>1.5807955408015119E-3</v>
          </cell>
          <cell r="S45">
            <v>0</v>
          </cell>
          <cell r="T45">
            <v>0</v>
          </cell>
          <cell r="U45">
            <v>6.9885317205666082E-3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A46" t="str">
            <v>F51</v>
          </cell>
          <cell r="B46" t="str">
            <v>Security Deposits</v>
          </cell>
          <cell r="F46">
            <v>0.60546867333539756</v>
          </cell>
          <cell r="G46">
            <v>4.8736394935561117E-2</v>
          </cell>
          <cell r="H46">
            <v>0.30671659673056489</v>
          </cell>
          <cell r="I46">
            <v>3.3864709101763993E-2</v>
          </cell>
          <cell r="J46">
            <v>0</v>
          </cell>
          <cell r="K46">
            <v>2.4274839206128098E-3</v>
          </cell>
          <cell r="L46">
            <v>2.3012609139607802E-3</v>
          </cell>
          <cell r="M46">
            <v>0</v>
          </cell>
          <cell r="N46">
            <v>4.8488106213889353E-4</v>
          </cell>
          <cell r="O46">
            <v>0</v>
          </cell>
          <cell r="P46">
            <v>1</v>
          </cell>
          <cell r="R46">
            <v>4.8488106213889353E-4</v>
          </cell>
          <cell r="S46">
            <v>0</v>
          </cell>
          <cell r="T46">
            <v>0</v>
          </cell>
          <cell r="U46">
            <v>2.3012609139607802E-3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A47" t="str">
            <v>F60</v>
          </cell>
          <cell r="B47" t="str">
            <v>Meters</v>
          </cell>
          <cell r="F47">
            <v>0.43882459760597325</v>
          </cell>
          <cell r="G47">
            <v>0.10611722466064373</v>
          </cell>
          <cell r="H47">
            <v>0.13711762692082805</v>
          </cell>
          <cell r="I47">
            <v>1.9201870945668477E-2</v>
          </cell>
          <cell r="J47">
            <v>0.2921707064255511</v>
          </cell>
          <cell r="K47">
            <v>6.1261202743662594E-3</v>
          </cell>
          <cell r="L47">
            <v>0</v>
          </cell>
          <cell r="M47">
            <v>4.4185316696925041E-4</v>
          </cell>
          <cell r="N47">
            <v>0</v>
          </cell>
          <cell r="O47">
            <v>0</v>
          </cell>
          <cell r="P47">
            <v>1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A48" t="str">
            <v>F70</v>
          </cell>
          <cell r="B48" t="str">
            <v>Services</v>
          </cell>
          <cell r="F48">
            <v>0.69438815520581876</v>
          </cell>
          <cell r="G48">
            <v>0.17349906313648156</v>
          </cell>
          <cell r="H48">
            <v>0.10561627595941649</v>
          </cell>
          <cell r="I48">
            <v>2.504423838883349E-3</v>
          </cell>
          <cell r="J48">
            <v>0</v>
          </cell>
          <cell r="K48">
            <v>0</v>
          </cell>
          <cell r="L48">
            <v>2.2083292338391694E-2</v>
          </cell>
          <cell r="M48">
            <v>0</v>
          </cell>
          <cell r="N48">
            <v>1.8188633741966012E-3</v>
          </cell>
          <cell r="O48">
            <v>8.9926146811368163E-5</v>
          </cell>
          <cell r="P48">
            <v>1</v>
          </cell>
          <cell r="R48">
            <v>1.8188633741966012E-3</v>
          </cell>
          <cell r="U48">
            <v>2.2083292338391694E-2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A49" t="str">
            <v>F80</v>
          </cell>
          <cell r="B49" t="str">
            <v>Uncollectables</v>
          </cell>
          <cell r="F49">
            <v>0.87700847975718921</v>
          </cell>
          <cell r="G49">
            <v>1.7765624487311039E-2</v>
          </cell>
          <cell r="H49">
            <v>9.6806624131417551E-2</v>
          </cell>
          <cell r="I49">
            <v>1.2961847152623213E-2</v>
          </cell>
          <cell r="J49">
            <v>-3.2419917118296213E-3</v>
          </cell>
          <cell r="K49">
            <v>-1.0923481366602993E-3</v>
          </cell>
          <cell r="L49">
            <v>0</v>
          </cell>
          <cell r="M49">
            <v>-2.0823568005120838E-4</v>
          </cell>
          <cell r="N49">
            <v>0</v>
          </cell>
          <cell r="O49">
            <v>0</v>
          </cell>
          <cell r="P49">
            <v>1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A50" t="str">
            <v>F90</v>
          </cell>
          <cell r="B50" t="str">
            <v>Account 908</v>
          </cell>
          <cell r="F50">
            <v>0.74512828359081196</v>
          </cell>
          <cell r="G50">
            <v>0.13511310966797718</v>
          </cell>
          <cell r="H50">
            <v>5.1611518465098288E-2</v>
          </cell>
          <cell r="I50">
            <v>1.4559287949303326E-2</v>
          </cell>
          <cell r="J50">
            <v>2.4262065745997617E-2</v>
          </cell>
          <cell r="K50">
            <v>4.0650554439676688E-3</v>
          </cell>
          <cell r="L50">
            <v>2.2985499794371058E-2</v>
          </cell>
          <cell r="M50">
            <v>2.3507691399361687E-4</v>
          </cell>
          <cell r="N50">
            <v>1.9462318443561554E-3</v>
          </cell>
          <cell r="O50">
            <v>9.3870584122906153E-5</v>
          </cell>
          <cell r="P50">
            <v>1</v>
          </cell>
          <cell r="R50">
            <v>1.9462318443561554E-3</v>
          </cell>
          <cell r="U50">
            <v>2.2985499794371058E-2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 t="str">
            <v>F101</v>
          </cell>
          <cell r="B51" t="str">
            <v>Rate Base</v>
          </cell>
          <cell r="F51">
            <v>0.19102144183955383</v>
          </cell>
          <cell r="G51">
            <v>3.1952704538869919E-2</v>
          </cell>
          <cell r="H51">
            <v>0.20885622491225805</v>
          </cell>
          <cell r="I51">
            <v>0.22320971805802489</v>
          </cell>
          <cell r="J51">
            <v>0.33634563524055083</v>
          </cell>
          <cell r="K51">
            <v>2.6487386255184108E-3</v>
          </cell>
          <cell r="L51">
            <v>4.4167300870392966E-3</v>
          </cell>
          <cell r="M51">
            <v>5.2541140661152769E-4</v>
          </cell>
          <cell r="N51">
            <v>1.0137347848826646E-3</v>
          </cell>
          <cell r="O51">
            <v>9.6605066907189713E-6</v>
          </cell>
          <cell r="P51">
            <v>1</v>
          </cell>
          <cell r="R51">
            <v>8.3333333333333329E-2</v>
          </cell>
          <cell r="S51">
            <v>8.3333333333333329E-2</v>
          </cell>
          <cell r="T51">
            <v>8.3333333333333329E-2</v>
          </cell>
          <cell r="U51">
            <v>8.3333333333333329E-2</v>
          </cell>
          <cell r="V51">
            <v>8.3333333333333329E-2</v>
          </cell>
          <cell r="W51">
            <v>8.3333333333333329E-2</v>
          </cell>
          <cell r="X51">
            <v>0.2455832699129607</v>
          </cell>
          <cell r="Y51">
            <v>0.24898626521511733</v>
          </cell>
        </row>
        <row r="52">
          <cell r="A52" t="str">
            <v>F101G</v>
          </cell>
          <cell r="B52" t="str">
            <v>Generation Rate Base</v>
          </cell>
          <cell r="F52">
            <v>0.13597578088240175</v>
          </cell>
          <cell r="G52">
            <v>2.488331223769482E-2</v>
          </cell>
          <cell r="H52">
            <v>0.18865597477429902</v>
          </cell>
          <cell r="I52">
            <v>0.23935304135812385</v>
          </cell>
          <cell r="J52">
            <v>0.40727179858443513</v>
          </cell>
          <cell r="K52">
            <v>2.2136476663586241E-3</v>
          </cell>
          <cell r="L52">
            <v>1.0528988311933397E-3</v>
          </cell>
          <cell r="M52">
            <v>4.7613533715025935E-4</v>
          </cell>
          <cell r="N52">
            <v>1.0905105873622344E-4</v>
          </cell>
          <cell r="O52">
            <v>8.3592696074004485E-6</v>
          </cell>
          <cell r="P52">
            <v>1</v>
          </cell>
          <cell r="R52">
            <v>7.1428571428571425E-2</v>
          </cell>
          <cell r="S52">
            <v>7.1428571428571425E-2</v>
          </cell>
          <cell r="T52">
            <v>7.1428571428571425E-2</v>
          </cell>
          <cell r="U52">
            <v>7.1428571428571425E-2</v>
          </cell>
          <cell r="V52">
            <v>7.1428571428571425E-2</v>
          </cell>
          <cell r="W52">
            <v>7.1428571428571425E-2</v>
          </cell>
          <cell r="X52">
            <v>0.21323281545452094</v>
          </cell>
          <cell r="Y52">
            <v>0.21417666322697804</v>
          </cell>
        </row>
        <row r="53">
          <cell r="A53" t="str">
            <v>F101T</v>
          </cell>
          <cell r="B53" t="str">
            <v>Transmission Rate Base</v>
          </cell>
          <cell r="F53">
            <v>0.13621129656431721</v>
          </cell>
          <cell r="G53">
            <v>2.5117802610724552E-2</v>
          </cell>
          <cell r="H53">
            <v>0.19017487262301586</v>
          </cell>
          <cell r="I53">
            <v>0.23727512217127686</v>
          </cell>
          <cell r="J53">
            <v>0.4074816142030494</v>
          </cell>
          <cell r="K53">
            <v>2.2316977350348363E-3</v>
          </cell>
          <cell r="L53">
            <v>9.2911713559814949E-4</v>
          </cell>
          <cell r="M53">
            <v>4.818261728439698E-4</v>
          </cell>
          <cell r="N53">
            <v>8.8783646565061833E-5</v>
          </cell>
          <cell r="O53">
            <v>7.8671375740338091E-6</v>
          </cell>
          <cell r="P53">
            <v>1</v>
          </cell>
          <cell r="R53">
            <v>0.14285714285714285</v>
          </cell>
          <cell r="S53">
            <v>0.14285714285714285</v>
          </cell>
          <cell r="T53">
            <v>0.14285714285714285</v>
          </cell>
          <cell r="U53">
            <v>0.14285714285714285</v>
          </cell>
          <cell r="V53">
            <v>0.14285714285714285</v>
          </cell>
          <cell r="W53">
            <v>0.14285714285714285</v>
          </cell>
          <cell r="X53">
            <v>0.42764231143583042</v>
          </cell>
          <cell r="Y53">
            <v>0.42848264492486349</v>
          </cell>
        </row>
        <row r="54">
          <cell r="A54" t="str">
            <v>F101D</v>
          </cell>
          <cell r="B54" t="str">
            <v>Distribution Rate Base</v>
          </cell>
          <cell r="F54">
            <v>0.44670328436569895</v>
          </cell>
          <cell r="G54">
            <v>6.4391262514519668E-2</v>
          </cell>
          <cell r="H54">
            <v>0.30263023740109929</v>
          </cell>
          <cell r="I54">
            <v>0.15100183921238267</v>
          </cell>
          <cell r="J54">
            <v>4.2399848954134765E-3</v>
          </cell>
          <cell r="K54">
            <v>4.6645244225237657E-3</v>
          </cell>
          <cell r="L54">
            <v>2.0312485200507543E-2</v>
          </cell>
          <cell r="M54">
            <v>7.5114505002238624E-4</v>
          </cell>
          <cell r="N54">
            <v>5.2891756900357578E-3</v>
          </cell>
          <cell r="O54">
            <v>1.6061247797069218E-5</v>
          </cell>
          <cell r="P54">
            <v>1</v>
          </cell>
          <cell r="R54">
            <v>0.14285714285714285</v>
          </cell>
          <cell r="S54">
            <v>0.14285714285714285</v>
          </cell>
          <cell r="T54">
            <v>0.14285714285714285</v>
          </cell>
          <cell r="U54">
            <v>0.14285714285714285</v>
          </cell>
          <cell r="V54">
            <v>0.14285714285714285</v>
          </cell>
          <cell r="W54">
            <v>0.14285714285714285</v>
          </cell>
          <cell r="X54">
            <v>0.408258943370921</v>
          </cell>
          <cell r="Y54">
            <v>0.42328225288139276</v>
          </cell>
        </row>
        <row r="55">
          <cell r="A55" t="str">
            <v>F101R</v>
          </cell>
          <cell r="B55" t="str">
            <v>Retail Rate Base</v>
          </cell>
          <cell r="F55">
            <v>0.71997126830425762</v>
          </cell>
          <cell r="G55">
            <v>0.12471088301704786</v>
          </cell>
          <cell r="H55">
            <v>7.9887491912985178E-2</v>
          </cell>
          <cell r="I55">
            <v>3.0670179374956634E-2</v>
          </cell>
          <cell r="J55">
            <v>1.877795600526401E-2</v>
          </cell>
          <cell r="K55">
            <v>4.0045599366036111E-3</v>
          </cell>
          <cell r="L55">
            <v>1.9595829127931529E-2</v>
          </cell>
          <cell r="M55">
            <v>2.9674442431757027E-4</v>
          </cell>
          <cell r="N55">
            <v>2.0121171860751465E-3</v>
          </cell>
          <cell r="O55">
            <v>7.2970710558938133E-5</v>
          </cell>
          <cell r="P55">
            <v>1</v>
          </cell>
          <cell r="R55">
            <v>0.14285714285714285</v>
          </cell>
          <cell r="S55">
            <v>0.14285714285714285</v>
          </cell>
          <cell r="T55">
            <v>0.14285714285714285</v>
          </cell>
          <cell r="U55">
            <v>0.14285714285714285</v>
          </cell>
          <cell r="V55">
            <v>0.14285714285714285</v>
          </cell>
          <cell r="W55">
            <v>0.14285714285714285</v>
          </cell>
          <cell r="X55">
            <v>0.40897559944349704</v>
          </cell>
          <cell r="Y55">
            <v>0.42655931138535341</v>
          </cell>
        </row>
        <row r="56">
          <cell r="A56" t="str">
            <v>F101M</v>
          </cell>
          <cell r="B56" t="str">
            <v>Misc Rate Base</v>
          </cell>
          <cell r="F56">
            <v>0.1747591231098263</v>
          </cell>
          <cell r="G56">
            <v>2.9758952134617822E-2</v>
          </cell>
          <cell r="H56">
            <v>0.20160232475306025</v>
          </cell>
          <cell r="I56">
            <v>0.22949177570829762</v>
          </cell>
          <cell r="J56">
            <v>0.35704836740023843</v>
          </cell>
          <cell r="K56">
            <v>2.5102111192472683E-3</v>
          </cell>
          <cell r="L56">
            <v>3.5612047689141963E-3</v>
          </cell>
          <cell r="M56">
            <v>5.0747338973818968E-4</v>
          </cell>
          <cell r="N56">
            <v>7.506770746746541E-4</v>
          </cell>
          <cell r="O56">
            <v>9.8905413852467611E-6</v>
          </cell>
          <cell r="P56">
            <v>1</v>
          </cell>
          <cell r="R56">
            <v>0.14285714285714285</v>
          </cell>
          <cell r="S56">
            <v>0.14285714285714285</v>
          </cell>
          <cell r="T56">
            <v>0.14285714285714285</v>
          </cell>
          <cell r="U56">
            <v>0.14285714285714285</v>
          </cell>
          <cell r="V56">
            <v>0.14285714285714285</v>
          </cell>
          <cell r="W56">
            <v>0.14285714285714285</v>
          </cell>
          <cell r="X56">
            <v>0.42501022380251435</v>
          </cell>
          <cell r="Y56">
            <v>0.42782075149675391</v>
          </cell>
        </row>
        <row r="57">
          <cell r="A57" t="str">
            <v>F102</v>
          </cell>
          <cell r="B57" t="str">
            <v>SGP - System Gross Plant</v>
          </cell>
          <cell r="F57">
            <v>0.20035682611125133</v>
          </cell>
          <cell r="G57">
            <v>3.3101816681216346E-2</v>
          </cell>
          <cell r="H57">
            <v>0.21291966162741818</v>
          </cell>
          <cell r="I57">
            <v>0.22220037409972354</v>
          </cell>
          <cell r="J57">
            <v>0.32208414757509352</v>
          </cell>
          <cell r="K57">
            <v>2.7257892339797251E-3</v>
          </cell>
          <cell r="L57">
            <v>4.9392431992498912E-3</v>
          </cell>
          <cell r="M57">
            <v>5.3685319677269081E-4</v>
          </cell>
          <cell r="N57">
            <v>1.1257211814460735E-3</v>
          </cell>
          <cell r="O57">
            <v>9.5670938487392404E-6</v>
          </cell>
          <cell r="P57">
            <v>1</v>
          </cell>
          <cell r="R57">
            <v>0.14285714285714285</v>
          </cell>
          <cell r="S57">
            <v>0.14285714285714285</v>
          </cell>
          <cell r="T57">
            <v>0.14285714285714285</v>
          </cell>
          <cell r="U57">
            <v>0.14285714285714285</v>
          </cell>
          <cell r="V57">
            <v>0.14285714285714285</v>
          </cell>
          <cell r="W57">
            <v>0.14285714285714285</v>
          </cell>
          <cell r="X57">
            <v>0.42363218537217867</v>
          </cell>
          <cell r="Y57">
            <v>0.4274457073899825</v>
          </cell>
        </row>
        <row r="58">
          <cell r="A58" t="str">
            <v>F102G</v>
          </cell>
          <cell r="B58" t="str">
            <v>SGGP - System Gross Generation Plant</v>
          </cell>
          <cell r="F58">
            <v>0.13761698360089908</v>
          </cell>
          <cell r="G58">
            <v>2.5269422725487833E-2</v>
          </cell>
          <cell r="H58">
            <v>0.18991381185991518</v>
          </cell>
          <cell r="I58">
            <v>0.23855147040493935</v>
          </cell>
          <cell r="J58">
            <v>0.4048013987556533</v>
          </cell>
          <cell r="K58">
            <v>2.2366325856760187E-3</v>
          </cell>
          <cell r="L58">
            <v>1.0178044994430904E-3</v>
          </cell>
          <cell r="M58">
            <v>4.8075282704622988E-4</v>
          </cell>
          <cell r="N58">
            <v>1.0368190850615091E-4</v>
          </cell>
          <cell r="O58">
            <v>8.0408324339174489E-6</v>
          </cell>
          <cell r="P58">
            <v>1</v>
          </cell>
          <cell r="R58">
            <v>6.25E-2</v>
          </cell>
          <cell r="S58">
            <v>6.25E-2</v>
          </cell>
          <cell r="T58">
            <v>6.25E-2</v>
          </cell>
          <cell r="U58">
            <v>6.25E-2</v>
          </cell>
          <cell r="V58">
            <v>6.25E-2</v>
          </cell>
          <cell r="W58">
            <v>6.25E-2</v>
          </cell>
          <cell r="X58">
            <v>0.18648219550055692</v>
          </cell>
          <cell r="Y58">
            <v>0.18739631809149385</v>
          </cell>
        </row>
        <row r="59">
          <cell r="A59" t="str">
            <v>F102T</v>
          </cell>
          <cell r="B59" t="str">
            <v>SGTP - System Gross Transmission Plant</v>
          </cell>
          <cell r="F59">
            <v>0.13711846467969196</v>
          </cell>
          <cell r="G59">
            <v>2.5288828675867157E-2</v>
          </cell>
          <cell r="H59">
            <v>0.19005609905954446</v>
          </cell>
          <cell r="I59">
            <v>0.23859192838822585</v>
          </cell>
          <cell r="J59">
            <v>0.40508345399268902</v>
          </cell>
          <cell r="K59">
            <v>2.2596637159267843E-3</v>
          </cell>
          <cell r="L59">
            <v>1.0051989654422636E-3</v>
          </cell>
          <cell r="M59">
            <v>4.8577124182435342E-4</v>
          </cell>
          <cell r="N59">
            <v>1.0254271785880926E-4</v>
          </cell>
          <cell r="O59">
            <v>8.04856292930528E-6</v>
          </cell>
          <cell r="P59">
            <v>1</v>
          </cell>
          <cell r="R59">
            <v>0.14285714285714285</v>
          </cell>
          <cell r="S59">
            <v>0.14285714285714285</v>
          </cell>
          <cell r="T59">
            <v>0.14285714285714285</v>
          </cell>
          <cell r="U59">
            <v>0.14285714285714285</v>
          </cell>
          <cell r="V59">
            <v>0.14285714285714285</v>
          </cell>
          <cell r="W59">
            <v>0.14285714285714285</v>
          </cell>
          <cell r="X59">
            <v>0.42756622960598628</v>
          </cell>
          <cell r="Y59">
            <v>0.42846888585356974</v>
          </cell>
        </row>
        <row r="60">
          <cell r="A60" t="str">
            <v>F102D</v>
          </cell>
          <cell r="B60" t="str">
            <v>SGDP - System Gross Distribution Plant</v>
          </cell>
          <cell r="F60">
            <v>0.43794464409570999</v>
          </cell>
          <cell r="G60">
            <v>6.2676741809114894E-2</v>
          </cell>
          <cell r="H60">
            <v>0.29970001086969789</v>
          </cell>
          <cell r="I60">
            <v>0.16037438488792369</v>
          </cell>
          <cell r="J60">
            <v>9.2366961334288105E-3</v>
          </cell>
          <cell r="K60">
            <v>4.5500203735406993E-3</v>
          </cell>
          <cell r="L60">
            <v>1.9769835784176525E-2</v>
          </cell>
          <cell r="M60">
            <v>7.4358530682603306E-4</v>
          </cell>
          <cell r="N60">
            <v>4.988754649199221E-3</v>
          </cell>
          <cell r="O60">
            <v>1.5326090382195199E-5</v>
          </cell>
          <cell r="P60">
            <v>1</v>
          </cell>
          <cell r="R60">
            <v>0.14285714285714285</v>
          </cell>
          <cell r="S60">
            <v>0.14285714285714285</v>
          </cell>
          <cell r="T60">
            <v>0.14285714285714285</v>
          </cell>
          <cell r="U60">
            <v>0.14285714285714285</v>
          </cell>
          <cell r="V60">
            <v>0.14285714285714285</v>
          </cell>
          <cell r="W60">
            <v>0.14285714285714285</v>
          </cell>
          <cell r="X60">
            <v>0.40880159278725203</v>
          </cell>
          <cell r="Y60">
            <v>0.42358267392222931</v>
          </cell>
        </row>
        <row r="61">
          <cell r="A61" t="str">
            <v>F102R</v>
          </cell>
          <cell r="B61" t="str">
            <v>SGTP - System Gross Retail Plant</v>
          </cell>
          <cell r="F61">
            <v>0.20035682611125133</v>
          </cell>
          <cell r="G61">
            <v>3.3101816681216346E-2</v>
          </cell>
          <cell r="H61">
            <v>0.21291966162741818</v>
          </cell>
          <cell r="I61">
            <v>0.22220037409972354</v>
          </cell>
          <cell r="J61">
            <v>0.32208414757509352</v>
          </cell>
          <cell r="K61">
            <v>2.7257892339797251E-3</v>
          </cell>
          <cell r="L61">
            <v>4.9392431992498912E-3</v>
          </cell>
          <cell r="M61">
            <v>5.3685319677269081E-4</v>
          </cell>
          <cell r="N61">
            <v>1.1257211814460735E-3</v>
          </cell>
          <cell r="O61">
            <v>9.5670938487392404E-6</v>
          </cell>
          <cell r="P61">
            <v>1</v>
          </cell>
          <cell r="R61">
            <v>0.14285714285714285</v>
          </cell>
          <cell r="S61">
            <v>0.14285714285714285</v>
          </cell>
          <cell r="T61">
            <v>0.14285714285714285</v>
          </cell>
          <cell r="U61">
            <v>0.14285714285714285</v>
          </cell>
          <cell r="V61">
            <v>0.14285714285714285</v>
          </cell>
          <cell r="W61">
            <v>0.14285714285714285</v>
          </cell>
          <cell r="X61">
            <v>0.42363218537217867</v>
          </cell>
          <cell r="Y61">
            <v>0.4274457073899825</v>
          </cell>
        </row>
        <row r="62">
          <cell r="A62" t="str">
            <v>F102M</v>
          </cell>
          <cell r="B62" t="str">
            <v>SGDP - System Gross Misc Plant</v>
          </cell>
          <cell r="F62">
            <v>0.20035682611125133</v>
          </cell>
          <cell r="G62">
            <v>3.3101816681216346E-2</v>
          </cell>
          <cell r="H62">
            <v>0.21291966162741818</v>
          </cell>
          <cell r="I62">
            <v>0.22220037409972354</v>
          </cell>
          <cell r="J62">
            <v>0.32208414757509352</v>
          </cell>
          <cell r="K62">
            <v>2.7257892339797251E-3</v>
          </cell>
          <cell r="L62">
            <v>4.9392431992498912E-3</v>
          </cell>
          <cell r="M62">
            <v>5.3685319677269081E-4</v>
          </cell>
          <cell r="N62">
            <v>1.1257211814460735E-3</v>
          </cell>
          <cell r="O62">
            <v>9.5670938487392404E-6</v>
          </cell>
          <cell r="P62">
            <v>1</v>
          </cell>
          <cell r="R62">
            <v>0.14285714285714285</v>
          </cell>
          <cell r="S62">
            <v>0.14285714285714285</v>
          </cell>
          <cell r="T62">
            <v>0.14285714285714285</v>
          </cell>
          <cell r="U62">
            <v>0.14285714285714285</v>
          </cell>
          <cell r="V62">
            <v>0.14285714285714285</v>
          </cell>
          <cell r="W62">
            <v>0.14285714285714285</v>
          </cell>
          <cell r="X62">
            <v>0.42363218537217867</v>
          </cell>
          <cell r="Y62">
            <v>0.4274457073899825</v>
          </cell>
        </row>
        <row r="63">
          <cell r="A63" t="str">
            <v>F104</v>
          </cell>
          <cell r="B63" t="str">
            <v>SNP - System Net Plant</v>
          </cell>
          <cell r="F63">
            <v>0.19796850788178733</v>
          </cell>
          <cell r="G63">
            <v>3.293058023434519E-2</v>
          </cell>
          <cell r="H63">
            <v>0.21093851302831806</v>
          </cell>
          <cell r="I63">
            <v>0.22224250882380595</v>
          </cell>
          <cell r="J63">
            <v>0.32672281973253481</v>
          </cell>
          <cell r="K63">
            <v>2.7211011824505916E-3</v>
          </cell>
          <cell r="L63">
            <v>4.8173781623083636E-3</v>
          </cell>
          <cell r="M63">
            <v>5.3418980999203288E-4</v>
          </cell>
          <cell r="N63">
            <v>1.1144663798984867E-3</v>
          </cell>
          <cell r="O63">
            <v>9.9347645592681537E-6</v>
          </cell>
          <cell r="P63">
            <v>1</v>
          </cell>
          <cell r="R63">
            <v>6.25E-2</v>
          </cell>
          <cell r="S63">
            <v>6.25E-2</v>
          </cell>
          <cell r="T63">
            <v>6.25E-2</v>
          </cell>
          <cell r="U63">
            <v>6.25E-2</v>
          </cell>
          <cell r="V63">
            <v>6.25E-2</v>
          </cell>
          <cell r="W63">
            <v>6.25E-2</v>
          </cell>
          <cell r="X63">
            <v>0.18268262183769163</v>
          </cell>
          <cell r="Y63">
            <v>0.18638553362010152</v>
          </cell>
        </row>
        <row r="64">
          <cell r="A64" t="str">
            <v>F104G</v>
          </cell>
          <cell r="B64" t="str">
            <v>SNP - System Net Generation Plant</v>
          </cell>
          <cell r="F64">
            <v>0.13716451141828825</v>
          </cell>
          <cell r="G64">
            <v>2.5122045277937415E-2</v>
          </cell>
          <cell r="H64">
            <v>0.18891877984606309</v>
          </cell>
          <cell r="I64">
            <v>0.2388499745527243</v>
          </cell>
          <cell r="J64">
            <v>0.40606384155453484</v>
          </cell>
          <cell r="K64">
            <v>2.2245393797933645E-3</v>
          </cell>
          <cell r="L64">
            <v>1.0616950247903287E-3</v>
          </cell>
          <cell r="M64">
            <v>4.7757546734037695E-4</v>
          </cell>
          <cell r="N64">
            <v>1.0869833239167154E-4</v>
          </cell>
          <cell r="O64">
            <v>8.3391461364425239E-6</v>
          </cell>
          <cell r="P64">
            <v>1</v>
          </cell>
          <cell r="R64">
            <v>6.25E-2</v>
          </cell>
          <cell r="S64">
            <v>6.25E-2</v>
          </cell>
          <cell r="T64">
            <v>6.25E-2</v>
          </cell>
          <cell r="U64">
            <v>6.25E-2</v>
          </cell>
          <cell r="V64">
            <v>6.25E-2</v>
          </cell>
          <cell r="W64">
            <v>6.25E-2</v>
          </cell>
          <cell r="X64">
            <v>0.18643830497520966</v>
          </cell>
          <cell r="Y64">
            <v>0.18739130166760834</v>
          </cell>
        </row>
        <row r="65">
          <cell r="A65" t="str">
            <v>F104T</v>
          </cell>
          <cell r="B65" t="str">
            <v>SNP - System Net Transmission Plant</v>
          </cell>
          <cell r="F65">
            <v>0.13684485477809277</v>
          </cell>
          <cell r="G65">
            <v>2.5260489266445831E-2</v>
          </cell>
          <cell r="H65">
            <v>0.18993993215631841</v>
          </cell>
          <cell r="I65">
            <v>0.23865057890146543</v>
          </cell>
          <cell r="J65">
            <v>0.40547285796498422</v>
          </cell>
          <cell r="K65">
            <v>2.2573539931389905E-3</v>
          </cell>
          <cell r="L65">
            <v>9.8366902128589314E-4</v>
          </cell>
          <cell r="M65">
            <v>4.8550457546673524E-4</v>
          </cell>
          <cell r="N65">
            <v>9.672011868952908E-5</v>
          </cell>
          <cell r="O65">
            <v>8.0392241121772419E-6</v>
          </cell>
          <cell r="P65">
            <v>1</v>
          </cell>
          <cell r="R65">
            <v>6.25E-2</v>
          </cell>
          <cell r="S65">
            <v>6.25E-2</v>
          </cell>
          <cell r="T65">
            <v>6.25E-2</v>
          </cell>
          <cell r="U65">
            <v>6.25E-2</v>
          </cell>
          <cell r="V65">
            <v>6.25E-2</v>
          </cell>
          <cell r="W65">
            <v>6.25E-2</v>
          </cell>
          <cell r="X65">
            <v>0.18651633097871412</v>
          </cell>
          <cell r="Y65">
            <v>0.18740327988131047</v>
          </cell>
        </row>
        <row r="66">
          <cell r="A66" t="str">
            <v>F104D</v>
          </cell>
          <cell r="B66" t="str">
            <v>SNP - System Net Distribution Plant</v>
          </cell>
          <cell r="F66">
            <v>0.44357755948632227</v>
          </cell>
          <cell r="G66">
            <v>6.4075695244164163E-2</v>
          </cell>
          <cell r="H66">
            <v>0.30143663088741385</v>
          </cell>
          <cell r="I66">
            <v>0.15590432013414565</v>
          </cell>
          <cell r="J66">
            <v>4.0737796526411274E-3</v>
          </cell>
          <cell r="K66">
            <v>4.7112895822073184E-3</v>
          </cell>
          <cell r="L66">
            <v>2.0192914903958966E-2</v>
          </cell>
          <cell r="M66">
            <v>7.6002106996943849E-4</v>
          </cell>
          <cell r="N66">
            <v>5.251572933399392E-3</v>
          </cell>
          <cell r="O66">
            <v>1.6216105777866648E-5</v>
          </cell>
          <cell r="P66">
            <v>1</v>
          </cell>
          <cell r="R66">
            <v>0.14285714285714285</v>
          </cell>
          <cell r="S66">
            <v>0.14285714285714285</v>
          </cell>
          <cell r="T66">
            <v>0.14285714285714285</v>
          </cell>
          <cell r="U66">
            <v>0.14285714285714285</v>
          </cell>
          <cell r="V66">
            <v>0.14285714285714285</v>
          </cell>
          <cell r="W66">
            <v>0.14285714285714285</v>
          </cell>
          <cell r="X66">
            <v>0.40837851366746958</v>
          </cell>
          <cell r="Y66">
            <v>0.42331985563802915</v>
          </cell>
        </row>
        <row r="67">
          <cell r="A67" t="str">
            <v>F104R</v>
          </cell>
          <cell r="B67" t="str">
            <v>SNP - System Net Retail Plant</v>
          </cell>
          <cell r="F67">
            <v>0.74375298577872784</v>
          </cell>
          <cell r="G67">
            <v>0.12555327936352037</v>
          </cell>
          <cell r="H67">
            <v>8.1136335883004521E-2</v>
          </cell>
          <cell r="I67">
            <v>2.4195268188031971E-2</v>
          </cell>
          <cell r="J67">
            <v>-4.1809884057184832E-3</v>
          </cell>
          <cell r="K67">
            <v>4.3787455877530761E-3</v>
          </cell>
          <cell r="L67">
            <v>2.2383331989515167E-2</v>
          </cell>
          <cell r="M67">
            <v>3.0324471000819968E-4</v>
          </cell>
          <cell r="N67">
            <v>2.396671927151814E-3</v>
          </cell>
          <cell r="O67">
            <v>8.1124978005591108E-5</v>
          </cell>
          <cell r="P67">
            <v>1</v>
          </cell>
          <cell r="R67">
            <v>0.14285714285714285</v>
          </cell>
          <cell r="S67">
            <v>0.14285714285714285</v>
          </cell>
          <cell r="T67">
            <v>0.14285714285714285</v>
          </cell>
          <cell r="U67">
            <v>0.14285714285714285</v>
          </cell>
          <cell r="V67">
            <v>0.14285714285714285</v>
          </cell>
          <cell r="W67">
            <v>0.14285714285714285</v>
          </cell>
          <cell r="X67">
            <v>0.4061880965819134</v>
          </cell>
          <cell r="Y67">
            <v>0.42617475664427673</v>
          </cell>
        </row>
        <row r="68">
          <cell r="A68" t="str">
            <v>F104M</v>
          </cell>
          <cell r="B68" t="str">
            <v>SNP - System Net Misc Plant</v>
          </cell>
          <cell r="F68">
            <v>0.19796850788178733</v>
          </cell>
          <cell r="G68">
            <v>3.293058023434519E-2</v>
          </cell>
          <cell r="H68">
            <v>0.21093851302831806</v>
          </cell>
          <cell r="I68">
            <v>0.22224250882380595</v>
          </cell>
          <cell r="J68">
            <v>0.32672281973253481</v>
          </cell>
          <cell r="K68">
            <v>2.7211011824505916E-3</v>
          </cell>
          <cell r="L68">
            <v>4.8173781623083636E-3</v>
          </cell>
          <cell r="M68">
            <v>5.3418980999203288E-4</v>
          </cell>
          <cell r="N68">
            <v>1.1144663798984867E-3</v>
          </cell>
          <cell r="O68">
            <v>9.9347645592681537E-6</v>
          </cell>
          <cell r="P68">
            <v>1</v>
          </cell>
          <cell r="R68">
            <v>6.25E-2</v>
          </cell>
          <cell r="S68">
            <v>6.25E-2</v>
          </cell>
          <cell r="T68">
            <v>6.25E-2</v>
          </cell>
          <cell r="U68">
            <v>6.25E-2</v>
          </cell>
          <cell r="V68">
            <v>6.25E-2</v>
          </cell>
          <cell r="W68">
            <v>6.25E-2</v>
          </cell>
          <cell r="X68">
            <v>0.18268262183769163</v>
          </cell>
          <cell r="Y68">
            <v>0.18638553362010152</v>
          </cell>
        </row>
        <row r="69">
          <cell r="A69" t="str">
            <v>F105</v>
          </cell>
          <cell r="B69" t="str">
            <v>STP - System Prod &amp; Trans Plant</v>
          </cell>
          <cell r="F69">
            <v>0.13747904557229351</v>
          </cell>
          <cell r="G69">
            <v>2.5274792267995991E-2</v>
          </cell>
          <cell r="H69">
            <v>0.18995318211243267</v>
          </cell>
          <cell r="I69">
            <v>0.23856266495386916</v>
          </cell>
          <cell r="J69">
            <v>0.40487944221940059</v>
          </cell>
          <cell r="K69">
            <v>2.2430051997698948E-3</v>
          </cell>
          <cell r="L69">
            <v>1.0143166027241776E-3</v>
          </cell>
          <cell r="M69">
            <v>4.8214140070265829E-4</v>
          </cell>
          <cell r="N69">
            <v>1.0336669938285485E-4</v>
          </cell>
          <cell r="O69">
            <v>8.0429714285444931E-6</v>
          </cell>
          <cell r="P69">
            <v>1</v>
          </cell>
          <cell r="R69">
            <v>0.14285714285714285</v>
          </cell>
          <cell r="S69">
            <v>0.14285714285714285</v>
          </cell>
          <cell r="T69">
            <v>0.14285714285714285</v>
          </cell>
          <cell r="U69">
            <v>0.14285714285714285</v>
          </cell>
          <cell r="V69">
            <v>0.14285714285714285</v>
          </cell>
          <cell r="W69">
            <v>0.14285714285714285</v>
          </cell>
          <cell r="X69">
            <v>0.42755711196870438</v>
          </cell>
          <cell r="Y69">
            <v>0.42846806187204567</v>
          </cell>
        </row>
        <row r="70">
          <cell r="A70" t="str">
            <v>F105G</v>
          </cell>
          <cell r="B70" t="str">
            <v>SGGP - System Gross Generation Plant</v>
          </cell>
          <cell r="F70">
            <v>0.13761698360089908</v>
          </cell>
          <cell r="G70">
            <v>2.5269422725487833E-2</v>
          </cell>
          <cell r="H70">
            <v>0.18991381185991518</v>
          </cell>
          <cell r="I70">
            <v>0.23855147040493935</v>
          </cell>
          <cell r="J70">
            <v>0.4048013987556533</v>
          </cell>
          <cell r="K70">
            <v>2.2366325856760187E-3</v>
          </cell>
          <cell r="L70">
            <v>1.0178044994430904E-3</v>
          </cell>
          <cell r="M70">
            <v>4.8075282704622988E-4</v>
          </cell>
          <cell r="N70">
            <v>1.0368190850615091E-4</v>
          </cell>
          <cell r="O70">
            <v>8.0408324339174489E-6</v>
          </cell>
          <cell r="P70">
            <v>1</v>
          </cell>
          <cell r="R70">
            <v>6.25E-2</v>
          </cell>
          <cell r="S70">
            <v>6.25E-2</v>
          </cell>
          <cell r="T70">
            <v>6.25E-2</v>
          </cell>
          <cell r="U70">
            <v>6.25E-2</v>
          </cell>
          <cell r="V70">
            <v>6.25E-2</v>
          </cell>
          <cell r="W70">
            <v>6.25E-2</v>
          </cell>
          <cell r="X70">
            <v>0.18648219550055692</v>
          </cell>
          <cell r="Y70">
            <v>0.18739631809149385</v>
          </cell>
        </row>
        <row r="71">
          <cell r="A71" t="str">
            <v>F105T</v>
          </cell>
          <cell r="B71" t="str">
            <v>SGTP - System Gross Transmission Plant</v>
          </cell>
          <cell r="F71">
            <v>0.13711846467969196</v>
          </cell>
          <cell r="G71">
            <v>2.5288828675867157E-2</v>
          </cell>
          <cell r="H71">
            <v>0.19005609905954446</v>
          </cell>
          <cell r="I71">
            <v>0.23859192838822585</v>
          </cell>
          <cell r="J71">
            <v>0.40508345399268902</v>
          </cell>
          <cell r="K71">
            <v>2.2596637159267843E-3</v>
          </cell>
          <cell r="L71">
            <v>1.0051989654422636E-3</v>
          </cell>
          <cell r="M71">
            <v>4.8577124182435342E-4</v>
          </cell>
          <cell r="N71">
            <v>1.0254271785880926E-4</v>
          </cell>
          <cell r="O71">
            <v>8.04856292930528E-6</v>
          </cell>
          <cell r="P71">
            <v>1</v>
          </cell>
          <cell r="R71">
            <v>0.14285714285714285</v>
          </cell>
          <cell r="S71">
            <v>0.14285714285714285</v>
          </cell>
          <cell r="T71">
            <v>0.14285714285714285</v>
          </cell>
          <cell r="U71">
            <v>0.14285714285714285</v>
          </cell>
          <cell r="V71">
            <v>0.14285714285714285</v>
          </cell>
          <cell r="W71">
            <v>0.14285714285714285</v>
          </cell>
          <cell r="X71">
            <v>0.42756622960598628</v>
          </cell>
          <cell r="Y71">
            <v>0.42846888585356974</v>
          </cell>
        </row>
        <row r="72">
          <cell r="A72" t="str">
            <v>F105D</v>
          </cell>
          <cell r="B72" t="str">
            <v>SGDP - System Gross Distribution Plant</v>
          </cell>
          <cell r="F72">
            <v>0.43794464409570999</v>
          </cell>
          <cell r="G72">
            <v>6.2676741809114894E-2</v>
          </cell>
          <cell r="H72">
            <v>0.29970001086969789</v>
          </cell>
          <cell r="I72">
            <v>0.16037438488792369</v>
          </cell>
          <cell r="J72">
            <v>9.2366961334288105E-3</v>
          </cell>
          <cell r="K72">
            <v>4.5500203735406993E-3</v>
          </cell>
          <cell r="L72">
            <v>1.9769835784176525E-2</v>
          </cell>
          <cell r="M72">
            <v>7.4358530682603306E-4</v>
          </cell>
          <cell r="N72">
            <v>4.988754649199221E-3</v>
          </cell>
          <cell r="O72">
            <v>1.5326090382195199E-5</v>
          </cell>
          <cell r="P72">
            <v>1</v>
          </cell>
          <cell r="R72">
            <v>8.3333333333333329E-2</v>
          </cell>
          <cell r="S72">
            <v>8.3333333333333329E-2</v>
          </cell>
          <cell r="T72">
            <v>8.3333333333333329E-2</v>
          </cell>
          <cell r="U72">
            <v>8.3333333333333329E-2</v>
          </cell>
          <cell r="V72">
            <v>8.3333333333333329E-2</v>
          </cell>
          <cell r="W72">
            <v>8.3333333333333329E-2</v>
          </cell>
          <cell r="X72">
            <v>0.23023016421582349</v>
          </cell>
          <cell r="Y72">
            <v>0.24501124535080077</v>
          </cell>
        </row>
        <row r="73">
          <cell r="A73" t="str">
            <v>F105R</v>
          </cell>
          <cell r="B73" t="str">
            <v>SGTP - System Gross Retail Plant</v>
          </cell>
          <cell r="F73">
            <v>0.43794464409570999</v>
          </cell>
          <cell r="G73">
            <v>6.2676741809114894E-2</v>
          </cell>
          <cell r="H73">
            <v>0.29970001086969789</v>
          </cell>
          <cell r="I73">
            <v>0.16037438488792369</v>
          </cell>
          <cell r="J73">
            <v>9.2366961334288105E-3</v>
          </cell>
          <cell r="K73">
            <v>4.5500203735406993E-3</v>
          </cell>
          <cell r="L73">
            <v>1.9769835784176525E-2</v>
          </cell>
          <cell r="M73">
            <v>7.4358530682603306E-4</v>
          </cell>
          <cell r="N73">
            <v>4.988754649199221E-3</v>
          </cell>
          <cell r="O73">
            <v>1.5326090382195199E-5</v>
          </cell>
          <cell r="P73">
            <v>1</v>
          </cell>
          <cell r="R73">
            <v>8.3333333333333329E-2</v>
          </cell>
          <cell r="S73">
            <v>8.3333333333333329E-2</v>
          </cell>
          <cell r="T73">
            <v>8.3333333333333329E-2</v>
          </cell>
          <cell r="U73">
            <v>8.3333333333333329E-2</v>
          </cell>
          <cell r="V73">
            <v>8.3333333333333329E-2</v>
          </cell>
          <cell r="W73">
            <v>8.3333333333333329E-2</v>
          </cell>
          <cell r="X73">
            <v>0.23023016421582349</v>
          </cell>
          <cell r="Y73">
            <v>0.24501124535080077</v>
          </cell>
        </row>
        <row r="74">
          <cell r="A74" t="str">
            <v>F105M</v>
          </cell>
          <cell r="B74" t="str">
            <v>SGDP - System Gross Misc Plant</v>
          </cell>
          <cell r="F74">
            <v>0.43794464409570999</v>
          </cell>
          <cell r="G74">
            <v>6.2676741809114894E-2</v>
          </cell>
          <cell r="H74">
            <v>0.29970001086969789</v>
          </cell>
          <cell r="I74">
            <v>0.16037438488792369</v>
          </cell>
          <cell r="J74">
            <v>9.2366961334288105E-3</v>
          </cell>
          <cell r="K74">
            <v>4.5500203735406993E-3</v>
          </cell>
          <cell r="L74">
            <v>1.9769835784176525E-2</v>
          </cell>
          <cell r="M74">
            <v>7.4358530682603306E-4</v>
          </cell>
          <cell r="N74">
            <v>4.988754649199221E-3</v>
          </cell>
          <cell r="O74">
            <v>1.5326090382195199E-5</v>
          </cell>
          <cell r="P74">
            <v>1</v>
          </cell>
          <cell r="R74">
            <v>8.3333333333333329E-2</v>
          </cell>
          <cell r="S74">
            <v>8.3333333333333329E-2</v>
          </cell>
          <cell r="T74">
            <v>8.3333333333333329E-2</v>
          </cell>
          <cell r="U74">
            <v>8.3333333333333329E-2</v>
          </cell>
          <cell r="V74">
            <v>8.3333333333333329E-2</v>
          </cell>
          <cell r="W74">
            <v>8.3333333333333329E-2</v>
          </cell>
          <cell r="X74">
            <v>0.23023016421582349</v>
          </cell>
          <cell r="Y74">
            <v>0.24501124535080077</v>
          </cell>
        </row>
        <row r="75">
          <cell r="A75" t="str">
            <v>F106</v>
          </cell>
          <cell r="B75" t="str">
            <v>STP - System Transmission Plant</v>
          </cell>
          <cell r="F75">
            <v>0.13711846467969196</v>
          </cell>
          <cell r="G75">
            <v>2.5288828675867157E-2</v>
          </cell>
          <cell r="H75">
            <v>0.19005609905954446</v>
          </cell>
          <cell r="I75">
            <v>0.23859192838822585</v>
          </cell>
          <cell r="J75">
            <v>0.40508345399268902</v>
          </cell>
          <cell r="K75">
            <v>2.2596637159267843E-3</v>
          </cell>
          <cell r="L75">
            <v>1.0051989654422636E-3</v>
          </cell>
          <cell r="M75">
            <v>4.8577124182435342E-4</v>
          </cell>
          <cell r="N75">
            <v>1.0254271785880926E-4</v>
          </cell>
          <cell r="O75">
            <v>8.04856292930528E-6</v>
          </cell>
          <cell r="P75">
            <v>1</v>
          </cell>
          <cell r="R75">
            <v>0.14285714285714285</v>
          </cell>
          <cell r="S75">
            <v>0.14285714285714285</v>
          </cell>
          <cell r="T75">
            <v>0.14285714285714285</v>
          </cell>
          <cell r="U75">
            <v>0.14285714285714285</v>
          </cell>
          <cell r="V75">
            <v>0.14285714285714285</v>
          </cell>
          <cell r="W75">
            <v>0.14285714285714285</v>
          </cell>
          <cell r="X75">
            <v>0.42756622960598628</v>
          </cell>
          <cell r="Y75">
            <v>0.42846888585356974</v>
          </cell>
        </row>
        <row r="76">
          <cell r="A76" t="str">
            <v>F107</v>
          </cell>
          <cell r="B76" t="str">
            <v>STP - System Trans &amp; Dist Plant</v>
          </cell>
          <cell r="F76">
            <v>0.2841848563775401</v>
          </cell>
          <cell r="G76">
            <v>4.3566843868206348E-2</v>
          </cell>
          <cell r="H76">
            <v>0.24365826398036033</v>
          </cell>
          <cell r="I76">
            <v>0.20035332856825813</v>
          </cell>
          <cell r="J76">
            <v>0.21156387914496408</v>
          </cell>
          <cell r="K76">
            <v>3.3793617754185011E-3</v>
          </cell>
          <cell r="L76">
            <v>1.0178760368273067E-2</v>
          </cell>
          <cell r="M76">
            <v>6.1181008705503089E-4</v>
          </cell>
          <cell r="N76">
            <v>2.4912894659250618E-3</v>
          </cell>
          <cell r="O76">
            <v>1.1606363999199675E-5</v>
          </cell>
          <cell r="P76">
            <v>1</v>
          </cell>
          <cell r="R76">
            <v>0.14285714285714285</v>
          </cell>
          <cell r="S76">
            <v>0.14285714285714285</v>
          </cell>
          <cell r="T76">
            <v>0.14285714285714285</v>
          </cell>
          <cell r="U76">
            <v>0.14285714285714285</v>
          </cell>
          <cell r="V76">
            <v>0.14285714285714285</v>
          </cell>
          <cell r="W76">
            <v>0.14285714285714285</v>
          </cell>
          <cell r="X76">
            <v>0.41839266820315546</v>
          </cell>
          <cell r="Y76">
            <v>0.42608013910550346</v>
          </cell>
        </row>
        <row r="77">
          <cell r="A77" t="str">
            <v>F107G</v>
          </cell>
          <cell r="B77" t="str">
            <v>SGGP - System Gross Generation Plant</v>
          </cell>
          <cell r="F77">
            <v>0.13761698360089908</v>
          </cell>
          <cell r="G77">
            <v>2.5269422725487833E-2</v>
          </cell>
          <cell r="H77">
            <v>0.18991381185991518</v>
          </cell>
          <cell r="I77">
            <v>0.23855147040493935</v>
          </cell>
          <cell r="J77">
            <v>0.4048013987556533</v>
          </cell>
          <cell r="K77">
            <v>2.2366325856760187E-3</v>
          </cell>
          <cell r="L77">
            <v>1.0178044994430904E-3</v>
          </cell>
          <cell r="M77">
            <v>4.8075282704622988E-4</v>
          </cell>
          <cell r="N77">
            <v>1.0368190850615091E-4</v>
          </cell>
          <cell r="O77">
            <v>8.0408324339174489E-6</v>
          </cell>
          <cell r="P77">
            <v>1</v>
          </cell>
          <cell r="R77">
            <v>6.25E-2</v>
          </cell>
          <cell r="S77">
            <v>6.25E-2</v>
          </cell>
          <cell r="T77">
            <v>6.25E-2</v>
          </cell>
          <cell r="U77">
            <v>6.25E-2</v>
          </cell>
          <cell r="V77">
            <v>6.25E-2</v>
          </cell>
          <cell r="W77">
            <v>6.25E-2</v>
          </cell>
          <cell r="X77">
            <v>0.18648219550055692</v>
          </cell>
          <cell r="Y77">
            <v>0.18739631809149385</v>
          </cell>
        </row>
        <row r="78">
          <cell r="A78" t="str">
            <v>F107T</v>
          </cell>
          <cell r="B78" t="str">
            <v>SGTP - System Gross Transmission Plant</v>
          </cell>
          <cell r="F78">
            <v>0.13711846467969196</v>
          </cell>
          <cell r="G78">
            <v>2.5288828675867157E-2</v>
          </cell>
          <cell r="H78">
            <v>0.19005609905954446</v>
          </cell>
          <cell r="I78">
            <v>0.23859192838822585</v>
          </cell>
          <cell r="J78">
            <v>0.40508345399268902</v>
          </cell>
          <cell r="K78">
            <v>2.2596637159267843E-3</v>
          </cell>
          <cell r="L78">
            <v>1.0051989654422636E-3</v>
          </cell>
          <cell r="M78">
            <v>4.8577124182435342E-4</v>
          </cell>
          <cell r="N78">
            <v>1.0254271785880926E-4</v>
          </cell>
          <cell r="O78">
            <v>8.04856292930528E-6</v>
          </cell>
          <cell r="P78">
            <v>1</v>
          </cell>
          <cell r="R78">
            <v>0.14285714285714285</v>
          </cell>
          <cell r="S78">
            <v>0.14285714285714285</v>
          </cell>
          <cell r="T78">
            <v>0.14285714285714285</v>
          </cell>
          <cell r="U78">
            <v>0.14285714285714285</v>
          </cell>
          <cell r="V78">
            <v>0.14285714285714285</v>
          </cell>
          <cell r="W78">
            <v>0.14285714285714285</v>
          </cell>
          <cell r="X78">
            <v>0.42756622960598628</v>
          </cell>
          <cell r="Y78">
            <v>0.42846888585356974</v>
          </cell>
        </row>
        <row r="79">
          <cell r="A79" t="str">
            <v>F107D</v>
          </cell>
          <cell r="B79" t="str">
            <v>SGDP - System Gross Distribution Plant</v>
          </cell>
          <cell r="F79">
            <v>0.43794464409570999</v>
          </cell>
          <cell r="G79">
            <v>6.2676741809114894E-2</v>
          </cell>
          <cell r="H79">
            <v>0.29970001086969789</v>
          </cell>
          <cell r="I79">
            <v>0.16037438488792369</v>
          </cell>
          <cell r="J79">
            <v>9.2366961334288105E-3</v>
          </cell>
          <cell r="K79">
            <v>4.5500203735406993E-3</v>
          </cell>
          <cell r="L79">
            <v>1.9769835784176525E-2</v>
          </cell>
          <cell r="M79">
            <v>7.4358530682603306E-4</v>
          </cell>
          <cell r="N79">
            <v>4.988754649199221E-3</v>
          </cell>
          <cell r="O79">
            <v>1.5326090382195199E-5</v>
          </cell>
          <cell r="P79">
            <v>1</v>
          </cell>
          <cell r="R79">
            <v>0.14285714285714285</v>
          </cell>
          <cell r="S79">
            <v>0.14285714285714285</v>
          </cell>
          <cell r="T79">
            <v>0.14285714285714285</v>
          </cell>
          <cell r="U79">
            <v>0.14285714285714285</v>
          </cell>
          <cell r="V79">
            <v>0.14285714285714285</v>
          </cell>
          <cell r="W79">
            <v>0.14285714285714285</v>
          </cell>
          <cell r="X79">
            <v>0.40880159278725203</v>
          </cell>
          <cell r="Y79">
            <v>0.42358267392222931</v>
          </cell>
        </row>
        <row r="80">
          <cell r="A80" t="str">
            <v>F107R</v>
          </cell>
          <cell r="B80" t="str">
            <v>SGTP - System Gross Retail Plant</v>
          </cell>
          <cell r="F80">
            <v>0.43794464409570999</v>
          </cell>
          <cell r="G80">
            <v>6.2676741809114894E-2</v>
          </cell>
          <cell r="H80">
            <v>0.29970001086969789</v>
          </cell>
          <cell r="I80">
            <v>0.16037438488792369</v>
          </cell>
          <cell r="J80">
            <v>9.2366961334288105E-3</v>
          </cell>
          <cell r="K80">
            <v>4.5500203735406993E-3</v>
          </cell>
          <cell r="L80">
            <v>1.9769835784176525E-2</v>
          </cell>
          <cell r="M80">
            <v>7.4358530682603306E-4</v>
          </cell>
          <cell r="N80">
            <v>4.988754649199221E-3</v>
          </cell>
          <cell r="O80">
            <v>1.5326090382195199E-5</v>
          </cell>
          <cell r="P80">
            <v>1</v>
          </cell>
          <cell r="R80">
            <v>8.3333333333333329E-2</v>
          </cell>
          <cell r="S80">
            <v>8.3333333333333329E-2</v>
          </cell>
          <cell r="T80">
            <v>8.3333333333333329E-2</v>
          </cell>
          <cell r="U80">
            <v>8.3333333333333329E-2</v>
          </cell>
          <cell r="V80">
            <v>8.3333333333333329E-2</v>
          </cell>
          <cell r="W80">
            <v>8.3333333333333329E-2</v>
          </cell>
          <cell r="X80">
            <v>0.23023016421582349</v>
          </cell>
          <cell r="Y80">
            <v>0.24501124535080077</v>
          </cell>
        </row>
        <row r="81">
          <cell r="A81" t="str">
            <v>F107M</v>
          </cell>
          <cell r="B81" t="str">
            <v>SGDP - System Gross Misc Plant</v>
          </cell>
          <cell r="F81">
            <v>0.43794464409570999</v>
          </cell>
          <cell r="G81">
            <v>6.2676741809114894E-2</v>
          </cell>
          <cell r="H81">
            <v>0.29970001086969789</v>
          </cell>
          <cell r="I81">
            <v>0.16037438488792369</v>
          </cell>
          <cell r="J81">
            <v>9.2366961334288105E-3</v>
          </cell>
          <cell r="K81">
            <v>4.5500203735406993E-3</v>
          </cell>
          <cell r="L81">
            <v>1.9769835784176525E-2</v>
          </cell>
          <cell r="M81">
            <v>7.4358530682603306E-4</v>
          </cell>
          <cell r="N81">
            <v>4.988754649199221E-3</v>
          </cell>
          <cell r="O81">
            <v>1.5326090382195199E-5</v>
          </cell>
          <cell r="P81">
            <v>1</v>
          </cell>
          <cell r="R81">
            <v>8.3333333333333329E-2</v>
          </cell>
          <cell r="S81">
            <v>8.3333333333333329E-2</v>
          </cell>
          <cell r="T81">
            <v>8.3333333333333329E-2</v>
          </cell>
          <cell r="U81">
            <v>8.3333333333333329E-2</v>
          </cell>
          <cell r="V81">
            <v>8.3333333333333329E-2</v>
          </cell>
          <cell r="W81">
            <v>8.3333333333333329E-2</v>
          </cell>
          <cell r="X81">
            <v>0.23023016421582349</v>
          </cell>
          <cell r="Y81">
            <v>0.24501124535080077</v>
          </cell>
        </row>
        <row r="82">
          <cell r="A82" t="str">
            <v>F108</v>
          </cell>
          <cell r="B82" t="str">
            <v>SGP - System General Plant</v>
          </cell>
          <cell r="F82">
            <v>0.22409677390862176</v>
          </cell>
          <cell r="G82">
            <v>3.5587917868175327E-2</v>
          </cell>
          <cell r="H82">
            <v>0.21236023935387274</v>
          </cell>
          <cell r="I82">
            <v>0.21690618696635366</v>
          </cell>
          <cell r="J82">
            <v>0.29930244701786451</v>
          </cell>
          <cell r="K82">
            <v>2.8211392328010509E-3</v>
          </cell>
          <cell r="L82">
            <v>6.8389378132108379E-3</v>
          </cell>
          <cell r="M82">
            <v>5.3050847726725779E-4</v>
          </cell>
          <cell r="N82">
            <v>1.5428057973780034E-3</v>
          </cell>
          <cell r="O82">
            <v>1.3043564454852124E-5</v>
          </cell>
          <cell r="P82">
            <v>1</v>
          </cell>
          <cell r="R82">
            <v>0.14285714285714285</v>
          </cell>
          <cell r="S82">
            <v>0.14285714285714285</v>
          </cell>
          <cell r="T82">
            <v>0.14285714285714285</v>
          </cell>
          <cell r="U82">
            <v>0.14285714285714285</v>
          </cell>
          <cell r="V82">
            <v>0.14285714285714285</v>
          </cell>
          <cell r="W82">
            <v>0.14285714285714285</v>
          </cell>
          <cell r="X82">
            <v>0.42173249075821773</v>
          </cell>
          <cell r="Y82">
            <v>0.42702862277405057</v>
          </cell>
        </row>
        <row r="83">
          <cell r="A83" t="str">
            <v>F110</v>
          </cell>
          <cell r="B83" t="str">
            <v>SIP - System Intangible Plant</v>
          </cell>
          <cell r="F83">
            <v>0.23084669801302293</v>
          </cell>
          <cell r="G83">
            <v>3.9394366137737648E-2</v>
          </cell>
          <cell r="H83">
            <v>0.19039341661740627</v>
          </cell>
          <cell r="I83">
            <v>0.20855965463969225</v>
          </cell>
          <cell r="J83">
            <v>0.32155626794214992</v>
          </cell>
          <cell r="K83">
            <v>2.7034537142725944E-3</v>
          </cell>
          <cell r="L83">
            <v>5.1827336156516487E-3</v>
          </cell>
          <cell r="M83">
            <v>4.9120880622445084E-4</v>
          </cell>
          <cell r="N83">
            <v>8.5591636781932683E-4</v>
          </cell>
          <cell r="O83">
            <v>1.6284146023082439E-5</v>
          </cell>
          <cell r="P83">
            <v>1</v>
          </cell>
          <cell r="R83">
            <v>0.14285714285714285</v>
          </cell>
          <cell r="S83">
            <v>0.14285714285714285</v>
          </cell>
          <cell r="T83">
            <v>0.14285714285714285</v>
          </cell>
          <cell r="U83">
            <v>0.14285714285714285</v>
          </cell>
          <cell r="V83">
            <v>0.14285714285714285</v>
          </cell>
          <cell r="W83">
            <v>0.14285714285714285</v>
          </cell>
          <cell r="X83">
            <v>0.42338869495577691</v>
          </cell>
          <cell r="Y83">
            <v>0.4277155122036092</v>
          </cell>
        </row>
        <row r="84">
          <cell r="A84" t="str">
            <v>F118</v>
          </cell>
          <cell r="B84" t="str">
            <v>Account 360</v>
          </cell>
          <cell r="F84">
            <v>0.35904795662445349</v>
          </cell>
          <cell r="G84">
            <v>4.667647029203658E-2</v>
          </cell>
          <cell r="H84">
            <v>0.34879721626160393</v>
          </cell>
          <cell r="I84">
            <v>0.23731761468737525</v>
          </cell>
          <cell r="J84">
            <v>0</v>
          </cell>
          <cell r="K84">
            <v>3.3184193625510759E-3</v>
          </cell>
          <cell r="L84">
            <v>3.7988369863106394E-3</v>
          </cell>
          <cell r="M84">
            <v>6.9507949486235143E-4</v>
          </cell>
          <cell r="N84">
            <v>3.372372828549492E-4</v>
          </cell>
          <cell r="O84">
            <v>1.1169007951783325E-5</v>
          </cell>
          <cell r="P84">
            <v>1</v>
          </cell>
          <cell r="R84">
            <v>0.14285714285714285</v>
          </cell>
          <cell r="S84">
            <v>0.14285714285714285</v>
          </cell>
          <cell r="T84">
            <v>0.14285714285714285</v>
          </cell>
          <cell r="U84">
            <v>0.14285714285714285</v>
          </cell>
          <cell r="V84">
            <v>0.14285714285714285</v>
          </cell>
          <cell r="W84">
            <v>0.14285714285714285</v>
          </cell>
          <cell r="X84">
            <v>0.42477259158511793</v>
          </cell>
          <cell r="Y84">
            <v>0.4282341912885736</v>
          </cell>
        </row>
        <row r="85">
          <cell r="A85" t="str">
            <v>F119</v>
          </cell>
          <cell r="B85" t="str">
            <v>Account 361</v>
          </cell>
          <cell r="F85">
            <v>0.35904795662445349</v>
          </cell>
          <cell r="G85">
            <v>4.667647029203658E-2</v>
          </cell>
          <cell r="H85">
            <v>0.34879721626160393</v>
          </cell>
          <cell r="I85">
            <v>0.23731761468737525</v>
          </cell>
          <cell r="J85">
            <v>0</v>
          </cell>
          <cell r="K85">
            <v>3.3184193625510759E-3</v>
          </cell>
          <cell r="L85">
            <v>3.7988369863106398E-3</v>
          </cell>
          <cell r="M85">
            <v>6.9507949486235143E-4</v>
          </cell>
          <cell r="N85">
            <v>3.3723728285494926E-4</v>
          </cell>
          <cell r="O85">
            <v>1.1169007951783325E-5</v>
          </cell>
          <cell r="P85">
            <v>1</v>
          </cell>
          <cell r="R85">
            <v>0.14285714285714285</v>
          </cell>
          <cell r="S85">
            <v>0.14285714285714285</v>
          </cell>
          <cell r="T85">
            <v>0.14285714285714285</v>
          </cell>
          <cell r="U85">
            <v>0.14285714285714285</v>
          </cell>
          <cell r="V85">
            <v>0.14285714285714285</v>
          </cell>
          <cell r="W85">
            <v>0.14285714285714285</v>
          </cell>
          <cell r="X85">
            <v>0.42477259158511793</v>
          </cell>
          <cell r="Y85">
            <v>0.4282341912885736</v>
          </cell>
        </row>
        <row r="86">
          <cell r="A86" t="str">
            <v>F120</v>
          </cell>
          <cell r="B86" t="str">
            <v>Account 362</v>
          </cell>
          <cell r="F86">
            <v>0.35904795662445349</v>
          </cell>
          <cell r="G86">
            <v>4.667647029203658E-2</v>
          </cell>
          <cell r="H86">
            <v>0.34879721626160393</v>
          </cell>
          <cell r="I86">
            <v>0.23731761468737528</v>
          </cell>
          <cell r="J86">
            <v>0</v>
          </cell>
          <cell r="K86">
            <v>3.3184193625510759E-3</v>
          </cell>
          <cell r="L86">
            <v>3.7988369863106398E-3</v>
          </cell>
          <cell r="M86">
            <v>6.9507949486235143E-4</v>
          </cell>
          <cell r="N86">
            <v>3.372372828549492E-4</v>
          </cell>
          <cell r="O86">
            <v>1.1169007951783325E-5</v>
          </cell>
          <cell r="P86">
            <v>1</v>
          </cell>
          <cell r="R86">
            <v>0.14285714285714285</v>
          </cell>
          <cell r="S86">
            <v>0.14285714285714285</v>
          </cell>
          <cell r="T86">
            <v>0.14285714285714285</v>
          </cell>
          <cell r="U86">
            <v>0.14285714285714285</v>
          </cell>
          <cell r="V86">
            <v>0.14285714285714285</v>
          </cell>
          <cell r="W86">
            <v>0.14285714285714285</v>
          </cell>
          <cell r="X86">
            <v>0.42477259158511793</v>
          </cell>
          <cell r="Y86">
            <v>0.4282341912885736</v>
          </cell>
        </row>
        <row r="87">
          <cell r="A87" t="str">
            <v>F121</v>
          </cell>
          <cell r="B87" t="str">
            <v>Account 364</v>
          </cell>
          <cell r="F87">
            <v>0.40567705030002571</v>
          </cell>
          <cell r="G87">
            <v>5.1452213688187969E-2</v>
          </cell>
          <cell r="H87">
            <v>0.31862625705497516</v>
          </cell>
          <cell r="I87">
            <v>0.21678964101691731</v>
          </cell>
          <cell r="J87">
            <v>0</v>
          </cell>
          <cell r="K87">
            <v>3.0313760876904076E-3</v>
          </cell>
          <cell r="L87">
            <v>3.4702375869947689E-3</v>
          </cell>
          <cell r="M87">
            <v>6.3495511855675803E-4</v>
          </cell>
          <cell r="N87">
            <v>3.0806625788799607E-4</v>
          </cell>
          <cell r="O87">
            <v>1.0202888763954066E-5</v>
          </cell>
          <cell r="P87">
            <v>1</v>
          </cell>
          <cell r="R87">
            <v>0.14285714285714285</v>
          </cell>
          <cell r="S87">
            <v>0.14285714285714285</v>
          </cell>
          <cell r="T87">
            <v>0.14285714285714285</v>
          </cell>
          <cell r="U87">
            <v>0.14285714285714285</v>
          </cell>
          <cell r="V87">
            <v>0.14285714285714285</v>
          </cell>
          <cell r="W87">
            <v>0.14285714285714285</v>
          </cell>
          <cell r="X87">
            <v>0.42510119098443377</v>
          </cell>
          <cell r="Y87">
            <v>0.42826336231354056</v>
          </cell>
        </row>
        <row r="88">
          <cell r="A88" t="str">
            <v>F122</v>
          </cell>
          <cell r="B88" t="str">
            <v>Account 365</v>
          </cell>
          <cell r="F88">
            <v>0.40972003530079781</v>
          </cell>
          <cell r="G88">
            <v>5.1866295485542141E-2</v>
          </cell>
          <cell r="H88">
            <v>0.31601027793301317</v>
          </cell>
          <cell r="I88">
            <v>0.21500975890676199</v>
          </cell>
          <cell r="J88">
            <v>0</v>
          </cell>
          <cell r="K88">
            <v>3.006487942471275E-3</v>
          </cell>
          <cell r="L88">
            <v>3.44174630959744E-3</v>
          </cell>
          <cell r="M88">
            <v>6.2974202234529042E-4</v>
          </cell>
          <cell r="N88">
            <v>3.0553697826658397E-4</v>
          </cell>
          <cell r="O88">
            <v>1.0119121204315692E-5</v>
          </cell>
          <cell r="P88">
            <v>1</v>
          </cell>
          <cell r="R88">
            <v>0.14285714285714285</v>
          </cell>
          <cell r="S88">
            <v>0.14285714285714285</v>
          </cell>
          <cell r="T88">
            <v>0.14285714285714285</v>
          </cell>
          <cell r="U88">
            <v>0.14285714285714285</v>
          </cell>
          <cell r="V88">
            <v>0.14285714285714285</v>
          </cell>
          <cell r="W88">
            <v>0.14285714285714285</v>
          </cell>
          <cell r="X88">
            <v>0.42512968226183112</v>
          </cell>
          <cell r="Y88">
            <v>0.42826589159316197</v>
          </cell>
        </row>
        <row r="89">
          <cell r="A89" t="str">
            <v>F123</v>
          </cell>
          <cell r="B89" t="str">
            <v>Account 366</v>
          </cell>
          <cell r="F89">
            <v>0.52583456452297428</v>
          </cell>
          <cell r="G89">
            <v>6.3758724705553813E-2</v>
          </cell>
          <cell r="H89">
            <v>0.24087935755026366</v>
          </cell>
          <cell r="I89">
            <v>0.16389154470310138</v>
          </cell>
          <cell r="J89">
            <v>0</v>
          </cell>
          <cell r="K89">
            <v>2.2917004117777732E-3</v>
          </cell>
          <cell r="L89">
            <v>2.6234768227461278E-3</v>
          </cell>
          <cell r="M89">
            <v>4.8002189915193982E-4</v>
          </cell>
          <cell r="N89">
            <v>2.328960675396279E-4</v>
          </cell>
          <cell r="O89">
            <v>7.7133168915015637E-6</v>
          </cell>
          <cell r="P89">
            <v>1</v>
          </cell>
          <cell r="R89">
            <v>0.14285714285714285</v>
          </cell>
          <cell r="S89">
            <v>0.14285714285714285</v>
          </cell>
          <cell r="T89">
            <v>0.14285714285714285</v>
          </cell>
          <cell r="U89">
            <v>0.14285714285714285</v>
          </cell>
          <cell r="V89">
            <v>0.14285714285714285</v>
          </cell>
          <cell r="W89">
            <v>0.14285714285714285</v>
          </cell>
          <cell r="X89">
            <v>0.42594795174868244</v>
          </cell>
          <cell r="Y89">
            <v>0.42833853250388892</v>
          </cell>
        </row>
        <row r="90">
          <cell r="A90" t="str">
            <v>F124</v>
          </cell>
          <cell r="B90" t="str">
            <v>Account 367</v>
          </cell>
          <cell r="F90">
            <v>0.50432588431886638</v>
          </cell>
          <cell r="G90">
            <v>6.1555809543629637E-2</v>
          </cell>
          <cell r="H90">
            <v>0.2547963664791017</v>
          </cell>
          <cell r="I90">
            <v>0.17336051752912765</v>
          </cell>
          <cell r="J90">
            <v>0</v>
          </cell>
          <cell r="K90">
            <v>2.4241053443435612E-3</v>
          </cell>
          <cell r="L90">
            <v>2.7750504184999229E-3</v>
          </cell>
          <cell r="M90">
            <v>5.0775557099694767E-4</v>
          </cell>
          <cell r="N90">
            <v>2.463518351255404E-4</v>
          </cell>
          <cell r="O90">
            <v>8.1589603087777191E-6</v>
          </cell>
          <cell r="P90">
            <v>1</v>
          </cell>
          <cell r="R90">
            <v>0.14285714285714285</v>
          </cell>
          <cell r="S90">
            <v>0.14285714285714285</v>
          </cell>
          <cell r="T90">
            <v>0.14285714285714285</v>
          </cell>
          <cell r="U90">
            <v>0.14285714285714285</v>
          </cell>
          <cell r="V90">
            <v>0.14285714285714285</v>
          </cell>
          <cell r="W90">
            <v>0.14285714285714285</v>
          </cell>
          <cell r="X90">
            <v>0.42579637815292865</v>
          </cell>
          <cell r="Y90">
            <v>0.42832507673630299</v>
          </cell>
        </row>
        <row r="91">
          <cell r="A91" t="str">
            <v>F125</v>
          </cell>
          <cell r="B91" t="str">
            <v>Account 368</v>
          </cell>
          <cell r="F91">
            <v>0.47696705914900295</v>
          </cell>
          <cell r="G91">
            <v>5.4110053815390829E-2</v>
          </cell>
          <cell r="H91">
            <v>0.40268935089199642</v>
          </cell>
          <cell r="I91">
            <v>4.538114518194173E-2</v>
          </cell>
          <cell r="J91">
            <v>0</v>
          </cell>
          <cell r="K91">
            <v>1.4211109841076593E-2</v>
          </cell>
          <cell r="L91">
            <v>4.2712844787559231E-3</v>
          </cell>
          <cell r="M91">
            <v>1.8083601662937923E-3</v>
          </cell>
          <cell r="N91">
            <v>5.5441129222908803E-4</v>
          </cell>
          <cell r="O91">
            <v>7.2251833128176641E-6</v>
          </cell>
          <cell r="P91">
            <v>1</v>
          </cell>
          <cell r="R91">
            <v>0.14285714285714285</v>
          </cell>
          <cell r="S91">
            <v>0.14285714285714285</v>
          </cell>
          <cell r="T91">
            <v>0.14285714285714285</v>
          </cell>
          <cell r="U91">
            <v>0.14285714285714285</v>
          </cell>
          <cell r="V91">
            <v>0.14285714285714285</v>
          </cell>
          <cell r="W91">
            <v>0.14285714285714285</v>
          </cell>
          <cell r="X91">
            <v>0.42430014409267264</v>
          </cell>
          <cell r="Y91">
            <v>0.42801701727919944</v>
          </cell>
        </row>
        <row r="92">
          <cell r="A92" t="str">
            <v>F126</v>
          </cell>
          <cell r="B92" t="str">
            <v>Account 369</v>
          </cell>
          <cell r="F92">
            <v>0.69438815520581876</v>
          </cell>
          <cell r="G92">
            <v>0.17349906313648156</v>
          </cell>
          <cell r="H92">
            <v>0.10561627595941649</v>
          </cell>
          <cell r="I92">
            <v>2.504423838883349E-3</v>
          </cell>
          <cell r="J92">
            <v>0</v>
          </cell>
          <cell r="K92">
            <v>0</v>
          </cell>
          <cell r="L92">
            <v>2.2083292338391694E-2</v>
          </cell>
          <cell r="M92">
            <v>0</v>
          </cell>
          <cell r="N92">
            <v>1.818863374196601E-3</v>
          </cell>
          <cell r="O92">
            <v>8.9926146811368163E-5</v>
          </cell>
          <cell r="P92">
            <v>1</v>
          </cell>
          <cell r="R92">
            <v>0.14285714285714285</v>
          </cell>
          <cell r="S92">
            <v>0.14285714285714285</v>
          </cell>
          <cell r="T92">
            <v>0.14285714285714285</v>
          </cell>
          <cell r="U92">
            <v>0.14285714285714285</v>
          </cell>
          <cell r="V92">
            <v>0.14285714285714285</v>
          </cell>
          <cell r="W92">
            <v>0.14285714285714285</v>
          </cell>
          <cell r="X92">
            <v>0.40648813623303687</v>
          </cell>
          <cell r="Y92">
            <v>0.42675256519723193</v>
          </cell>
        </row>
        <row r="93">
          <cell r="A93" t="str">
            <v>F127</v>
          </cell>
          <cell r="B93" t="str">
            <v>Account 370</v>
          </cell>
          <cell r="F93">
            <v>0.43882459760597325</v>
          </cell>
          <cell r="G93">
            <v>0.10611722466064373</v>
          </cell>
          <cell r="H93">
            <v>0.13711762692082805</v>
          </cell>
          <cell r="I93">
            <v>1.9201870945668477E-2</v>
          </cell>
          <cell r="J93">
            <v>0.2921707064255511</v>
          </cell>
          <cell r="K93">
            <v>6.1261202743662594E-3</v>
          </cell>
          <cell r="L93">
            <v>0</v>
          </cell>
          <cell r="M93">
            <v>4.4185316696925041E-4</v>
          </cell>
          <cell r="N93">
            <v>0</v>
          </cell>
          <cell r="O93">
            <v>0</v>
          </cell>
          <cell r="P93">
            <v>1</v>
          </cell>
          <cell r="R93">
            <v>6.25E-2</v>
          </cell>
          <cell r="S93">
            <v>6.25E-2</v>
          </cell>
          <cell r="T93">
            <v>6.25E-2</v>
          </cell>
          <cell r="U93">
            <v>6.25E-2</v>
          </cell>
          <cell r="V93">
            <v>6.25E-2</v>
          </cell>
          <cell r="W93">
            <v>6.25E-2</v>
          </cell>
          <cell r="X93">
            <v>0.1875</v>
          </cell>
          <cell r="Y93">
            <v>0.1875</v>
          </cell>
        </row>
        <row r="94">
          <cell r="A94" t="str">
            <v>F128</v>
          </cell>
          <cell r="B94" t="str">
            <v>Account 371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0.84434160240088663</v>
          </cell>
          <cell r="M94">
            <v>0</v>
          </cell>
          <cell r="N94">
            <v>0.1556583975991134</v>
          </cell>
          <cell r="O94">
            <v>0</v>
          </cell>
          <cell r="P94">
            <v>1</v>
          </cell>
          <cell r="R94">
            <v>0.14285714285714285</v>
          </cell>
          <cell r="S94">
            <v>0.14285714285714285</v>
          </cell>
          <cell r="T94">
            <v>0.14285714285714285</v>
          </cell>
          <cell r="U94">
            <v>0.14285714285714285</v>
          </cell>
          <cell r="V94">
            <v>0.14285714285714285</v>
          </cell>
          <cell r="W94">
            <v>0.14285714285714285</v>
          </cell>
          <cell r="X94">
            <v>-0.41577017382945808</v>
          </cell>
          <cell r="Y94">
            <v>0.27291303097231512</v>
          </cell>
        </row>
        <row r="95">
          <cell r="A95" t="str">
            <v>F129</v>
          </cell>
          <cell r="B95" t="str">
            <v>Account 372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1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A96" t="str">
            <v>F130</v>
          </cell>
          <cell r="B96" t="str">
            <v>Account 373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0.7587126145488825</v>
          </cell>
          <cell r="M96">
            <v>0</v>
          </cell>
          <cell r="N96">
            <v>0.24128738545111758</v>
          </cell>
          <cell r="O96">
            <v>0</v>
          </cell>
          <cell r="P96">
            <v>1</v>
          </cell>
          <cell r="R96">
            <v>0.125</v>
          </cell>
          <cell r="S96">
            <v>0.125</v>
          </cell>
          <cell r="T96">
            <v>0.125</v>
          </cell>
          <cell r="U96">
            <v>0.125</v>
          </cell>
          <cell r="V96">
            <v>0.125</v>
          </cell>
          <cell r="W96">
            <v>0.125</v>
          </cell>
          <cell r="X96">
            <v>-0.3837126145488825</v>
          </cell>
          <cell r="Y96">
            <v>0.13371261454888242</v>
          </cell>
        </row>
        <row r="97">
          <cell r="A97" t="str">
            <v>F131</v>
          </cell>
          <cell r="B97" t="str">
            <v>Account 581 thru 587 &amp; 591 thru 597</v>
          </cell>
          <cell r="F97">
            <v>0.40802574583189105</v>
          </cell>
          <cell r="G97">
            <v>6.2999737294764602E-2</v>
          </cell>
          <cell r="H97">
            <v>0.27183114786997847</v>
          </cell>
          <cell r="I97">
            <v>0.19438769871016973</v>
          </cell>
          <cell r="J97">
            <v>3.1482731941554418E-2</v>
          </cell>
          <cell r="K97">
            <v>3.1179285030852127E-3</v>
          </cell>
          <cell r="L97">
            <v>2.1671472240871632E-2</v>
          </cell>
          <cell r="M97">
            <v>5.533695349557177E-4</v>
          </cell>
          <cell r="N97">
            <v>5.9161009077249539E-3</v>
          </cell>
          <cell r="O97">
            <v>1.4067165004363965E-5</v>
          </cell>
          <cell r="P97">
            <v>1</v>
          </cell>
          <cell r="R97">
            <v>6.25E-2</v>
          </cell>
          <cell r="S97">
            <v>6.25E-2</v>
          </cell>
          <cell r="T97">
            <v>6.25E-2</v>
          </cell>
          <cell r="U97">
            <v>6.25E-2</v>
          </cell>
          <cell r="V97">
            <v>6.25E-2</v>
          </cell>
          <cell r="W97">
            <v>6.25E-2</v>
          </cell>
          <cell r="X97">
            <v>0.16582852775912837</v>
          </cell>
          <cell r="Y97">
            <v>0.18158389909227504</v>
          </cell>
        </row>
        <row r="98">
          <cell r="A98" t="str">
            <v>F132</v>
          </cell>
          <cell r="B98" t="str">
            <v>Account 364 + 365</v>
          </cell>
          <cell r="F98">
            <v>0.40759147953368491</v>
          </cell>
          <cell r="G98">
            <v>5.1648289186323519E-2</v>
          </cell>
          <cell r="H98">
            <v>0.31738754187181967</v>
          </cell>
          <cell r="I98">
            <v>0.21594683345183915</v>
          </cell>
          <cell r="J98">
            <v>0</v>
          </cell>
          <cell r="K98">
            <v>3.0195910840928272E-3</v>
          </cell>
          <cell r="L98">
            <v>3.456746432725504E-3</v>
          </cell>
          <cell r="M98">
            <v>6.3248661971661757E-4</v>
          </cell>
          <cell r="N98">
            <v>3.0686859654460621E-4</v>
          </cell>
          <cell r="O98">
            <v>1.0163223253205604E-5</v>
          </cell>
          <cell r="P98">
            <v>1</v>
          </cell>
          <cell r="R98">
            <v>0.14285714285714285</v>
          </cell>
          <cell r="S98">
            <v>0.14285714285714285</v>
          </cell>
          <cell r="T98">
            <v>0.14285714285714285</v>
          </cell>
          <cell r="U98">
            <v>0.14285714285714285</v>
          </cell>
          <cell r="V98">
            <v>0.14285714285714285</v>
          </cell>
          <cell r="W98">
            <v>0.14285714285714285</v>
          </cell>
          <cell r="X98">
            <v>0.42511468213870307</v>
          </cell>
          <cell r="Y98">
            <v>0.42826455997488394</v>
          </cell>
        </row>
        <row r="99">
          <cell r="A99" t="str">
            <v>F133</v>
          </cell>
          <cell r="B99" t="str">
            <v>Account 366 + 367</v>
          </cell>
          <cell r="F99">
            <v>0.50973352239359937</v>
          </cell>
          <cell r="G99">
            <v>6.2109658863624302E-2</v>
          </cell>
          <cell r="H99">
            <v>0.25129740017081043</v>
          </cell>
          <cell r="I99">
            <v>0.17097986109197197</v>
          </cell>
          <cell r="J99">
            <v>0</v>
          </cell>
          <cell r="K99">
            <v>2.390816553593468E-3</v>
          </cell>
          <cell r="L99">
            <v>2.7369423086696472E-3</v>
          </cell>
          <cell r="M99">
            <v>5.0078286702822284E-4</v>
          </cell>
          <cell r="N99">
            <v>2.4296883252231967E-4</v>
          </cell>
          <cell r="O99">
            <v>8.0469181802906139E-6</v>
          </cell>
          <cell r="P99">
            <v>1</v>
          </cell>
          <cell r="R99">
            <v>0.14285714285714285</v>
          </cell>
          <cell r="S99">
            <v>0.14285714285714285</v>
          </cell>
          <cell r="T99">
            <v>0.14285714285714285</v>
          </cell>
          <cell r="U99">
            <v>0.14285714285714285</v>
          </cell>
          <cell r="V99">
            <v>0.14285714285714285</v>
          </cell>
          <cell r="W99">
            <v>0.14285714285714285</v>
          </cell>
          <cell r="X99">
            <v>0.42583448626275888</v>
          </cell>
          <cell r="Y99">
            <v>0.42832845973890621</v>
          </cell>
        </row>
        <row r="100">
          <cell r="A100" t="str">
            <v>F134</v>
          </cell>
          <cell r="B100" t="str">
            <v>Account 364 + 365 + 369  (OH)</v>
          </cell>
          <cell r="F100">
            <v>0.42696354886662452</v>
          </cell>
          <cell r="G100">
            <v>5.9878864508379724E-2</v>
          </cell>
          <cell r="H100">
            <v>0.30308316530830115</v>
          </cell>
          <cell r="I100">
            <v>0.20152957722694895</v>
          </cell>
          <cell r="J100">
            <v>0</v>
          </cell>
          <cell r="K100">
            <v>2.8156287205086511E-3</v>
          </cell>
          <cell r="L100">
            <v>4.7149016671685128E-3</v>
          </cell>
          <cell r="M100">
            <v>5.8976445558904544E-4</v>
          </cell>
          <cell r="N100">
            <v>4.0899832868000248E-4</v>
          </cell>
          <cell r="O100">
            <v>1.5550917799334639E-5</v>
          </cell>
          <cell r="P100">
            <v>1</v>
          </cell>
          <cell r="R100">
            <v>0.14285714285714285</v>
          </cell>
          <cell r="S100">
            <v>0.14285714285714285</v>
          </cell>
          <cell r="T100">
            <v>0.14285714285714285</v>
          </cell>
          <cell r="U100">
            <v>0.14285714285714285</v>
          </cell>
          <cell r="V100">
            <v>0.14285714285714285</v>
          </cell>
          <cell r="W100">
            <v>0.14285714285714285</v>
          </cell>
          <cell r="X100">
            <v>0.42385652690426001</v>
          </cell>
          <cell r="Y100">
            <v>0.42816243024274853</v>
          </cell>
        </row>
        <row r="101">
          <cell r="A101" t="str">
            <v>F135</v>
          </cell>
          <cell r="B101" t="str">
            <v>Account 366 + 367 + 369  (UG)</v>
          </cell>
          <cell r="F101">
            <v>0.56759401613050164</v>
          </cell>
          <cell r="G101">
            <v>9.7012904074054981E-2</v>
          </cell>
          <cell r="H101">
            <v>0.20564903680919297</v>
          </cell>
          <cell r="I101">
            <v>0.11818902755833784</v>
          </cell>
          <cell r="J101">
            <v>0</v>
          </cell>
          <cell r="K101">
            <v>1.6416675930799628E-3</v>
          </cell>
          <cell r="L101">
            <v>8.7990126054110843E-3</v>
          </cell>
          <cell r="M101">
            <v>3.4386536379557705E-4</v>
          </cell>
          <cell r="N101">
            <v>7.3676655029357592E-4</v>
          </cell>
          <cell r="O101">
            <v>3.3703315332311314E-5</v>
          </cell>
          <cell r="P101">
            <v>1</v>
          </cell>
          <cell r="R101">
            <v>0.14285714285714285</v>
          </cell>
          <cell r="S101">
            <v>0.14285714285714285</v>
          </cell>
          <cell r="T101">
            <v>0.14285714285714285</v>
          </cell>
          <cell r="U101">
            <v>0.14285714285714285</v>
          </cell>
          <cell r="V101">
            <v>0.14285714285714285</v>
          </cell>
          <cell r="W101">
            <v>0.14285714285714285</v>
          </cell>
          <cell r="X101">
            <v>0.41977241596601744</v>
          </cell>
          <cell r="Y101">
            <v>0.42783466202113496</v>
          </cell>
        </row>
        <row r="102">
          <cell r="A102" t="str">
            <v>F136</v>
          </cell>
          <cell r="B102" t="str">
            <v>Account 902 + 903 + 904</v>
          </cell>
          <cell r="F102">
            <v>0.77468321834221543</v>
          </cell>
          <cell r="G102">
            <v>0.14612232259268235</v>
          </cell>
          <cell r="H102">
            <v>5.6271239473074143E-2</v>
          </cell>
          <cell r="I102">
            <v>4.9320516381936913E-3</v>
          </cell>
          <cell r="J102">
            <v>1.0475848976319606E-3</v>
          </cell>
          <cell r="K102">
            <v>2.9503240013297157E-3</v>
          </cell>
          <cell r="L102">
            <v>1.2629094584464201E-2</v>
          </cell>
          <cell r="M102">
            <v>2.4439454627694609E-4</v>
          </cell>
          <cell r="N102">
            <v>1.0683425465333541E-3</v>
          </cell>
          <cell r="O102">
            <v>5.1427377598167185E-5</v>
          </cell>
          <cell r="P102">
            <v>1</v>
          </cell>
          <cell r="R102">
            <v>0.14285714285714285</v>
          </cell>
          <cell r="S102">
            <v>0.14285714285714285</v>
          </cell>
          <cell r="T102">
            <v>0.14285714285714285</v>
          </cell>
          <cell r="U102">
            <v>0.14285714285714285</v>
          </cell>
          <cell r="V102">
            <v>0.14285714285714285</v>
          </cell>
          <cell r="W102">
            <v>0.14285714285714285</v>
          </cell>
          <cell r="X102">
            <v>0.41594233398696434</v>
          </cell>
          <cell r="Y102">
            <v>0.42750308602489517</v>
          </cell>
        </row>
        <row r="103">
          <cell r="A103" t="str">
            <v>F137</v>
          </cell>
          <cell r="B103" t="str">
            <v>Total O &amp; M Expense</v>
          </cell>
          <cell r="F103">
            <v>0.16317107421363097</v>
          </cell>
          <cell r="G103">
            <v>2.8674635913755783E-2</v>
          </cell>
          <cell r="H103">
            <v>0.18266412288654221</v>
          </cell>
          <cell r="I103">
            <v>0.23335737424474354</v>
          </cell>
          <cell r="J103">
            <v>0.38604089041848705</v>
          </cell>
          <cell r="K103">
            <v>2.2096547053967568E-3</v>
          </cell>
          <cell r="L103">
            <v>2.91233506721239E-3</v>
          </cell>
          <cell r="M103">
            <v>4.5230730104223291E-4</v>
          </cell>
          <cell r="N103">
            <v>5.0522021439275801E-4</v>
          </cell>
          <cell r="O103">
            <v>1.238503479669328E-5</v>
          </cell>
          <cell r="P103">
            <v>1</v>
          </cell>
          <cell r="R103">
            <v>0.14285714285714285</v>
          </cell>
          <cell r="S103">
            <v>0.14285714285714285</v>
          </cell>
          <cell r="T103">
            <v>0.14285714285714285</v>
          </cell>
          <cell r="U103">
            <v>0.14285714285714285</v>
          </cell>
          <cell r="V103">
            <v>0.14285714285714285</v>
          </cell>
          <cell r="W103">
            <v>0.14285714285714285</v>
          </cell>
          <cell r="X103">
            <v>0.42565909350421616</v>
          </cell>
          <cell r="Y103">
            <v>0.42806620835703579</v>
          </cell>
        </row>
        <row r="104">
          <cell r="A104" t="str">
            <v>F137G</v>
          </cell>
          <cell r="B104" t="str">
            <v>Generation O &amp; M Exp</v>
          </cell>
          <cell r="F104">
            <v>0.13309012972417777</v>
          </cell>
          <cell r="G104">
            <v>2.3676886800455415E-2</v>
          </cell>
          <cell r="H104">
            <v>0.17883231711144895</v>
          </cell>
          <cell r="I104">
            <v>0.24183297771968273</v>
          </cell>
          <cell r="J104">
            <v>0.418254604741365</v>
          </cell>
          <cell r="K104">
            <v>2.1001769924190289E-3</v>
          </cell>
          <cell r="L104">
            <v>1.5790109226728557E-3</v>
          </cell>
          <cell r="M104">
            <v>4.4500494844597685E-4</v>
          </cell>
          <cell r="N104">
            <v>1.7738522396675523E-4</v>
          </cell>
          <cell r="O104">
            <v>1.1505815365792705E-5</v>
          </cell>
          <cell r="P104">
            <v>1</v>
          </cell>
          <cell r="R104">
            <v>0.14285714285714285</v>
          </cell>
          <cell r="S104">
            <v>0.14285714285714285</v>
          </cell>
          <cell r="T104">
            <v>0.14285714285714285</v>
          </cell>
          <cell r="U104">
            <v>0.14285714285714285</v>
          </cell>
          <cell r="V104">
            <v>0.14285714285714285</v>
          </cell>
          <cell r="W104">
            <v>0.14285714285714285</v>
          </cell>
          <cell r="X104">
            <v>0.42699241764875567</v>
          </cell>
          <cell r="Y104">
            <v>0.42839404334746178</v>
          </cell>
        </row>
        <row r="105">
          <cell r="A105" t="str">
            <v>F137T</v>
          </cell>
          <cell r="B105" t="str">
            <v>Transmission O &amp; M Exp</v>
          </cell>
          <cell r="F105">
            <v>0.13958010568565149</v>
          </cell>
          <cell r="G105">
            <v>2.5587797252604957E-2</v>
          </cell>
          <cell r="H105">
            <v>0.19070510150474582</v>
          </cell>
          <cell r="I105">
            <v>0.23800401563093254</v>
          </cell>
          <cell r="J105">
            <v>0.40203387600534229</v>
          </cell>
          <cell r="K105">
            <v>2.2752435560228694E-3</v>
          </cell>
          <cell r="L105">
            <v>1.1743609920459954E-3</v>
          </cell>
          <cell r="M105">
            <v>4.8688856895788075E-4</v>
          </cell>
          <cell r="N105">
            <v>1.4440288570325254E-4</v>
          </cell>
          <cell r="O105">
            <v>8.2079179928206223E-6</v>
          </cell>
          <cell r="P105">
            <v>1</v>
          </cell>
          <cell r="R105">
            <v>0.14285714285714285</v>
          </cell>
          <cell r="S105">
            <v>0.14285714285714285</v>
          </cell>
          <cell r="T105">
            <v>0.14285714285714285</v>
          </cell>
          <cell r="U105">
            <v>0.14285714285714285</v>
          </cell>
          <cell r="V105">
            <v>0.14285714285714285</v>
          </cell>
          <cell r="W105">
            <v>0.14285714285714285</v>
          </cell>
          <cell r="X105">
            <v>0.42739706757938256</v>
          </cell>
          <cell r="Y105">
            <v>0.42842702568572527</v>
          </cell>
        </row>
        <row r="106">
          <cell r="A106" t="str">
            <v>F137D</v>
          </cell>
          <cell r="B106" t="str">
            <v xml:space="preserve">Distribution O &amp; M Exp </v>
          </cell>
          <cell r="F106">
            <v>0.39859906181284638</v>
          </cell>
          <cell r="G106">
            <v>6.0866820619268285E-2</v>
          </cell>
          <cell r="H106">
            <v>0.27155319634095121</v>
          </cell>
          <cell r="I106">
            <v>0.1909212247727545</v>
          </cell>
          <cell r="J106">
            <v>4.8454603969789643E-2</v>
          </cell>
          <cell r="K106">
            <v>3.3133917971445155E-3</v>
          </cell>
          <cell r="L106">
            <v>2.0254450463521215E-2</v>
          </cell>
          <cell r="M106">
            <v>5.8059049536751239E-4</v>
          </cell>
          <cell r="N106">
            <v>5.4424787126756422E-3</v>
          </cell>
          <cell r="O106">
            <v>1.4181015681031008E-5</v>
          </cell>
          <cell r="P106">
            <v>1</v>
          </cell>
          <cell r="R106">
            <v>0.14285714285714285</v>
          </cell>
          <cell r="S106">
            <v>0.14285714285714285</v>
          </cell>
          <cell r="T106">
            <v>0.14285714285714285</v>
          </cell>
          <cell r="U106">
            <v>0.14285714285714285</v>
          </cell>
          <cell r="V106">
            <v>0.14285714285714285</v>
          </cell>
          <cell r="W106">
            <v>0.14285714285714285</v>
          </cell>
          <cell r="X106">
            <v>0.40831697810790735</v>
          </cell>
          <cell r="Y106">
            <v>0.42312894985875288</v>
          </cell>
        </row>
        <row r="107">
          <cell r="A107" t="str">
            <v>F137R</v>
          </cell>
          <cell r="B107" t="str">
            <v>Retail O &amp; M Exp  (Customer)</v>
          </cell>
          <cell r="F107">
            <v>0.76525805655836532</v>
          </cell>
          <cell r="G107">
            <v>0.14347708155159336</v>
          </cell>
          <cell r="H107">
            <v>5.7150372658520202E-2</v>
          </cell>
          <cell r="I107">
            <v>8.3271159643169921E-3</v>
          </cell>
          <cell r="J107">
            <v>7.0742162353785885E-3</v>
          </cell>
          <cell r="K107">
            <v>3.1128046606554625E-3</v>
          </cell>
          <cell r="L107">
            <v>1.4093568881687233E-2</v>
          </cell>
          <cell r="M107">
            <v>2.4591954915041821E-4</v>
          </cell>
          <cell r="N107">
            <v>1.2036145305325335E-3</v>
          </cell>
          <cell r="O107">
            <v>5.724940979984529E-5</v>
          </cell>
          <cell r="P107">
            <v>1</v>
          </cell>
          <cell r="R107">
            <v>0.14285714285714285</v>
          </cell>
          <cell r="S107">
            <v>0.14285714285714285</v>
          </cell>
          <cell r="T107">
            <v>0.14285714285714285</v>
          </cell>
          <cell r="U107">
            <v>0.14285714285714285</v>
          </cell>
          <cell r="V107">
            <v>0.14285714285714285</v>
          </cell>
          <cell r="W107">
            <v>0.14285714285714285</v>
          </cell>
          <cell r="X107">
            <v>0.41447785968974132</v>
          </cell>
          <cell r="Y107">
            <v>0.42736781404089602</v>
          </cell>
        </row>
        <row r="108">
          <cell r="A108" t="str">
            <v>F137M</v>
          </cell>
          <cell r="B108" t="str">
            <v xml:space="preserve">Misc &amp; Customer O &amp; M Exp </v>
          </cell>
          <cell r="F108">
            <v>0.18778092143245431</v>
          </cell>
          <cell r="G108">
            <v>3.3345795768901038E-2</v>
          </cell>
          <cell r="H108">
            <v>0.20958626270756697</v>
          </cell>
          <cell r="I108">
            <v>0.23173979698517622</v>
          </cell>
          <cell r="J108">
            <v>0.32814104398573168</v>
          </cell>
          <cell r="K108">
            <v>2.5365741850266474E-3</v>
          </cell>
          <cell r="L108">
            <v>5.1961900493634533E-3</v>
          </cell>
          <cell r="M108">
            <v>4.8355028281942865E-4</v>
          </cell>
          <cell r="N108">
            <v>1.1753705052260906E-3</v>
          </cell>
          <cell r="O108">
            <v>1.449409773414139E-5</v>
          </cell>
          <cell r="P108">
            <v>1</v>
          </cell>
          <cell r="R108">
            <v>0.14285714285714285</v>
          </cell>
          <cell r="S108">
            <v>0.14285714285714285</v>
          </cell>
          <cell r="T108">
            <v>0.14285714285714285</v>
          </cell>
          <cell r="U108">
            <v>0.14285714285714285</v>
          </cell>
          <cell r="V108">
            <v>0.14285714285714285</v>
          </cell>
          <cell r="W108">
            <v>0.14285714285714285</v>
          </cell>
          <cell r="X108">
            <v>0.4233752385220651</v>
          </cell>
          <cell r="Y108">
            <v>0.42739605806620246</v>
          </cell>
        </row>
        <row r="109">
          <cell r="A109" t="str">
            <v>F138</v>
          </cell>
          <cell r="B109" t="str">
            <v>GTD O&amp;M Exp  (less fuel, purchased p &amp; wheeling)</v>
          </cell>
          <cell r="F109">
            <v>0.25761190328258715</v>
          </cell>
          <cell r="G109">
            <v>4.5067934927283976E-2</v>
          </cell>
          <cell r="H109">
            <v>0.19248814148480137</v>
          </cell>
          <cell r="I109">
            <v>0.20606367576288193</v>
          </cell>
          <cell r="J109">
            <v>0.28771062733802594</v>
          </cell>
          <cell r="K109">
            <v>2.4848369569964108E-3</v>
          </cell>
          <cell r="L109">
            <v>6.6676499905060135E-3</v>
          </cell>
          <cell r="M109">
            <v>4.6702685498917657E-4</v>
          </cell>
          <cell r="N109">
            <v>1.4236636740965712E-3</v>
          </cell>
          <cell r="O109">
            <v>1.4539727832537836E-5</v>
          </cell>
          <cell r="P109">
            <v>1</v>
          </cell>
          <cell r="R109">
            <v>0.14285714285714285</v>
          </cell>
          <cell r="S109">
            <v>0.14285714285714285</v>
          </cell>
          <cell r="T109">
            <v>0.14285714285714285</v>
          </cell>
          <cell r="U109">
            <v>0.14285714285714285</v>
          </cell>
          <cell r="V109">
            <v>0.14285714285714285</v>
          </cell>
          <cell r="W109">
            <v>0.14285714285714285</v>
          </cell>
          <cell r="X109">
            <v>0.42190377858092254</v>
          </cell>
          <cell r="Y109">
            <v>0.42714776489733197</v>
          </cell>
        </row>
        <row r="110">
          <cell r="A110" t="str">
            <v>F138G</v>
          </cell>
          <cell r="B110" t="str">
            <v xml:space="preserve">Generation O &amp; M Exp (less fuel &amp; purchased power) </v>
          </cell>
          <cell r="F110">
            <v>0.13734628541502761</v>
          </cell>
          <cell r="G110">
            <v>2.5078941813149895E-2</v>
          </cell>
          <cell r="H110">
            <v>0.18860646503631331</v>
          </cell>
          <cell r="I110">
            <v>0.23890361504608426</v>
          </cell>
          <cell r="J110">
            <v>0.40619426481985843</v>
          </cell>
          <cell r="K110">
            <v>2.1942367654432353E-3</v>
          </cell>
          <cell r="L110">
            <v>1.0836934029697454E-3</v>
          </cell>
          <cell r="M110">
            <v>4.7225249342885685E-4</v>
          </cell>
          <cell r="N110">
            <v>1.1184564781563317E-4</v>
          </cell>
          <cell r="O110">
            <v>8.3995599104068846E-6</v>
          </cell>
          <cell r="P110">
            <v>1</v>
          </cell>
          <cell r="R110">
            <v>0.14285714285714285</v>
          </cell>
          <cell r="S110">
            <v>0.14285714285714285</v>
          </cell>
          <cell r="T110">
            <v>0.14285714285714285</v>
          </cell>
          <cell r="U110">
            <v>0.14285714285714285</v>
          </cell>
          <cell r="V110">
            <v>0.14285714285714285</v>
          </cell>
          <cell r="W110">
            <v>0.14285714285714285</v>
          </cell>
          <cell r="X110">
            <v>0.42748773516845878</v>
          </cell>
          <cell r="Y110">
            <v>0.42845958292361291</v>
          </cell>
        </row>
        <row r="111">
          <cell r="A111" t="str">
            <v>F138T</v>
          </cell>
          <cell r="B111" t="str">
            <v>Transmission O &amp; M Exp - (less wheeling exp)</v>
          </cell>
          <cell r="F111">
            <v>0.13711846467969196</v>
          </cell>
          <cell r="G111">
            <v>2.528882867586715E-2</v>
          </cell>
          <cell r="H111">
            <v>0.1900560990595444</v>
          </cell>
          <cell r="I111">
            <v>0.23859192838822596</v>
          </cell>
          <cell r="J111">
            <v>0.40508345399268914</v>
          </cell>
          <cell r="K111">
            <v>2.2596637159267839E-3</v>
          </cell>
          <cell r="L111">
            <v>1.0051989654422642E-3</v>
          </cell>
          <cell r="M111">
            <v>4.8577124182435342E-4</v>
          </cell>
          <cell r="N111">
            <v>1.0254271785880926E-4</v>
          </cell>
          <cell r="O111">
            <v>8.0485629293052783E-6</v>
          </cell>
          <cell r="P111">
            <v>1</v>
          </cell>
          <cell r="R111">
            <v>0.14285714285714285</v>
          </cell>
          <cell r="S111">
            <v>0.14285714285714285</v>
          </cell>
          <cell r="T111">
            <v>0.14285714285714285</v>
          </cell>
          <cell r="U111">
            <v>0.14285714285714285</v>
          </cell>
          <cell r="V111">
            <v>0.14285714285714285</v>
          </cell>
          <cell r="W111">
            <v>0.14285714285714285</v>
          </cell>
          <cell r="X111">
            <v>0.42756622960598628</v>
          </cell>
          <cell r="Y111">
            <v>0.42846888585356974</v>
          </cell>
        </row>
        <row r="112">
          <cell r="A112" t="str">
            <v>F138D</v>
          </cell>
          <cell r="B112" t="str">
            <v xml:space="preserve">Distribution O &amp; M Exp </v>
          </cell>
          <cell r="F112">
            <v>0.40802574583189105</v>
          </cell>
          <cell r="G112">
            <v>6.2999737294764602E-2</v>
          </cell>
          <cell r="H112">
            <v>0.27183114786997847</v>
          </cell>
          <cell r="I112">
            <v>0.1943876987101697</v>
          </cell>
          <cell r="J112">
            <v>3.1482731941554411E-2</v>
          </cell>
          <cell r="K112">
            <v>3.1179285030852122E-3</v>
          </cell>
          <cell r="L112">
            <v>2.1671472240871632E-2</v>
          </cell>
          <cell r="M112">
            <v>5.533695349557177E-4</v>
          </cell>
          <cell r="N112">
            <v>5.916100907724953E-3</v>
          </cell>
          <cell r="O112">
            <v>1.4067165004363965E-5</v>
          </cell>
          <cell r="P112">
            <v>1</v>
          </cell>
          <cell r="R112">
            <v>0.14285714285714285</v>
          </cell>
          <cell r="S112">
            <v>0.14285714285714285</v>
          </cell>
          <cell r="T112">
            <v>0.14285714285714285</v>
          </cell>
          <cell r="U112">
            <v>0.14285714285714285</v>
          </cell>
          <cell r="V112">
            <v>0.14285714285714285</v>
          </cell>
          <cell r="W112">
            <v>0.14285714285714285</v>
          </cell>
          <cell r="X112">
            <v>0.40689995633055692</v>
          </cell>
          <cell r="Y112">
            <v>0.42265532766370362</v>
          </cell>
        </row>
        <row r="113">
          <cell r="A113" t="str">
            <v>F138R</v>
          </cell>
          <cell r="B113" t="str">
            <v>Retail O &amp; M Exp  (Customer)</v>
          </cell>
          <cell r="F113">
            <v>0.77160898461396321</v>
          </cell>
          <cell r="G113">
            <v>0.1447432407143055</v>
          </cell>
          <cell r="H113">
            <v>5.5328870033508677E-2</v>
          </cell>
          <cell r="I113">
            <v>5.87928623904313E-3</v>
          </cell>
          <cell r="J113">
            <v>3.644701728304319E-3</v>
          </cell>
          <cell r="K113">
            <v>3.1162275702537596E-3</v>
          </cell>
          <cell r="L113">
            <v>1.4178707344956821E-2</v>
          </cell>
          <cell r="M113">
            <v>2.4257968751242376E-4</v>
          </cell>
          <cell r="N113">
            <v>1.1996338700494425E-3</v>
          </cell>
          <cell r="O113">
            <v>5.7768198102748784E-5</v>
          </cell>
          <cell r="P113">
            <v>1</v>
          </cell>
          <cell r="R113">
            <v>0.14285714285714285</v>
          </cell>
          <cell r="S113">
            <v>0.14285714285714285</v>
          </cell>
          <cell r="T113">
            <v>0.14285714285714285</v>
          </cell>
          <cell r="U113">
            <v>0.14285714285714285</v>
          </cell>
          <cell r="V113">
            <v>0.14285714285714285</v>
          </cell>
          <cell r="W113">
            <v>0.14285714285714285</v>
          </cell>
          <cell r="X113">
            <v>0.41439272122647175</v>
          </cell>
          <cell r="Y113">
            <v>0.42737179470137909</v>
          </cell>
        </row>
        <row r="114">
          <cell r="A114" t="str">
            <v>F138M</v>
          </cell>
          <cell r="B114" t="str">
            <v xml:space="preserve">Misc &amp; Customer O &amp; M Exp 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A115" t="str">
            <v>F140</v>
          </cell>
          <cell r="B115" t="str">
            <v>Revenue Requirement Before Rev Credits</v>
          </cell>
          <cell r="F115">
            <v>0.17738627351556316</v>
          </cell>
          <cell r="G115">
            <v>3.0379989915114251E-2</v>
          </cell>
          <cell r="H115">
            <v>0.19344411761763936</v>
          </cell>
          <cell r="I115">
            <v>0.22886391064152981</v>
          </cell>
          <cell r="J115">
            <v>0.36258647532134164</v>
          </cell>
          <cell r="K115">
            <v>2.3954909982336482E-3</v>
          </cell>
          <cell r="L115">
            <v>3.7031010007015238E-3</v>
          </cell>
          <cell r="M115">
            <v>4.8174292642627858E-4</v>
          </cell>
          <cell r="N115">
            <v>7.4737604006095153E-4</v>
          </cell>
          <cell r="O115">
            <v>1.1522023389604549E-5</v>
          </cell>
          <cell r="P115">
            <v>1</v>
          </cell>
          <cell r="R115">
            <v>6.25E-2</v>
          </cell>
          <cell r="S115">
            <v>6.25E-2</v>
          </cell>
          <cell r="T115">
            <v>6.25E-2</v>
          </cell>
          <cell r="U115">
            <v>6.25E-2</v>
          </cell>
          <cell r="V115">
            <v>6.25E-2</v>
          </cell>
          <cell r="W115">
            <v>6.25E-2</v>
          </cell>
          <cell r="X115">
            <v>0.18379689899929846</v>
          </cell>
          <cell r="Y115">
            <v>0.18675262395993905</v>
          </cell>
        </row>
        <row r="116">
          <cell r="A116" t="str">
            <v>F140G</v>
          </cell>
          <cell r="B116" t="str">
            <v>Revenue Requirement Before Rev Credits</v>
          </cell>
          <cell r="F116">
            <v>0.13408844935533684</v>
          </cell>
          <cell r="G116">
            <v>2.40539513482966E-2</v>
          </cell>
          <cell r="H116">
            <v>0.18163053372730059</v>
          </cell>
          <cell r="I116">
            <v>0.24105936498127997</v>
          </cell>
          <cell r="J116">
            <v>0.41497246027961276</v>
          </cell>
          <cell r="K116">
            <v>2.1359581715979527E-3</v>
          </cell>
          <cell r="L116">
            <v>1.4354957187778781E-3</v>
          </cell>
          <cell r="M116">
            <v>4.542883275266272E-4</v>
          </cell>
          <cell r="N116">
            <v>1.5886977424434424E-4</v>
          </cell>
          <cell r="O116">
            <v>1.0628316026690344E-5</v>
          </cell>
          <cell r="P116">
            <v>1</v>
          </cell>
          <cell r="R116">
            <v>0.14285714285714285</v>
          </cell>
          <cell r="S116">
            <v>0.14285714285714285</v>
          </cell>
          <cell r="T116">
            <v>0.14285714285714285</v>
          </cell>
          <cell r="U116">
            <v>0.14285714285714285</v>
          </cell>
          <cell r="V116">
            <v>0.14285714285714285</v>
          </cell>
          <cell r="W116">
            <v>0.14285714285714285</v>
          </cell>
          <cell r="X116">
            <v>0.42713593285265067</v>
          </cell>
          <cell r="Y116">
            <v>0.42841255879718421</v>
          </cell>
        </row>
        <row r="117">
          <cell r="A117" t="str">
            <v>F140T</v>
          </cell>
          <cell r="B117" t="str">
            <v>Revenue Requirement Before Rev Credits</v>
          </cell>
          <cell r="F117">
            <v>0.13787876824871004</v>
          </cell>
          <cell r="G117">
            <v>2.5357381320768577E-2</v>
          </cell>
          <cell r="H117">
            <v>0.19039488722689502</v>
          </cell>
          <cell r="I117">
            <v>0.23781525797839845</v>
          </cell>
          <cell r="J117">
            <v>0.40463697908303559</v>
          </cell>
          <cell r="K117">
            <v>2.2557642666585962E-3</v>
          </cell>
          <cell r="L117">
            <v>1.0520759342447122E-3</v>
          </cell>
          <cell r="M117">
            <v>4.8473029828690825E-4</v>
          </cell>
          <cell r="N117">
            <v>1.1610558112825946E-4</v>
          </cell>
          <cell r="O117">
            <v>8.0500618736386767E-6</v>
          </cell>
          <cell r="P117">
            <v>1</v>
          </cell>
          <cell r="R117">
            <v>0.14285714285714285</v>
          </cell>
          <cell r="S117">
            <v>0.14285714285714285</v>
          </cell>
          <cell r="T117">
            <v>0.14285714285714285</v>
          </cell>
          <cell r="U117">
            <v>0.14285714285714285</v>
          </cell>
          <cell r="V117">
            <v>0.14285714285714285</v>
          </cell>
          <cell r="W117">
            <v>0.14285714285714285</v>
          </cell>
          <cell r="X117">
            <v>0.42751935263718382</v>
          </cell>
          <cell r="Y117">
            <v>0.42845532299030031</v>
          </cell>
        </row>
        <row r="118">
          <cell r="A118" t="str">
            <v>F140D</v>
          </cell>
          <cell r="B118" t="str">
            <v>Revenue Requirement Before Rev Credits</v>
          </cell>
          <cell r="F118">
            <v>0.42636292507864698</v>
          </cell>
          <cell r="G118">
            <v>6.2315400363432125E-2</v>
          </cell>
          <cell r="H118">
            <v>0.29200691963658026</v>
          </cell>
          <cell r="I118">
            <v>0.16848053487816458</v>
          </cell>
          <cell r="J118">
            <v>2.0670215554061185E-2</v>
          </cell>
          <cell r="K118">
            <v>4.1422243969366588E-3</v>
          </cell>
          <cell r="L118">
            <v>2.0077898507661444E-2</v>
          </cell>
          <cell r="M118">
            <v>6.8879647767880285E-4</v>
          </cell>
          <cell r="N118">
            <v>5.2401111236213974E-3</v>
          </cell>
          <cell r="O118">
            <v>1.4973983216916935E-5</v>
          </cell>
          <cell r="P118">
            <v>1</v>
          </cell>
          <cell r="R118">
            <v>0.14285714285714285</v>
          </cell>
          <cell r="S118">
            <v>0.14285714285714285</v>
          </cell>
          <cell r="T118">
            <v>0.14285714285714285</v>
          </cell>
          <cell r="U118">
            <v>0.14285714285714285</v>
          </cell>
          <cell r="V118">
            <v>0.14285714285714285</v>
          </cell>
          <cell r="W118">
            <v>0.14285714285714285</v>
          </cell>
          <cell r="X118">
            <v>0.4084935300637671</v>
          </cell>
          <cell r="Y118">
            <v>0.42333131744780716</v>
          </cell>
        </row>
        <row r="119">
          <cell r="A119" t="str">
            <v>F140R</v>
          </cell>
          <cell r="B119" t="str">
            <v>Revenue Requirement Before Rev Credits</v>
          </cell>
          <cell r="F119">
            <v>0.76663400933646175</v>
          </cell>
          <cell r="G119">
            <v>0.14315176762589454</v>
          </cell>
          <cell r="H119">
            <v>5.6337401376081439E-2</v>
          </cell>
          <cell r="I119">
            <v>7.9736006296983169E-3</v>
          </cell>
          <cell r="J119">
            <v>6.7106086717609783E-3</v>
          </cell>
          <cell r="K119">
            <v>3.1679756085362196E-3</v>
          </cell>
          <cell r="L119">
            <v>1.4486966328834099E-2</v>
          </cell>
          <cell r="M119">
            <v>2.4464743633124324E-4</v>
          </cell>
          <cell r="N119">
            <v>1.2341217015365009E-3</v>
          </cell>
          <cell r="O119">
            <v>5.8901284864879871E-5</v>
          </cell>
          <cell r="P119">
            <v>1</v>
          </cell>
          <cell r="R119">
            <v>0.14285714285714285</v>
          </cell>
          <cell r="S119">
            <v>0.14285714285714285</v>
          </cell>
          <cell r="T119">
            <v>0.14285714285714285</v>
          </cell>
          <cell r="U119">
            <v>0.14285714285714285</v>
          </cell>
          <cell r="V119">
            <v>0.14285714285714285</v>
          </cell>
          <cell r="W119">
            <v>0.14285714285714285</v>
          </cell>
          <cell r="X119">
            <v>0.41408446224259443</v>
          </cell>
          <cell r="Y119">
            <v>0.42733730686989202</v>
          </cell>
        </row>
        <row r="120">
          <cell r="A120" t="str">
            <v>F140M</v>
          </cell>
          <cell r="B120" t="str">
            <v>Revenue Requirement Before Rev Credits</v>
          </cell>
          <cell r="F120">
            <v>0.18018030558784737</v>
          </cell>
          <cell r="G120">
            <v>3.1252212387910802E-2</v>
          </cell>
          <cell r="H120">
            <v>0.2049261655523274</v>
          </cell>
          <cell r="I120">
            <v>0.23042766284573363</v>
          </cell>
          <cell r="J120">
            <v>0.34501378728322857</v>
          </cell>
          <cell r="K120">
            <v>2.5211864843027801E-3</v>
          </cell>
          <cell r="L120">
            <v>4.2418752365862124E-3</v>
          </cell>
          <cell r="M120">
            <v>4.9751381849967287E-4</v>
          </cell>
          <cell r="N120">
            <v>9.2748372819464651E-4</v>
          </cell>
          <cell r="O120">
            <v>1.1807075369024016E-5</v>
          </cell>
          <cell r="P120">
            <v>1</v>
          </cell>
          <cell r="R120">
            <v>0.14285714285714285</v>
          </cell>
          <cell r="S120">
            <v>0.14285714285714285</v>
          </cell>
          <cell r="T120">
            <v>0.14285714285714285</v>
          </cell>
          <cell r="U120">
            <v>0.14285714285714285</v>
          </cell>
          <cell r="V120">
            <v>0.14285714285714285</v>
          </cell>
          <cell r="W120">
            <v>0.14285714285714285</v>
          </cell>
          <cell r="X120">
            <v>0.42432955333484235</v>
          </cell>
          <cell r="Y120">
            <v>0.42764394484323393</v>
          </cell>
        </row>
        <row r="121">
          <cell r="A121" t="str">
            <v>F141</v>
          </cell>
          <cell r="B121" t="str">
            <v>Firm Revenues</v>
          </cell>
          <cell r="F121">
            <v>0.18778092143245431</v>
          </cell>
          <cell r="G121">
            <v>3.3345795768901038E-2</v>
          </cell>
          <cell r="H121">
            <v>0.20958626270756697</v>
          </cell>
          <cell r="I121">
            <v>0.23173979698517622</v>
          </cell>
          <cell r="J121">
            <v>0.32814104398573168</v>
          </cell>
          <cell r="K121">
            <v>2.5365741850266474E-3</v>
          </cell>
          <cell r="L121">
            <v>5.1961900493634533E-3</v>
          </cell>
          <cell r="M121">
            <v>4.8355028281942865E-4</v>
          </cell>
          <cell r="N121">
            <v>1.1753705052260906E-3</v>
          </cell>
          <cell r="O121">
            <v>1.449409773414139E-5</v>
          </cell>
          <cell r="P121">
            <v>1</v>
          </cell>
          <cell r="R121">
            <v>5.1675076869164155E-4</v>
          </cell>
          <cell r="S121">
            <v>2.3358656953321414E-4</v>
          </cell>
          <cell r="T121">
            <v>4.2503316700123473E-4</v>
          </cell>
          <cell r="U121">
            <v>2.2845010916450717E-3</v>
          </cell>
          <cell r="V121">
            <v>1.0326617886671885E-3</v>
          </cell>
          <cell r="W121">
            <v>1.8790271690511924E-3</v>
          </cell>
          <cell r="X121">
            <v>0</v>
          </cell>
          <cell r="Y121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3">
          <cell r="C3" t="str">
            <v>Rocky Mountain Power</v>
          </cell>
        </row>
        <row r="19">
          <cell r="K19">
            <v>67875230.453694463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1935861328.0220451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0.81307706711145988</v>
          </cell>
        </row>
      </sheetData>
      <sheetData sheetId="23"/>
      <sheetData sheetId="24">
        <row r="251">
          <cell r="AG251" t="str">
            <v>DIS</v>
          </cell>
        </row>
        <row r="328">
          <cell r="AG328">
            <v>0</v>
          </cell>
        </row>
        <row r="409">
          <cell r="AG409">
            <v>0</v>
          </cell>
        </row>
        <row r="420">
          <cell r="AG420">
            <v>0</v>
          </cell>
        </row>
        <row r="559">
          <cell r="AG559">
            <v>0</v>
          </cell>
        </row>
        <row r="583">
          <cell r="AG583">
            <v>0</v>
          </cell>
        </row>
        <row r="621">
          <cell r="AG621">
            <v>0</v>
          </cell>
        </row>
        <row r="951">
          <cell r="AG951">
            <v>0</v>
          </cell>
        </row>
        <row r="964">
          <cell r="AG964">
            <v>0</v>
          </cell>
        </row>
        <row r="991">
          <cell r="AG991">
            <v>0</v>
          </cell>
        </row>
        <row r="1354">
          <cell r="AG1354">
            <v>0</v>
          </cell>
        </row>
        <row r="1359">
          <cell r="AG1359">
            <v>0</v>
          </cell>
        </row>
        <row r="1518">
          <cell r="I1518">
            <v>970663.84981162648</v>
          </cell>
        </row>
        <row r="1795">
          <cell r="AG1795">
            <v>6925.8930178870532</v>
          </cell>
        </row>
        <row r="1855">
          <cell r="AG1855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319">
          <cell r="AB319">
            <v>0</v>
          </cell>
        </row>
        <row r="331">
          <cell r="AB331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744">
          <cell r="AB744">
            <v>0</v>
          </cell>
        </row>
        <row r="995">
          <cell r="AB995">
            <v>0</v>
          </cell>
        </row>
        <row r="1108">
          <cell r="AB1108">
            <v>0</v>
          </cell>
        </row>
        <row r="1109">
          <cell r="AB1109">
            <v>0</v>
          </cell>
        </row>
        <row r="1115">
          <cell r="AB1115">
            <v>0</v>
          </cell>
        </row>
        <row r="1116">
          <cell r="AB1116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72">
          <cell r="AB1172">
            <v>0</v>
          </cell>
        </row>
        <row r="1309">
          <cell r="AB1309">
            <v>0</v>
          </cell>
        </row>
        <row r="1812">
          <cell r="AB1812">
            <v>0</v>
          </cell>
        </row>
        <row r="1825">
          <cell r="AB1825">
            <v>0</v>
          </cell>
        </row>
        <row r="1878">
          <cell r="AB1878">
            <v>0</v>
          </cell>
        </row>
        <row r="1893">
          <cell r="AB1893">
            <v>0</v>
          </cell>
        </row>
        <row r="1983">
          <cell r="AB1983">
            <v>0</v>
          </cell>
        </row>
        <row r="2049">
          <cell r="AB2049">
            <v>0</v>
          </cell>
        </row>
        <row r="2113">
          <cell r="AB2113">
            <v>0</v>
          </cell>
        </row>
        <row r="2186">
          <cell r="AB2186">
            <v>0</v>
          </cell>
        </row>
        <row r="2202">
          <cell r="AB2202">
            <v>0</v>
          </cell>
        </row>
        <row r="2205">
          <cell r="AB2205">
            <v>0</v>
          </cell>
        </row>
        <row r="2222">
          <cell r="AB2222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504">
          <cell r="AB2504">
            <v>0</v>
          </cell>
        </row>
        <row r="2505">
          <cell r="AB2505">
            <v>0</v>
          </cell>
        </row>
      </sheetData>
      <sheetData sheetId="20"/>
      <sheetData sheetId="21">
        <row r="11">
          <cell r="A11" t="str">
            <v>FACTOR</v>
          </cell>
        </row>
      </sheetData>
      <sheetData sheetId="22">
        <row r="10">
          <cell r="A10" t="str">
            <v>FACTOR NAME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2117104954.5916018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0.81778179787093319</v>
          </cell>
        </row>
      </sheetData>
      <sheetData sheetId="23"/>
      <sheetData sheetId="24">
        <row r="251">
          <cell r="AG251" t="str">
            <v>DIS</v>
          </cell>
        </row>
        <row r="305">
          <cell r="I305">
            <v>815891.14999999991</v>
          </cell>
        </row>
      </sheetData>
      <sheetData sheetId="25"/>
      <sheetData sheetId="26">
        <row r="15">
          <cell r="P15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9">
          <cell r="B29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5.759308024002361E-2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ndex"/>
      <sheetName val="Summary"/>
      <sheetName val="Exhibit 1"/>
      <sheetName val="(3.1) WY Allctd Actual NPC"/>
      <sheetName val="(3.2) Adj Actual NPC by Cat"/>
      <sheetName val="(3.3) Adj Actual NPC"/>
      <sheetName val="(3.4) Adjustments"/>
      <sheetName val="(3.5) Actual NPC"/>
      <sheetName val="(3.6) Actual Factors"/>
      <sheetName val="(3.7) Base Collections and ECD"/>
      <sheetName val="(3.8) Base NPC 2014GRC"/>
      <sheetName val="(3.9) Deer Creek Adjustment"/>
    </sheetNames>
    <sheetDataSet>
      <sheetData sheetId="0">
        <row r="3">
          <cell r="C3" t="str">
            <v xml:space="preserve">Wyoming Energy Cost Adjustment Mechanism </v>
          </cell>
        </row>
      </sheetData>
      <sheetData sheetId="1" refreshError="1"/>
      <sheetData sheetId="2" refreshError="1"/>
      <sheetData sheetId="3">
        <row r="79">
          <cell r="G79">
            <v>20283203.360322241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1">
          <cell r="C11">
            <v>-183088.46663899464</v>
          </cell>
        </row>
      </sheetData>
      <sheetData sheetId="10"/>
      <sheetData sheetId="11">
        <row r="38">
          <cell r="D38">
            <v>-44242.648857876564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Page3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8">
          <cell r="G8">
            <v>0.61779709495561286</v>
          </cell>
        </row>
        <row r="24">
          <cell r="N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1814329680.1926062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0.81318732477822031</v>
          </cell>
        </row>
      </sheetData>
      <sheetData sheetId="23"/>
      <sheetData sheetId="24">
        <row r="251">
          <cell r="AG251" t="str">
            <v>DIS</v>
          </cell>
        </row>
        <row r="689">
          <cell r="AG689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>
        <row r="256">
          <cell r="E256">
            <v>160993155.84423539</v>
          </cell>
        </row>
      </sheetData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>
        <row r="256">
          <cell r="E256">
            <v>160993155.84423539</v>
          </cell>
        </row>
      </sheetData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29">
          <cell r="N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30">
          <cell r="G30">
            <v>8.2617300454857379E-2</v>
          </cell>
        </row>
      </sheetData>
      <sheetData sheetId="1" refreshError="1"/>
      <sheetData sheetId="2" refreshError="1"/>
      <sheetData sheetId="3" refreshError="1"/>
      <sheetData sheetId="4">
        <row r="16">
          <cell r="D16">
            <v>7696713.2449887665</v>
          </cell>
        </row>
      </sheetData>
      <sheetData sheetId="5" refreshError="1"/>
      <sheetData sheetId="6" refreshError="1"/>
      <sheetData sheetId="7" refreshError="1"/>
      <sheetData sheetId="8">
        <row r="71">
          <cell r="E71">
            <v>-489685.98169817787</v>
          </cell>
        </row>
      </sheetData>
      <sheetData sheetId="9">
        <row r="136">
          <cell r="E136">
            <v>57715011.020101152</v>
          </cell>
        </row>
      </sheetData>
      <sheetData sheetId="10">
        <row r="136">
          <cell r="E136">
            <v>14389918.281402655</v>
          </cell>
        </row>
      </sheetData>
      <sheetData sheetId="11">
        <row r="68">
          <cell r="E68">
            <v>7664070.6445309613</v>
          </cell>
        </row>
      </sheetData>
      <sheetData sheetId="12">
        <row r="68">
          <cell r="E68">
            <v>3802158.1253485414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11"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105">
          <cell r="F105">
            <v>9630562.6399999969</v>
          </cell>
        </row>
        <row r="423">
          <cell r="Y423">
            <v>0</v>
          </cell>
        </row>
        <row r="429">
          <cell r="Y429">
            <v>0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50">
          <cell r="F750">
            <v>0</v>
          </cell>
          <cell r="Y750">
            <v>0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828">
          <cell r="Y828">
            <v>0</v>
          </cell>
        </row>
        <row r="833">
          <cell r="Y833">
            <v>0</v>
          </cell>
        </row>
        <row r="869">
          <cell r="Y869">
            <v>0</v>
          </cell>
        </row>
        <row r="870">
          <cell r="Y870">
            <v>0</v>
          </cell>
        </row>
        <row r="958">
          <cell r="Y958">
            <v>-141264.13589881599</v>
          </cell>
        </row>
        <row r="1012">
          <cell r="Y1012">
            <v>-1283907.9731074879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55">
          <cell r="Y1655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9">
          <cell r="Y1679">
            <v>0</v>
          </cell>
        </row>
        <row r="1769">
          <cell r="Y1769">
            <v>0</v>
          </cell>
        </row>
        <row r="1779">
          <cell r="Y1779">
            <v>0</v>
          </cell>
        </row>
        <row r="1789">
          <cell r="Y1789">
            <v>0</v>
          </cell>
        </row>
        <row r="1848">
          <cell r="F1848">
            <v>0</v>
          </cell>
        </row>
        <row r="1852">
          <cell r="F1852">
            <v>-14128347.326182602</v>
          </cell>
        </row>
        <row r="1857">
          <cell r="F1857">
            <v>-1584587.3700411466</v>
          </cell>
        </row>
        <row r="1861">
          <cell r="F1861">
            <v>-627455.69229318167</v>
          </cell>
          <cell r="Y1861">
            <v>0</v>
          </cell>
        </row>
        <row r="1866">
          <cell r="F1866">
            <v>-785401.74153845687</v>
          </cell>
        </row>
        <row r="1870">
          <cell r="F1870">
            <v>-2099103.0174970319</v>
          </cell>
        </row>
        <row r="1882">
          <cell r="F1882">
            <v>-23868.33297788144</v>
          </cell>
        </row>
        <row r="1889">
          <cell r="F1889">
            <v>-11241834.580766117</v>
          </cell>
        </row>
        <row r="1896">
          <cell r="Y1896">
            <v>0</v>
          </cell>
        </row>
        <row r="1903">
          <cell r="Y1903">
            <v>0</v>
          </cell>
        </row>
        <row r="1914">
          <cell r="F1914">
            <v>3.9580702381867585</v>
          </cell>
        </row>
        <row r="2059">
          <cell r="F2059">
            <v>0</v>
          </cell>
        </row>
        <row r="2063">
          <cell r="F2063">
            <v>0</v>
          </cell>
        </row>
        <row r="2067">
          <cell r="F2067">
            <v>3030553.9546153801</v>
          </cell>
        </row>
        <row r="2126">
          <cell r="Y2126">
            <v>0</v>
          </cell>
        </row>
        <row r="2129">
          <cell r="Y2129">
            <v>0</v>
          </cell>
        </row>
      </sheetData>
      <sheetData sheetId="20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Table"/>
      <sheetName val="Unit Costs-earned"/>
      <sheetName val="Unit Costs-target"/>
      <sheetName val="Cust Charge Calc"/>
      <sheetName val="Res Cust Charge"/>
      <sheetName val="Func Study"/>
      <sheetName val="CheckList"/>
      <sheetName val="Inputs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</sheetNames>
    <sheetDataSet>
      <sheetData sheetId="0">
        <row r="9">
          <cell r="L9">
            <v>0</v>
          </cell>
        </row>
      </sheetData>
      <sheetData sheetId="1"/>
      <sheetData sheetId="2"/>
      <sheetData sheetId="3"/>
      <sheetData sheetId="4"/>
      <sheetData sheetId="5">
        <row r="59">
          <cell r="E59">
            <v>8.9490439141201264E-2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9685E-82B3-487F-B8A8-94ACB199FF4F}">
  <sheetPr>
    <pageSetUpPr fitToPage="1"/>
  </sheetPr>
  <dimension ref="A1:EP56"/>
  <sheetViews>
    <sheetView tabSelected="1" view="pageBreakPreview" zoomScale="55" zoomScaleNormal="90" zoomScaleSheetLayoutView="55" workbookViewId="0">
      <pane xSplit="2" ySplit="4" topLeftCell="P5" activePane="bottomRight" state="frozen"/>
      <selection activeCell="J27" sqref="J27"/>
      <selection pane="topRight" activeCell="J27" sqref="J27"/>
      <selection pane="bottomLeft" activeCell="J27" sqref="J27"/>
      <selection pane="bottomRight" activeCell="J27" sqref="J27"/>
    </sheetView>
  </sheetViews>
  <sheetFormatPr defaultRowHeight="15" outlineLevelRow="1" outlineLevelCol="1" x14ac:dyDescent="0.25"/>
  <cols>
    <col min="1" max="1" width="4" customWidth="1"/>
    <col min="2" max="2" width="41.5703125" bestFit="1" customWidth="1"/>
    <col min="3" max="3" width="15" bestFit="1" customWidth="1"/>
    <col min="4" max="5" width="16.140625" hidden="1" customWidth="1" outlineLevel="1"/>
    <col min="6" max="7" width="16.28515625" hidden="1" customWidth="1" outlineLevel="1"/>
    <col min="8" max="15" width="13.28515625" hidden="1" customWidth="1" outlineLevel="1"/>
    <col min="16" max="16" width="20" customWidth="1" collapsed="1"/>
    <col min="17" max="17" width="1.42578125" customWidth="1"/>
    <col min="18" max="29" width="13.28515625" hidden="1" customWidth="1" outlineLevel="1"/>
    <col min="30" max="30" width="21.7109375" customWidth="1" collapsed="1"/>
    <col min="31" max="31" width="1.42578125" customWidth="1"/>
    <col min="32" max="43" width="13.28515625" hidden="1" customWidth="1" outlineLevel="1"/>
    <col min="44" max="44" width="22.7109375" customWidth="1" collapsed="1"/>
    <col min="45" max="45" width="1.42578125" customWidth="1"/>
    <col min="46" max="46" width="13.28515625" hidden="1" customWidth="1" outlineLevel="1"/>
    <col min="47" max="47" width="15.140625" hidden="1" customWidth="1" outlineLevel="1"/>
    <col min="48" max="57" width="13.28515625" hidden="1" customWidth="1" outlineLevel="1"/>
    <col min="58" max="58" width="22.85546875" customWidth="1" collapsed="1"/>
    <col min="59" max="59" width="1.42578125" customWidth="1"/>
    <col min="60" max="71" width="13.28515625" hidden="1" customWidth="1" outlineLevel="1"/>
    <col min="72" max="72" width="23.140625" customWidth="1" collapsed="1"/>
    <col min="73" max="73" width="1.42578125" customWidth="1"/>
    <col min="74" max="85" width="13.28515625" hidden="1" customWidth="1" outlineLevel="1"/>
    <col min="86" max="86" width="22.28515625" customWidth="1" collapsed="1"/>
    <col min="87" max="87" width="1.42578125" customWidth="1"/>
    <col min="88" max="99" width="13.28515625" hidden="1" customWidth="1" outlineLevel="1"/>
    <col min="100" max="100" width="23.28515625" customWidth="1" collapsed="1"/>
    <col min="101" max="101" width="1.42578125" customWidth="1"/>
    <col min="102" max="113" width="13.28515625" hidden="1" customWidth="1" outlineLevel="1"/>
    <col min="114" max="114" width="22" customWidth="1" collapsed="1"/>
    <col min="115" max="115" width="1.42578125" customWidth="1"/>
    <col min="116" max="127" width="13.28515625" hidden="1" customWidth="1" outlineLevel="1"/>
    <col min="128" max="128" width="22.85546875" customWidth="1" collapsed="1"/>
    <col min="129" max="129" width="1.42578125" customWidth="1"/>
    <col min="130" max="141" width="13.28515625" hidden="1" customWidth="1" outlineLevel="1"/>
    <col min="142" max="142" width="21.5703125" customWidth="1" collapsed="1"/>
    <col min="143" max="143" width="1.42578125" customWidth="1"/>
    <col min="144" max="144" width="18.42578125" customWidth="1"/>
    <col min="145" max="145" width="12.85546875" bestFit="1" customWidth="1"/>
    <col min="146" max="146" width="14" bestFit="1" customWidth="1"/>
  </cols>
  <sheetData>
    <row r="1" spans="1:146" x14ac:dyDescent="0.25">
      <c r="D1" s="41" t="s">
        <v>0</v>
      </c>
      <c r="E1" s="41" t="s">
        <v>0</v>
      </c>
      <c r="F1" s="41" t="s">
        <v>0</v>
      </c>
      <c r="G1" s="41" t="s">
        <v>0</v>
      </c>
      <c r="H1" s="41" t="s">
        <v>0</v>
      </c>
      <c r="I1" s="41" t="s">
        <v>0</v>
      </c>
      <c r="J1" s="41" t="s">
        <v>0</v>
      </c>
      <c r="K1" s="41" t="s">
        <v>0</v>
      </c>
      <c r="L1" s="41" t="s">
        <v>0</v>
      </c>
      <c r="M1" s="41" t="s">
        <v>0</v>
      </c>
      <c r="N1" s="41" t="s">
        <v>0</v>
      </c>
      <c r="O1" s="41" t="s">
        <v>0</v>
      </c>
      <c r="R1" s="41" t="s">
        <v>0</v>
      </c>
      <c r="S1" s="41" t="s">
        <v>0</v>
      </c>
      <c r="T1" s="41" t="s">
        <v>0</v>
      </c>
      <c r="U1" s="41" t="s">
        <v>0</v>
      </c>
      <c r="V1" s="41" t="s">
        <v>0</v>
      </c>
      <c r="W1" s="41" t="s">
        <v>0</v>
      </c>
      <c r="X1" s="41" t="s">
        <v>0</v>
      </c>
      <c r="Y1" s="41" t="s">
        <v>0</v>
      </c>
      <c r="Z1" s="32" t="s">
        <v>0</v>
      </c>
      <c r="AA1" s="32" t="s">
        <v>0</v>
      </c>
      <c r="AB1" s="32" t="s">
        <v>0</v>
      </c>
      <c r="AC1" s="32" t="s">
        <v>0</v>
      </c>
      <c r="AD1" s="42">
        <f>AD5-P5</f>
        <v>158941.80999999493</v>
      </c>
      <c r="AE1" s="43"/>
      <c r="AF1" s="32" t="s">
        <v>0</v>
      </c>
      <c r="AG1" s="32" t="s">
        <v>0</v>
      </c>
      <c r="AH1" s="32" t="s">
        <v>0</v>
      </c>
      <c r="AI1" s="32" t="s">
        <v>0</v>
      </c>
      <c r="AJ1" s="32" t="s">
        <v>0</v>
      </c>
      <c r="AK1" s="44" t="s">
        <v>1</v>
      </c>
      <c r="AL1" s="44" t="s">
        <v>1</v>
      </c>
      <c r="AM1" s="44" t="s">
        <v>1</v>
      </c>
      <c r="AN1" s="44" t="s">
        <v>1</v>
      </c>
      <c r="AO1" s="44" t="s">
        <v>1</v>
      </c>
      <c r="AP1" s="44" t="s">
        <v>1</v>
      </c>
      <c r="AQ1" s="44" t="s">
        <v>1</v>
      </c>
      <c r="AR1" s="42">
        <f>AR5-AD5</f>
        <v>-2481979.7499999925</v>
      </c>
      <c r="AS1" s="43"/>
      <c r="AT1" s="44" t="s">
        <v>1</v>
      </c>
      <c r="AU1" s="44" t="s">
        <v>1</v>
      </c>
      <c r="AV1" s="44" t="s">
        <v>1</v>
      </c>
      <c r="AW1" s="44" t="s">
        <v>1</v>
      </c>
      <c r="AX1" s="44" t="s">
        <v>1</v>
      </c>
      <c r="AY1" s="44" t="s">
        <v>1</v>
      </c>
      <c r="AZ1" s="44" t="s">
        <v>1</v>
      </c>
      <c r="BA1" s="44" t="s">
        <v>1</v>
      </c>
      <c r="BB1" s="44" t="s">
        <v>1</v>
      </c>
      <c r="BC1" s="44" t="s">
        <v>1</v>
      </c>
      <c r="BD1" s="44" t="s">
        <v>1</v>
      </c>
      <c r="BE1" s="44" t="s">
        <v>1</v>
      </c>
      <c r="BF1" s="42">
        <f>BF5-AR5</f>
        <v>15484000.14599999</v>
      </c>
      <c r="BG1" s="43"/>
      <c r="BH1" s="44" t="s">
        <v>1</v>
      </c>
      <c r="BI1" s="44" t="s">
        <v>1</v>
      </c>
      <c r="BJ1" s="44" t="s">
        <v>1</v>
      </c>
      <c r="BK1" s="44" t="s">
        <v>1</v>
      </c>
      <c r="BL1" s="44" t="s">
        <v>1</v>
      </c>
      <c r="BM1" s="44" t="s">
        <v>1</v>
      </c>
      <c r="BN1" s="44" t="s">
        <v>1</v>
      </c>
      <c r="BO1" s="44" t="s">
        <v>1</v>
      </c>
      <c r="BP1" s="44" t="s">
        <v>1</v>
      </c>
      <c r="BQ1" s="44" t="s">
        <v>1</v>
      </c>
      <c r="BR1" s="44" t="s">
        <v>1</v>
      </c>
      <c r="BS1" s="44" t="s">
        <v>1</v>
      </c>
      <c r="BT1" s="42">
        <f>BT5-BF5</f>
        <v>6778577.7240000218</v>
      </c>
      <c r="BU1" s="43"/>
      <c r="BV1" s="44" t="s">
        <v>1</v>
      </c>
      <c r="BW1" s="44" t="s">
        <v>1</v>
      </c>
      <c r="BX1" s="44" t="s">
        <v>1</v>
      </c>
      <c r="BY1" s="44" t="s">
        <v>1</v>
      </c>
      <c r="BZ1" s="44" t="s">
        <v>1</v>
      </c>
      <c r="CA1" s="44" t="s">
        <v>1</v>
      </c>
      <c r="CB1" s="44" t="s">
        <v>1</v>
      </c>
      <c r="CC1" s="44" t="s">
        <v>1</v>
      </c>
      <c r="CD1" s="44" t="s">
        <v>1</v>
      </c>
      <c r="CE1" s="44" t="s">
        <v>1</v>
      </c>
      <c r="CF1" s="44" t="s">
        <v>1</v>
      </c>
      <c r="CG1" s="44" t="s">
        <v>1</v>
      </c>
      <c r="CH1" s="42">
        <f>CH5-BT5</f>
        <v>1711139.6816266477</v>
      </c>
      <c r="CI1" s="43"/>
      <c r="CJ1" s="44" t="s">
        <v>1</v>
      </c>
      <c r="CK1" s="44" t="s">
        <v>1</v>
      </c>
      <c r="CL1" s="44" t="s">
        <v>1</v>
      </c>
      <c r="CM1" s="44" t="s">
        <v>1</v>
      </c>
      <c r="CN1" s="44" t="s">
        <v>1</v>
      </c>
      <c r="CO1" s="44" t="s">
        <v>1</v>
      </c>
      <c r="CP1" s="44" t="s">
        <v>1</v>
      </c>
      <c r="CQ1" s="44" t="s">
        <v>1</v>
      </c>
      <c r="CR1" s="44" t="s">
        <v>1</v>
      </c>
      <c r="CS1" s="44" t="s">
        <v>1</v>
      </c>
      <c r="CT1" s="44" t="s">
        <v>1</v>
      </c>
      <c r="CU1" s="44" t="s">
        <v>1</v>
      </c>
      <c r="CV1" s="42">
        <f>CV5-CH5</f>
        <v>4667920.3906125277</v>
      </c>
      <c r="CW1" s="43"/>
      <c r="CX1" s="44" t="s">
        <v>1</v>
      </c>
      <c r="CY1" s="44" t="s">
        <v>1</v>
      </c>
      <c r="CZ1" s="44" t="s">
        <v>1</v>
      </c>
      <c r="DA1" s="44" t="s">
        <v>1</v>
      </c>
      <c r="DB1" s="44" t="s">
        <v>1</v>
      </c>
      <c r="DC1" s="44" t="s">
        <v>1</v>
      </c>
      <c r="DD1" s="44" t="s">
        <v>1</v>
      </c>
      <c r="DE1" s="44" t="s">
        <v>1</v>
      </c>
      <c r="DF1" s="44" t="s">
        <v>1</v>
      </c>
      <c r="DG1" s="44" t="s">
        <v>1</v>
      </c>
      <c r="DH1" s="44" t="s">
        <v>1</v>
      </c>
      <c r="DI1" s="44" t="s">
        <v>1</v>
      </c>
      <c r="DJ1" s="42">
        <f>DJ5-CV5</f>
        <v>3503040.7402451783</v>
      </c>
      <c r="DK1" s="43"/>
      <c r="DL1" s="44" t="s">
        <v>1</v>
      </c>
      <c r="DM1" s="44" t="s">
        <v>1</v>
      </c>
      <c r="DN1" s="44" t="s">
        <v>1</v>
      </c>
      <c r="DO1" s="44" t="s">
        <v>1</v>
      </c>
      <c r="DP1" s="44" t="s">
        <v>1</v>
      </c>
      <c r="DQ1" s="44" t="s">
        <v>1</v>
      </c>
      <c r="DR1" s="44" t="s">
        <v>1</v>
      </c>
      <c r="DS1" s="44" t="s">
        <v>1</v>
      </c>
      <c r="DT1" s="44" t="s">
        <v>1</v>
      </c>
      <c r="DU1" s="44" t="s">
        <v>1</v>
      </c>
      <c r="DV1" s="44" t="s">
        <v>1</v>
      </c>
      <c r="DW1" s="44" t="s">
        <v>1</v>
      </c>
      <c r="DX1" s="42">
        <f>DX5-DJ5</f>
        <v>1205598.6005782932</v>
      </c>
      <c r="DY1" s="43"/>
      <c r="DZ1" s="44" t="s">
        <v>1</v>
      </c>
      <c r="EA1" s="44" t="s">
        <v>1</v>
      </c>
      <c r="EB1" s="44" t="s">
        <v>1</v>
      </c>
      <c r="EC1" s="44" t="s">
        <v>1</v>
      </c>
      <c r="ED1" s="44" t="s">
        <v>1</v>
      </c>
      <c r="EE1" s="44" t="s">
        <v>1</v>
      </c>
      <c r="EF1" s="44" t="s">
        <v>1</v>
      </c>
      <c r="EG1" s="44" t="s">
        <v>1</v>
      </c>
      <c r="EH1" s="44" t="s">
        <v>1</v>
      </c>
      <c r="EI1" s="44" t="s">
        <v>1</v>
      </c>
      <c r="EJ1" s="44" t="s">
        <v>1</v>
      </c>
      <c r="EK1" s="44" t="s">
        <v>1</v>
      </c>
      <c r="EL1" s="42">
        <f>EL5-DX5</f>
        <v>6096670.0312641859</v>
      </c>
    </row>
    <row r="2" spans="1:146" x14ac:dyDescent="0.25">
      <c r="C2" s="45">
        <v>2020</v>
      </c>
      <c r="D2" s="46">
        <v>2021</v>
      </c>
      <c r="E2" s="46">
        <f>D2</f>
        <v>2021</v>
      </c>
      <c r="F2" s="46">
        <f t="shared" ref="F2:P2" si="0">E2</f>
        <v>2021</v>
      </c>
      <c r="G2" s="46">
        <f t="shared" si="0"/>
        <v>2021</v>
      </c>
      <c r="H2" s="46">
        <f t="shared" si="0"/>
        <v>2021</v>
      </c>
      <c r="I2" s="46">
        <f t="shared" si="0"/>
        <v>2021</v>
      </c>
      <c r="J2" s="46">
        <f t="shared" si="0"/>
        <v>2021</v>
      </c>
      <c r="K2" s="46">
        <f t="shared" si="0"/>
        <v>2021</v>
      </c>
      <c r="L2" s="46">
        <f t="shared" si="0"/>
        <v>2021</v>
      </c>
      <c r="M2" s="46">
        <f t="shared" si="0"/>
        <v>2021</v>
      </c>
      <c r="N2" s="46">
        <f t="shared" si="0"/>
        <v>2021</v>
      </c>
      <c r="O2" s="46">
        <f t="shared" si="0"/>
        <v>2021</v>
      </c>
      <c r="P2" s="45">
        <f t="shared" si="0"/>
        <v>2021</v>
      </c>
      <c r="R2" s="46">
        <f>P2+1</f>
        <v>2022</v>
      </c>
      <c r="S2" s="46">
        <f>R2</f>
        <v>2022</v>
      </c>
      <c r="T2" s="46">
        <f t="shared" ref="T2:AC2" si="1">S2</f>
        <v>2022</v>
      </c>
      <c r="U2" s="46">
        <f t="shared" si="1"/>
        <v>2022</v>
      </c>
      <c r="V2" s="46">
        <f t="shared" si="1"/>
        <v>2022</v>
      </c>
      <c r="W2" s="46">
        <f t="shared" si="1"/>
        <v>2022</v>
      </c>
      <c r="X2" s="46">
        <f t="shared" si="1"/>
        <v>2022</v>
      </c>
      <c r="Y2" s="46">
        <f t="shared" si="1"/>
        <v>2022</v>
      </c>
      <c r="Z2" s="33">
        <f t="shared" si="1"/>
        <v>2022</v>
      </c>
      <c r="AA2" s="33">
        <f t="shared" si="1"/>
        <v>2022</v>
      </c>
      <c r="AB2" s="33">
        <f t="shared" si="1"/>
        <v>2022</v>
      </c>
      <c r="AC2" s="33">
        <f t="shared" si="1"/>
        <v>2022</v>
      </c>
      <c r="AD2" s="45">
        <f>AC2</f>
        <v>2022</v>
      </c>
      <c r="AF2" s="33">
        <f>AD2+1</f>
        <v>2023</v>
      </c>
      <c r="AG2" s="33">
        <f>AF2</f>
        <v>2023</v>
      </c>
      <c r="AH2" s="33">
        <f t="shared" ref="AH2:AQ2" si="2">AG2</f>
        <v>2023</v>
      </c>
      <c r="AI2" s="33">
        <f t="shared" si="2"/>
        <v>2023</v>
      </c>
      <c r="AJ2" s="33">
        <f t="shared" si="2"/>
        <v>2023</v>
      </c>
      <c r="AK2" s="37">
        <f t="shared" si="2"/>
        <v>2023</v>
      </c>
      <c r="AL2" s="37">
        <f t="shared" si="2"/>
        <v>2023</v>
      </c>
      <c r="AM2" s="37">
        <f t="shared" si="2"/>
        <v>2023</v>
      </c>
      <c r="AN2" s="37">
        <f t="shared" si="2"/>
        <v>2023</v>
      </c>
      <c r="AO2" s="37">
        <f t="shared" si="2"/>
        <v>2023</v>
      </c>
      <c r="AP2" s="37">
        <f t="shared" si="2"/>
        <v>2023</v>
      </c>
      <c r="AQ2" s="37">
        <f t="shared" si="2"/>
        <v>2023</v>
      </c>
      <c r="AR2" s="45">
        <f>AQ2</f>
        <v>2023</v>
      </c>
      <c r="AT2" s="37">
        <f>AR2+1</f>
        <v>2024</v>
      </c>
      <c r="AU2" s="37">
        <f>AT2</f>
        <v>2024</v>
      </c>
      <c r="AV2" s="37">
        <f t="shared" ref="AV2:BE2" si="3">AU2</f>
        <v>2024</v>
      </c>
      <c r="AW2" s="37">
        <f t="shared" si="3"/>
        <v>2024</v>
      </c>
      <c r="AX2" s="37">
        <f t="shared" si="3"/>
        <v>2024</v>
      </c>
      <c r="AY2" s="37">
        <f t="shared" si="3"/>
        <v>2024</v>
      </c>
      <c r="AZ2" s="37">
        <f t="shared" si="3"/>
        <v>2024</v>
      </c>
      <c r="BA2" s="37">
        <f t="shared" si="3"/>
        <v>2024</v>
      </c>
      <c r="BB2" s="37">
        <f t="shared" si="3"/>
        <v>2024</v>
      </c>
      <c r="BC2" s="37">
        <f t="shared" si="3"/>
        <v>2024</v>
      </c>
      <c r="BD2" s="37">
        <f t="shared" si="3"/>
        <v>2024</v>
      </c>
      <c r="BE2" s="37">
        <f t="shared" si="3"/>
        <v>2024</v>
      </c>
      <c r="BF2" s="45">
        <f>BE2</f>
        <v>2024</v>
      </c>
      <c r="BH2" s="37">
        <f>BF2+1</f>
        <v>2025</v>
      </c>
      <c r="BI2" s="37">
        <f>BH2</f>
        <v>2025</v>
      </c>
      <c r="BJ2" s="37">
        <f t="shared" ref="BJ2:BS2" si="4">BI2</f>
        <v>2025</v>
      </c>
      <c r="BK2" s="37">
        <f t="shared" si="4"/>
        <v>2025</v>
      </c>
      <c r="BL2" s="37">
        <f t="shared" si="4"/>
        <v>2025</v>
      </c>
      <c r="BM2" s="37">
        <f t="shared" si="4"/>
        <v>2025</v>
      </c>
      <c r="BN2" s="37">
        <f t="shared" si="4"/>
        <v>2025</v>
      </c>
      <c r="BO2" s="37">
        <f t="shared" si="4"/>
        <v>2025</v>
      </c>
      <c r="BP2" s="37">
        <f t="shared" si="4"/>
        <v>2025</v>
      </c>
      <c r="BQ2" s="37">
        <f t="shared" si="4"/>
        <v>2025</v>
      </c>
      <c r="BR2" s="37">
        <f t="shared" si="4"/>
        <v>2025</v>
      </c>
      <c r="BS2" s="37">
        <f t="shared" si="4"/>
        <v>2025</v>
      </c>
      <c r="BT2" s="45">
        <f>BS2</f>
        <v>2025</v>
      </c>
      <c r="BV2" s="37">
        <f>BT2+1</f>
        <v>2026</v>
      </c>
      <c r="BW2" s="37">
        <f>BV2</f>
        <v>2026</v>
      </c>
      <c r="BX2" s="37">
        <f t="shared" ref="BX2:CG2" si="5">BW2</f>
        <v>2026</v>
      </c>
      <c r="BY2" s="37">
        <f t="shared" si="5"/>
        <v>2026</v>
      </c>
      <c r="BZ2" s="37">
        <f t="shared" si="5"/>
        <v>2026</v>
      </c>
      <c r="CA2" s="37">
        <f t="shared" si="5"/>
        <v>2026</v>
      </c>
      <c r="CB2" s="37">
        <f t="shared" si="5"/>
        <v>2026</v>
      </c>
      <c r="CC2" s="37">
        <f t="shared" si="5"/>
        <v>2026</v>
      </c>
      <c r="CD2" s="37">
        <f t="shared" si="5"/>
        <v>2026</v>
      </c>
      <c r="CE2" s="37">
        <f t="shared" si="5"/>
        <v>2026</v>
      </c>
      <c r="CF2" s="37">
        <f t="shared" si="5"/>
        <v>2026</v>
      </c>
      <c r="CG2" s="37">
        <f t="shared" si="5"/>
        <v>2026</v>
      </c>
      <c r="CH2" s="45">
        <f>CG2</f>
        <v>2026</v>
      </c>
      <c r="CJ2" s="37">
        <f>CH2+1</f>
        <v>2027</v>
      </c>
      <c r="CK2" s="37">
        <f>CJ2</f>
        <v>2027</v>
      </c>
      <c r="CL2" s="37">
        <f t="shared" ref="CL2:CU2" si="6">CK2</f>
        <v>2027</v>
      </c>
      <c r="CM2" s="37">
        <f t="shared" si="6"/>
        <v>2027</v>
      </c>
      <c r="CN2" s="37">
        <f t="shared" si="6"/>
        <v>2027</v>
      </c>
      <c r="CO2" s="37">
        <f t="shared" si="6"/>
        <v>2027</v>
      </c>
      <c r="CP2" s="37">
        <f t="shared" si="6"/>
        <v>2027</v>
      </c>
      <c r="CQ2" s="37">
        <f t="shared" si="6"/>
        <v>2027</v>
      </c>
      <c r="CR2" s="37">
        <f t="shared" si="6"/>
        <v>2027</v>
      </c>
      <c r="CS2" s="37">
        <f t="shared" si="6"/>
        <v>2027</v>
      </c>
      <c r="CT2" s="37">
        <f t="shared" si="6"/>
        <v>2027</v>
      </c>
      <c r="CU2" s="37">
        <f t="shared" si="6"/>
        <v>2027</v>
      </c>
      <c r="CV2" s="45">
        <f>CU2</f>
        <v>2027</v>
      </c>
      <c r="CX2" s="37">
        <f>CV2+1</f>
        <v>2028</v>
      </c>
      <c r="CY2" s="37">
        <f>CX2</f>
        <v>2028</v>
      </c>
      <c r="CZ2" s="37">
        <f t="shared" ref="CZ2:DI2" si="7">CY2</f>
        <v>2028</v>
      </c>
      <c r="DA2" s="37">
        <f t="shared" si="7"/>
        <v>2028</v>
      </c>
      <c r="DB2" s="37">
        <f t="shared" si="7"/>
        <v>2028</v>
      </c>
      <c r="DC2" s="37">
        <f t="shared" si="7"/>
        <v>2028</v>
      </c>
      <c r="DD2" s="37">
        <f t="shared" si="7"/>
        <v>2028</v>
      </c>
      <c r="DE2" s="37">
        <f t="shared" si="7"/>
        <v>2028</v>
      </c>
      <c r="DF2" s="37">
        <f t="shared" si="7"/>
        <v>2028</v>
      </c>
      <c r="DG2" s="37">
        <f t="shared" si="7"/>
        <v>2028</v>
      </c>
      <c r="DH2" s="37">
        <f t="shared" si="7"/>
        <v>2028</v>
      </c>
      <c r="DI2" s="37">
        <f t="shared" si="7"/>
        <v>2028</v>
      </c>
      <c r="DJ2" s="45">
        <f>DI2</f>
        <v>2028</v>
      </c>
      <c r="DL2" s="37">
        <f>DJ2+1</f>
        <v>2029</v>
      </c>
      <c r="DM2" s="37">
        <f>DL2</f>
        <v>2029</v>
      </c>
      <c r="DN2" s="37">
        <f t="shared" ref="DN2:DW2" si="8">DM2</f>
        <v>2029</v>
      </c>
      <c r="DO2" s="37">
        <f t="shared" si="8"/>
        <v>2029</v>
      </c>
      <c r="DP2" s="37">
        <f t="shared" si="8"/>
        <v>2029</v>
      </c>
      <c r="DQ2" s="37">
        <f t="shared" si="8"/>
        <v>2029</v>
      </c>
      <c r="DR2" s="37">
        <f t="shared" si="8"/>
        <v>2029</v>
      </c>
      <c r="DS2" s="37">
        <f t="shared" si="8"/>
        <v>2029</v>
      </c>
      <c r="DT2" s="37">
        <f t="shared" si="8"/>
        <v>2029</v>
      </c>
      <c r="DU2" s="37">
        <f t="shared" si="8"/>
        <v>2029</v>
      </c>
      <c r="DV2" s="37">
        <f t="shared" si="8"/>
        <v>2029</v>
      </c>
      <c r="DW2" s="37">
        <f t="shared" si="8"/>
        <v>2029</v>
      </c>
      <c r="DX2" s="45">
        <f>DW2</f>
        <v>2029</v>
      </c>
      <c r="DZ2" s="37">
        <f>DX2+1</f>
        <v>2030</v>
      </c>
      <c r="EA2" s="37">
        <f>DZ2</f>
        <v>2030</v>
      </c>
      <c r="EB2" s="37">
        <f t="shared" ref="EB2:EK2" si="9">EA2</f>
        <v>2030</v>
      </c>
      <c r="EC2" s="37">
        <f t="shared" si="9"/>
        <v>2030</v>
      </c>
      <c r="ED2" s="37">
        <f t="shared" si="9"/>
        <v>2030</v>
      </c>
      <c r="EE2" s="37">
        <f t="shared" si="9"/>
        <v>2030</v>
      </c>
      <c r="EF2" s="37">
        <f t="shared" si="9"/>
        <v>2030</v>
      </c>
      <c r="EG2" s="37">
        <f t="shared" si="9"/>
        <v>2030</v>
      </c>
      <c r="EH2" s="37">
        <f t="shared" si="9"/>
        <v>2030</v>
      </c>
      <c r="EI2" s="37">
        <f t="shared" si="9"/>
        <v>2030</v>
      </c>
      <c r="EJ2" s="37">
        <f t="shared" si="9"/>
        <v>2030</v>
      </c>
      <c r="EK2" s="37">
        <f t="shared" si="9"/>
        <v>2030</v>
      </c>
      <c r="EL2" s="45">
        <f>EK2</f>
        <v>2030</v>
      </c>
    </row>
    <row r="3" spans="1:146" x14ac:dyDescent="0.25">
      <c r="C3" s="47" t="s">
        <v>2</v>
      </c>
      <c r="D3" s="46">
        <v>1</v>
      </c>
      <c r="E3" s="46">
        <v>2</v>
      </c>
      <c r="F3" s="46">
        <v>3</v>
      </c>
      <c r="G3" s="46">
        <v>4</v>
      </c>
      <c r="H3" s="46">
        <v>5</v>
      </c>
      <c r="I3" s="46">
        <v>6</v>
      </c>
      <c r="J3" s="46">
        <v>7</v>
      </c>
      <c r="K3" s="46">
        <v>8</v>
      </c>
      <c r="L3" s="46">
        <v>9</v>
      </c>
      <c r="M3" s="46">
        <v>10</v>
      </c>
      <c r="N3" s="46">
        <v>11</v>
      </c>
      <c r="O3" s="46">
        <v>12</v>
      </c>
      <c r="P3" s="47" t="s">
        <v>2</v>
      </c>
      <c r="R3" s="46">
        <v>1</v>
      </c>
      <c r="S3" s="46">
        <v>2</v>
      </c>
      <c r="T3" s="46">
        <v>3</v>
      </c>
      <c r="U3" s="46">
        <v>4</v>
      </c>
      <c r="V3" s="46">
        <v>5</v>
      </c>
      <c r="W3" s="46">
        <v>6</v>
      </c>
      <c r="X3" s="46">
        <v>7</v>
      </c>
      <c r="Y3" s="46">
        <v>8</v>
      </c>
      <c r="Z3" s="33">
        <v>9</v>
      </c>
      <c r="AA3" s="33">
        <v>10</v>
      </c>
      <c r="AB3" s="33">
        <v>11</v>
      </c>
      <c r="AC3" s="33">
        <v>12</v>
      </c>
      <c r="AD3" s="47" t="s">
        <v>2</v>
      </c>
      <c r="AF3" s="33">
        <v>1</v>
      </c>
      <c r="AG3" s="33">
        <v>2</v>
      </c>
      <c r="AH3" s="33">
        <v>3</v>
      </c>
      <c r="AI3" s="33">
        <v>4</v>
      </c>
      <c r="AJ3" s="33">
        <v>5</v>
      </c>
      <c r="AK3" s="37">
        <v>6</v>
      </c>
      <c r="AL3" s="37">
        <v>7</v>
      </c>
      <c r="AM3" s="37">
        <v>8</v>
      </c>
      <c r="AN3" s="37">
        <v>9</v>
      </c>
      <c r="AO3" s="37">
        <v>10</v>
      </c>
      <c r="AP3" s="37">
        <v>11</v>
      </c>
      <c r="AQ3" s="37">
        <v>12</v>
      </c>
      <c r="AR3" s="47" t="s">
        <v>2</v>
      </c>
      <c r="AT3" s="37">
        <v>1</v>
      </c>
      <c r="AU3" s="37">
        <v>2</v>
      </c>
      <c r="AV3" s="37">
        <v>3</v>
      </c>
      <c r="AW3" s="37">
        <v>4</v>
      </c>
      <c r="AX3" s="37">
        <v>5</v>
      </c>
      <c r="AY3" s="37">
        <v>6</v>
      </c>
      <c r="AZ3" s="37">
        <v>7</v>
      </c>
      <c r="BA3" s="37">
        <v>8</v>
      </c>
      <c r="BB3" s="37">
        <v>9</v>
      </c>
      <c r="BC3" s="37">
        <v>10</v>
      </c>
      <c r="BD3" s="37">
        <v>11</v>
      </c>
      <c r="BE3" s="37">
        <v>12</v>
      </c>
      <c r="BF3" s="47" t="s">
        <v>2</v>
      </c>
      <c r="BH3" s="37">
        <v>1</v>
      </c>
      <c r="BI3" s="37">
        <v>2</v>
      </c>
      <c r="BJ3" s="37">
        <v>3</v>
      </c>
      <c r="BK3" s="37">
        <v>4</v>
      </c>
      <c r="BL3" s="37">
        <v>5</v>
      </c>
      <c r="BM3" s="37">
        <v>6</v>
      </c>
      <c r="BN3" s="37">
        <v>7</v>
      </c>
      <c r="BO3" s="37">
        <v>8</v>
      </c>
      <c r="BP3" s="37">
        <v>9</v>
      </c>
      <c r="BQ3" s="37">
        <v>10</v>
      </c>
      <c r="BR3" s="37">
        <v>11</v>
      </c>
      <c r="BS3" s="37">
        <v>12</v>
      </c>
      <c r="BT3" s="47" t="s">
        <v>2</v>
      </c>
      <c r="BV3" s="37">
        <v>1</v>
      </c>
      <c r="BW3" s="37">
        <v>2</v>
      </c>
      <c r="BX3" s="37">
        <v>3</v>
      </c>
      <c r="BY3" s="37">
        <v>4</v>
      </c>
      <c r="BZ3" s="37">
        <v>5</v>
      </c>
      <c r="CA3" s="37">
        <v>6</v>
      </c>
      <c r="CB3" s="37">
        <v>7</v>
      </c>
      <c r="CC3" s="37">
        <v>8</v>
      </c>
      <c r="CD3" s="37">
        <v>9</v>
      </c>
      <c r="CE3" s="37">
        <v>10</v>
      </c>
      <c r="CF3" s="37">
        <v>11</v>
      </c>
      <c r="CG3" s="37">
        <v>12</v>
      </c>
      <c r="CH3" s="47" t="s">
        <v>2</v>
      </c>
      <c r="CJ3" s="37">
        <v>1</v>
      </c>
      <c r="CK3" s="37">
        <v>2</v>
      </c>
      <c r="CL3" s="37">
        <v>3</v>
      </c>
      <c r="CM3" s="37">
        <v>4</v>
      </c>
      <c r="CN3" s="37">
        <v>5</v>
      </c>
      <c r="CO3" s="37">
        <v>6</v>
      </c>
      <c r="CP3" s="37">
        <v>7</v>
      </c>
      <c r="CQ3" s="37">
        <v>8</v>
      </c>
      <c r="CR3" s="37">
        <v>9</v>
      </c>
      <c r="CS3" s="37">
        <v>10</v>
      </c>
      <c r="CT3" s="37">
        <v>11</v>
      </c>
      <c r="CU3" s="37">
        <v>12</v>
      </c>
      <c r="CV3" s="47" t="s">
        <v>2</v>
      </c>
      <c r="CX3" s="37">
        <v>1</v>
      </c>
      <c r="CY3" s="37">
        <v>2</v>
      </c>
      <c r="CZ3" s="37">
        <v>3</v>
      </c>
      <c r="DA3" s="37">
        <v>4</v>
      </c>
      <c r="DB3" s="37">
        <v>5</v>
      </c>
      <c r="DC3" s="37">
        <v>6</v>
      </c>
      <c r="DD3" s="37">
        <v>7</v>
      </c>
      <c r="DE3" s="37">
        <v>8</v>
      </c>
      <c r="DF3" s="37">
        <v>9</v>
      </c>
      <c r="DG3" s="37">
        <v>10</v>
      </c>
      <c r="DH3" s="37">
        <v>11</v>
      </c>
      <c r="DI3" s="37">
        <v>12</v>
      </c>
      <c r="DJ3" s="47" t="s">
        <v>2</v>
      </c>
      <c r="DL3" s="37">
        <v>1</v>
      </c>
      <c r="DM3" s="37">
        <v>2</v>
      </c>
      <c r="DN3" s="37">
        <v>3</v>
      </c>
      <c r="DO3" s="37">
        <v>4</v>
      </c>
      <c r="DP3" s="37">
        <v>5</v>
      </c>
      <c r="DQ3" s="37">
        <v>6</v>
      </c>
      <c r="DR3" s="37">
        <v>7</v>
      </c>
      <c r="DS3" s="37">
        <v>8</v>
      </c>
      <c r="DT3" s="37">
        <v>9</v>
      </c>
      <c r="DU3" s="37">
        <v>10</v>
      </c>
      <c r="DV3" s="37">
        <v>11</v>
      </c>
      <c r="DW3" s="37">
        <v>12</v>
      </c>
      <c r="DX3" s="47" t="s">
        <v>2</v>
      </c>
      <c r="DZ3" s="37">
        <v>1</v>
      </c>
      <c r="EA3" s="37">
        <v>2</v>
      </c>
      <c r="EB3" s="37">
        <v>3</v>
      </c>
      <c r="EC3" s="37">
        <v>4</v>
      </c>
      <c r="ED3" s="37">
        <v>5</v>
      </c>
      <c r="EE3" s="37">
        <v>6</v>
      </c>
      <c r="EF3" s="37">
        <v>7</v>
      </c>
      <c r="EG3" s="37">
        <v>8</v>
      </c>
      <c r="EH3" s="37">
        <v>9</v>
      </c>
      <c r="EI3" s="37">
        <v>10</v>
      </c>
      <c r="EJ3" s="37">
        <v>11</v>
      </c>
      <c r="EK3" s="37">
        <v>12</v>
      </c>
      <c r="EL3" s="47" t="s">
        <v>2</v>
      </c>
    </row>
    <row r="4" spans="1:146" ht="18.75" x14ac:dyDescent="0.3">
      <c r="A4" s="48" t="s">
        <v>3</v>
      </c>
      <c r="C4" s="49" t="str">
        <f>"Total "&amp;C2</f>
        <v>Total 2020</v>
      </c>
      <c r="D4" s="50" t="s">
        <v>4</v>
      </c>
      <c r="E4" s="50" t="s">
        <v>5</v>
      </c>
      <c r="F4" s="50" t="s">
        <v>6</v>
      </c>
      <c r="G4" s="50" t="s">
        <v>7</v>
      </c>
      <c r="H4" s="50" t="s">
        <v>8</v>
      </c>
      <c r="I4" s="50"/>
      <c r="J4" s="50" t="s">
        <v>9</v>
      </c>
      <c r="K4" s="50" t="s">
        <v>10</v>
      </c>
      <c r="L4" s="50" t="s">
        <v>11</v>
      </c>
      <c r="M4" s="50" t="s">
        <v>12</v>
      </c>
      <c r="N4" s="50" t="s">
        <v>13</v>
      </c>
      <c r="O4" s="50" t="s">
        <v>14</v>
      </c>
      <c r="P4" s="49" t="str">
        <f>"Total "&amp;D2</f>
        <v>Total 2021</v>
      </c>
      <c r="R4" s="50" t="s">
        <v>4</v>
      </c>
      <c r="S4" s="50" t="s">
        <v>5</v>
      </c>
      <c r="T4" s="50" t="s">
        <v>6</v>
      </c>
      <c r="U4" s="50" t="s">
        <v>7</v>
      </c>
      <c r="V4" s="50" t="s">
        <v>8</v>
      </c>
      <c r="W4" s="50" t="s">
        <v>15</v>
      </c>
      <c r="X4" s="50" t="s">
        <v>9</v>
      </c>
      <c r="Y4" s="50" t="s">
        <v>10</v>
      </c>
      <c r="Z4" s="34" t="s">
        <v>11</v>
      </c>
      <c r="AA4" s="34" t="s">
        <v>12</v>
      </c>
      <c r="AB4" s="34" t="s">
        <v>13</v>
      </c>
      <c r="AC4" s="34" t="s">
        <v>14</v>
      </c>
      <c r="AD4" s="49" t="str">
        <f>"Total "&amp;R2</f>
        <v>Total 2022</v>
      </c>
      <c r="AF4" s="34" t="s">
        <v>4</v>
      </c>
      <c r="AG4" s="34" t="s">
        <v>5</v>
      </c>
      <c r="AH4" s="34" t="s">
        <v>6</v>
      </c>
      <c r="AI4" s="34" t="s">
        <v>7</v>
      </c>
      <c r="AJ4" s="34" t="s">
        <v>8</v>
      </c>
      <c r="AK4" s="51" t="s">
        <v>15</v>
      </c>
      <c r="AL4" s="51" t="s">
        <v>9</v>
      </c>
      <c r="AM4" s="51" t="s">
        <v>10</v>
      </c>
      <c r="AN4" s="51" t="s">
        <v>11</v>
      </c>
      <c r="AO4" s="51" t="s">
        <v>12</v>
      </c>
      <c r="AP4" s="51" t="s">
        <v>13</v>
      </c>
      <c r="AQ4" s="51" t="s">
        <v>14</v>
      </c>
      <c r="AR4" s="49" t="str">
        <f>"Total "&amp;AF2</f>
        <v>Total 2023</v>
      </c>
      <c r="AT4" s="51" t="s">
        <v>4</v>
      </c>
      <c r="AU4" s="51" t="s">
        <v>5</v>
      </c>
      <c r="AV4" s="51" t="s">
        <v>6</v>
      </c>
      <c r="AW4" s="51" t="s">
        <v>7</v>
      </c>
      <c r="AX4" s="51" t="s">
        <v>8</v>
      </c>
      <c r="AY4" s="51" t="s">
        <v>15</v>
      </c>
      <c r="AZ4" s="51" t="s">
        <v>9</v>
      </c>
      <c r="BA4" s="51" t="s">
        <v>10</v>
      </c>
      <c r="BB4" s="51" t="s">
        <v>11</v>
      </c>
      <c r="BC4" s="51" t="s">
        <v>12</v>
      </c>
      <c r="BD4" s="51" t="s">
        <v>13</v>
      </c>
      <c r="BE4" s="51" t="s">
        <v>14</v>
      </c>
      <c r="BF4" s="49" t="str">
        <f>"Total "&amp;AT2</f>
        <v>Total 2024</v>
      </c>
      <c r="BH4" s="51" t="s">
        <v>4</v>
      </c>
      <c r="BI4" s="51" t="s">
        <v>5</v>
      </c>
      <c r="BJ4" s="51" t="s">
        <v>6</v>
      </c>
      <c r="BK4" s="51" t="s">
        <v>7</v>
      </c>
      <c r="BL4" s="51" t="s">
        <v>8</v>
      </c>
      <c r="BM4" s="51" t="s">
        <v>15</v>
      </c>
      <c r="BN4" s="51" t="s">
        <v>9</v>
      </c>
      <c r="BO4" s="51" t="s">
        <v>10</v>
      </c>
      <c r="BP4" s="51" t="s">
        <v>11</v>
      </c>
      <c r="BQ4" s="51" t="s">
        <v>12</v>
      </c>
      <c r="BR4" s="51" t="s">
        <v>13</v>
      </c>
      <c r="BS4" s="51" t="s">
        <v>14</v>
      </c>
      <c r="BT4" s="49" t="str">
        <f>"Total "&amp;BH2</f>
        <v>Total 2025</v>
      </c>
      <c r="BV4" s="51" t="s">
        <v>4</v>
      </c>
      <c r="BW4" s="51" t="s">
        <v>5</v>
      </c>
      <c r="BX4" s="51" t="s">
        <v>6</v>
      </c>
      <c r="BY4" s="51" t="s">
        <v>7</v>
      </c>
      <c r="BZ4" s="51" t="s">
        <v>8</v>
      </c>
      <c r="CA4" s="51" t="s">
        <v>15</v>
      </c>
      <c r="CB4" s="51" t="s">
        <v>9</v>
      </c>
      <c r="CC4" s="51" t="s">
        <v>10</v>
      </c>
      <c r="CD4" s="51" t="s">
        <v>11</v>
      </c>
      <c r="CE4" s="51" t="s">
        <v>12</v>
      </c>
      <c r="CF4" s="51" t="s">
        <v>13</v>
      </c>
      <c r="CG4" s="51" t="s">
        <v>14</v>
      </c>
      <c r="CH4" s="49" t="str">
        <f>"Total "&amp;BV2</f>
        <v>Total 2026</v>
      </c>
      <c r="CJ4" s="51" t="s">
        <v>4</v>
      </c>
      <c r="CK4" s="51" t="s">
        <v>5</v>
      </c>
      <c r="CL4" s="51" t="s">
        <v>6</v>
      </c>
      <c r="CM4" s="51" t="s">
        <v>7</v>
      </c>
      <c r="CN4" s="51" t="s">
        <v>8</v>
      </c>
      <c r="CO4" s="51" t="s">
        <v>15</v>
      </c>
      <c r="CP4" s="51" t="s">
        <v>9</v>
      </c>
      <c r="CQ4" s="51" t="s">
        <v>10</v>
      </c>
      <c r="CR4" s="51" t="s">
        <v>11</v>
      </c>
      <c r="CS4" s="51" t="s">
        <v>12</v>
      </c>
      <c r="CT4" s="51" t="s">
        <v>13</v>
      </c>
      <c r="CU4" s="51" t="s">
        <v>14</v>
      </c>
      <c r="CV4" s="49" t="str">
        <f>"Total "&amp;CJ2</f>
        <v>Total 2027</v>
      </c>
      <c r="CX4" s="51" t="s">
        <v>4</v>
      </c>
      <c r="CY4" s="51" t="s">
        <v>5</v>
      </c>
      <c r="CZ4" s="51" t="s">
        <v>6</v>
      </c>
      <c r="DA4" s="51" t="s">
        <v>7</v>
      </c>
      <c r="DB4" s="51" t="s">
        <v>8</v>
      </c>
      <c r="DC4" s="51" t="s">
        <v>15</v>
      </c>
      <c r="DD4" s="51" t="s">
        <v>9</v>
      </c>
      <c r="DE4" s="51" t="s">
        <v>10</v>
      </c>
      <c r="DF4" s="51" t="s">
        <v>11</v>
      </c>
      <c r="DG4" s="51" t="s">
        <v>12</v>
      </c>
      <c r="DH4" s="51" t="s">
        <v>13</v>
      </c>
      <c r="DI4" s="51" t="s">
        <v>14</v>
      </c>
      <c r="DJ4" s="49" t="str">
        <f>"Total "&amp;CX2</f>
        <v>Total 2028</v>
      </c>
      <c r="DL4" s="51" t="s">
        <v>4</v>
      </c>
      <c r="DM4" s="51" t="s">
        <v>5</v>
      </c>
      <c r="DN4" s="51" t="s">
        <v>6</v>
      </c>
      <c r="DO4" s="51" t="s">
        <v>7</v>
      </c>
      <c r="DP4" s="51" t="s">
        <v>8</v>
      </c>
      <c r="DQ4" s="51" t="s">
        <v>15</v>
      </c>
      <c r="DR4" s="51" t="s">
        <v>9</v>
      </c>
      <c r="DS4" s="51" t="s">
        <v>10</v>
      </c>
      <c r="DT4" s="51" t="s">
        <v>11</v>
      </c>
      <c r="DU4" s="51" t="s">
        <v>12</v>
      </c>
      <c r="DV4" s="51" t="s">
        <v>13</v>
      </c>
      <c r="DW4" s="51" t="s">
        <v>14</v>
      </c>
      <c r="DX4" s="49" t="str">
        <f>"Total "&amp;DL2</f>
        <v>Total 2029</v>
      </c>
      <c r="DZ4" s="51" t="s">
        <v>4</v>
      </c>
      <c r="EA4" s="51" t="s">
        <v>5</v>
      </c>
      <c r="EB4" s="51" t="s">
        <v>6</v>
      </c>
      <c r="EC4" s="51" t="s">
        <v>7</v>
      </c>
      <c r="ED4" s="51" t="s">
        <v>8</v>
      </c>
      <c r="EE4" s="51" t="s">
        <v>15</v>
      </c>
      <c r="EF4" s="51" t="s">
        <v>9</v>
      </c>
      <c r="EG4" s="51" t="s">
        <v>10</v>
      </c>
      <c r="EH4" s="51" t="s">
        <v>11</v>
      </c>
      <c r="EI4" s="51" t="s">
        <v>12</v>
      </c>
      <c r="EJ4" s="51" t="s">
        <v>13</v>
      </c>
      <c r="EK4" s="51" t="s">
        <v>14</v>
      </c>
      <c r="EL4" s="49" t="str">
        <f>"Total "&amp;DZ2</f>
        <v>Total 2030</v>
      </c>
      <c r="EN4" s="51" t="s">
        <v>16</v>
      </c>
    </row>
    <row r="5" spans="1:146" x14ac:dyDescent="0.25">
      <c r="B5" t="s">
        <v>17</v>
      </c>
      <c r="C5" s="52">
        <v>64090326.75</v>
      </c>
      <c r="D5" s="53">
        <v>4451089.03</v>
      </c>
      <c r="E5" s="53">
        <v>3188825.92</v>
      </c>
      <c r="F5" s="53">
        <v>4227846.5</v>
      </c>
      <c r="G5" s="53">
        <v>5194088.03</v>
      </c>
      <c r="H5" s="53">
        <v>4851436.76</v>
      </c>
      <c r="I5" s="53">
        <v>7207971.3600000003</v>
      </c>
      <c r="J5" s="53">
        <v>3949666.87</v>
      </c>
      <c r="K5" s="53">
        <v>6139913.6699999999</v>
      </c>
      <c r="L5" s="53">
        <v>6212417.54</v>
      </c>
      <c r="M5" s="53">
        <v>5138796.4400000004</v>
      </c>
      <c r="N5" s="53">
        <v>5545902.3600000003</v>
      </c>
      <c r="O5" s="53">
        <v>9905260.3100000005</v>
      </c>
      <c r="P5" s="54">
        <f>SUM(D5:O5)</f>
        <v>66013214.789999999</v>
      </c>
      <c r="Q5" s="55"/>
      <c r="R5" s="53">
        <v>3127886.66</v>
      </c>
      <c r="S5" s="53">
        <v>4251331.54</v>
      </c>
      <c r="T5" s="53">
        <v>4409154.09</v>
      </c>
      <c r="U5" s="53">
        <v>4554091.5999999996</v>
      </c>
      <c r="V5" s="53">
        <v>5094736.99</v>
      </c>
      <c r="W5" s="53">
        <v>5712028.5300000003</v>
      </c>
      <c r="X5" s="53">
        <v>4626111.74</v>
      </c>
      <c r="Y5" s="53">
        <v>6163677.8899999997</v>
      </c>
      <c r="Z5" s="53">
        <v>4078108.4</v>
      </c>
      <c r="AA5" s="53">
        <v>6795067.2599999998</v>
      </c>
      <c r="AB5" s="53">
        <v>6723623.8200000003</v>
      </c>
      <c r="AC5" s="53">
        <v>10636338.08</v>
      </c>
      <c r="AD5" s="56">
        <f>SUM(R5:AC5)</f>
        <v>66172156.599999994</v>
      </c>
      <c r="AF5" s="53">
        <v>4095389.3</v>
      </c>
      <c r="AG5" s="53">
        <v>2500372.35</v>
      </c>
      <c r="AH5" s="53">
        <v>5087441.3600000003</v>
      </c>
      <c r="AI5" s="53">
        <v>3656040.64</v>
      </c>
      <c r="AJ5" s="53">
        <v>5619145.2199999997</v>
      </c>
      <c r="AK5" s="57">
        <v>6104541.1399999997</v>
      </c>
      <c r="AL5" s="57">
        <v>6104541.1399999997</v>
      </c>
      <c r="AM5" s="57">
        <v>6104541.1399999997</v>
      </c>
      <c r="AN5" s="57">
        <v>6104541.1399999997</v>
      </c>
      <c r="AO5" s="57">
        <v>6104541.1399999997</v>
      </c>
      <c r="AP5" s="57">
        <v>6104541.1399999997</v>
      </c>
      <c r="AQ5" s="57">
        <v>6104541.1399999997</v>
      </c>
      <c r="AR5" s="56">
        <f>SUM(AF5:AQ5)</f>
        <v>63690176.850000001</v>
      </c>
      <c r="AT5" s="57">
        <v>6597848.0829999996</v>
      </c>
      <c r="AU5" s="57">
        <v>6597848.0829999996</v>
      </c>
      <c r="AV5" s="57">
        <v>6597848.0829999996</v>
      </c>
      <c r="AW5" s="57">
        <v>6597848.0829999996</v>
      </c>
      <c r="AX5" s="57">
        <v>6597848.0829999996</v>
      </c>
      <c r="AY5" s="57">
        <v>6597848.0829999996</v>
      </c>
      <c r="AZ5" s="57">
        <v>6597848.0829999996</v>
      </c>
      <c r="BA5" s="57">
        <v>6597848.0829999996</v>
      </c>
      <c r="BB5" s="57">
        <v>6597848.0829999996</v>
      </c>
      <c r="BC5" s="57">
        <v>6597848.0829999996</v>
      </c>
      <c r="BD5" s="57">
        <v>6597848.0829999996</v>
      </c>
      <c r="BE5" s="57">
        <v>6597848.0829999996</v>
      </c>
      <c r="BF5" s="56">
        <f>SUM(AT5:BE5)</f>
        <v>79174176.995999992</v>
      </c>
      <c r="BH5" s="57">
        <v>7162729.5599999996</v>
      </c>
      <c r="BI5" s="57">
        <v>7162729.5599999996</v>
      </c>
      <c r="BJ5" s="57">
        <v>7162729.5599999996</v>
      </c>
      <c r="BK5" s="57">
        <v>7162729.5599999996</v>
      </c>
      <c r="BL5" s="57">
        <v>7162729.5599999996</v>
      </c>
      <c r="BM5" s="57">
        <v>7162729.5599999996</v>
      </c>
      <c r="BN5" s="57">
        <v>7162729.5599999996</v>
      </c>
      <c r="BO5" s="57">
        <v>7162729.5599999996</v>
      </c>
      <c r="BP5" s="57">
        <v>7162729.5599999996</v>
      </c>
      <c r="BQ5" s="57">
        <v>7162729.5599999996</v>
      </c>
      <c r="BR5" s="57">
        <v>7162729.5599999996</v>
      </c>
      <c r="BS5" s="57">
        <v>7162729.5599999996</v>
      </c>
      <c r="BT5" s="56">
        <f>SUM(BH5:BS5)</f>
        <v>85952754.720000014</v>
      </c>
      <c r="BV5" s="57">
        <v>7305324.53346889</v>
      </c>
      <c r="BW5" s="57">
        <v>7305324.53346889</v>
      </c>
      <c r="BX5" s="57">
        <v>7305324.53346889</v>
      </c>
      <c r="BY5" s="57">
        <v>7305324.53346889</v>
      </c>
      <c r="BZ5" s="57">
        <v>7305324.53346889</v>
      </c>
      <c r="CA5" s="57">
        <v>7305324.53346889</v>
      </c>
      <c r="CB5" s="57">
        <v>7305324.53346889</v>
      </c>
      <c r="CC5" s="57">
        <v>7305324.53346889</v>
      </c>
      <c r="CD5" s="57">
        <v>7305324.53346889</v>
      </c>
      <c r="CE5" s="57">
        <v>7305324.53346889</v>
      </c>
      <c r="CF5" s="57">
        <v>7305324.53346889</v>
      </c>
      <c r="CG5" s="57">
        <v>7305324.53346889</v>
      </c>
      <c r="CH5" s="56">
        <f>SUM(BV5:CG5)</f>
        <v>87663894.401626661</v>
      </c>
      <c r="CJ5" s="57">
        <v>7694317.8993532658</v>
      </c>
      <c r="CK5" s="57">
        <v>7694317.8993532658</v>
      </c>
      <c r="CL5" s="57">
        <v>7694317.8993532658</v>
      </c>
      <c r="CM5" s="57">
        <v>7694317.8993532658</v>
      </c>
      <c r="CN5" s="57">
        <v>7694317.8993532658</v>
      </c>
      <c r="CO5" s="57">
        <v>7694317.8993532658</v>
      </c>
      <c r="CP5" s="57">
        <v>7694317.8993532658</v>
      </c>
      <c r="CQ5" s="57">
        <v>7694317.8993532658</v>
      </c>
      <c r="CR5" s="57">
        <v>7694317.8993532658</v>
      </c>
      <c r="CS5" s="57">
        <v>7694317.8993532658</v>
      </c>
      <c r="CT5" s="57">
        <v>7694317.8993532658</v>
      </c>
      <c r="CU5" s="57">
        <v>7694317.8993532658</v>
      </c>
      <c r="CV5" s="56">
        <f>SUM(CJ5:CU5)</f>
        <v>92331814.792239189</v>
      </c>
      <c r="CX5" s="57">
        <v>7986237.9610403655</v>
      </c>
      <c r="CY5" s="57">
        <v>7986237.9610403655</v>
      </c>
      <c r="CZ5" s="57">
        <v>7986237.9610403655</v>
      </c>
      <c r="DA5" s="57">
        <v>7986237.9610403655</v>
      </c>
      <c r="DB5" s="57">
        <v>7986237.9610403655</v>
      </c>
      <c r="DC5" s="57">
        <v>7986237.9610403655</v>
      </c>
      <c r="DD5" s="57">
        <v>7986237.9610403655</v>
      </c>
      <c r="DE5" s="57">
        <v>7986237.9610403655</v>
      </c>
      <c r="DF5" s="57">
        <v>7986237.9610403655</v>
      </c>
      <c r="DG5" s="57">
        <v>7986237.9610403655</v>
      </c>
      <c r="DH5" s="57">
        <v>7986237.9610403655</v>
      </c>
      <c r="DI5" s="57">
        <v>7986237.9610403655</v>
      </c>
      <c r="DJ5" s="56">
        <f>SUM(CX5:DI5)</f>
        <v>95834855.532484367</v>
      </c>
      <c r="DL5" s="57">
        <v>8086704.5110885575</v>
      </c>
      <c r="DM5" s="57">
        <v>8086704.5110885575</v>
      </c>
      <c r="DN5" s="57">
        <v>8086704.5110885575</v>
      </c>
      <c r="DO5" s="57">
        <v>8086704.5110885575</v>
      </c>
      <c r="DP5" s="57">
        <v>8086704.5110885575</v>
      </c>
      <c r="DQ5" s="57">
        <v>8086704.5110885575</v>
      </c>
      <c r="DR5" s="57">
        <v>8086704.5110885575</v>
      </c>
      <c r="DS5" s="57">
        <v>8086704.5110885575</v>
      </c>
      <c r="DT5" s="57">
        <v>8086704.5110885575</v>
      </c>
      <c r="DU5" s="57">
        <v>8086704.5110885575</v>
      </c>
      <c r="DV5" s="57">
        <v>8086704.5110885575</v>
      </c>
      <c r="DW5" s="57">
        <v>8086704.5110885575</v>
      </c>
      <c r="DX5" s="56">
        <f>SUM(DL5:DW5)</f>
        <v>97040454.133062661</v>
      </c>
      <c r="DZ5" s="57">
        <v>8594760.3470272347</v>
      </c>
      <c r="EA5" s="57">
        <v>8594760.3470272347</v>
      </c>
      <c r="EB5" s="57">
        <v>8594760.3470272347</v>
      </c>
      <c r="EC5" s="57">
        <v>8594760.3470272347</v>
      </c>
      <c r="ED5" s="57">
        <v>8594760.3470272347</v>
      </c>
      <c r="EE5" s="57">
        <v>8594760.3470272347</v>
      </c>
      <c r="EF5" s="57">
        <v>8594760.3470272347</v>
      </c>
      <c r="EG5" s="57">
        <v>8594760.3470272347</v>
      </c>
      <c r="EH5" s="57">
        <v>8594760.3470272347</v>
      </c>
      <c r="EI5" s="57">
        <v>8594760.3470272347</v>
      </c>
      <c r="EJ5" s="57">
        <v>8594760.3470272347</v>
      </c>
      <c r="EK5" s="57">
        <v>8594760.3470272347</v>
      </c>
      <c r="EL5" s="56">
        <f>SUM(DZ5:EK5)</f>
        <v>103137124.16432685</v>
      </c>
      <c r="EN5" s="58">
        <f>P5+AD5+AR5+BF5+BT5+CH5+CV5+DJ5+DX5+EL5</f>
        <v>837010622.9797399</v>
      </c>
    </row>
    <row r="6" spans="1:146" x14ac:dyDescent="0.25">
      <c r="B6" t="s">
        <v>18</v>
      </c>
      <c r="C6" s="52">
        <v>48737866.379999995</v>
      </c>
      <c r="D6" s="53">
        <f>-(132346.95-5654674.73-444.18)</f>
        <v>5522771.96</v>
      </c>
      <c r="E6" s="53">
        <f>-(2619-5067247.18-322.7)</f>
        <v>5064950.88</v>
      </c>
      <c r="F6" s="53">
        <v>4800551.8000000007</v>
      </c>
      <c r="G6" s="53">
        <v>4632457.58</v>
      </c>
      <c r="H6" s="53">
        <v>4692749.2699999996</v>
      </c>
      <c r="I6" s="53">
        <v>6160987.6900000004</v>
      </c>
      <c r="J6" s="53">
        <v>8441180.5099999998</v>
      </c>
      <c r="K6" s="53">
        <v>8255436.4699999997</v>
      </c>
      <c r="L6" s="53">
        <v>7002940.1500000004</v>
      </c>
      <c r="M6" s="53">
        <v>5566956.4500000002</v>
      </c>
      <c r="N6" s="53">
        <v>4918673.5</v>
      </c>
      <c r="O6" s="53">
        <v>5462777.04</v>
      </c>
      <c r="P6" s="56">
        <f>SUM(D6:O6)</f>
        <v>70522433.299999997</v>
      </c>
      <c r="Q6" s="57"/>
      <c r="R6" s="53">
        <f>3019617.97+516.69+2711377.59</f>
        <v>5731512.25</v>
      </c>
      <c r="S6" s="53">
        <f>4927283.41-387.61+1.19+37238.09</f>
        <v>4964135.08</v>
      </c>
      <c r="T6" s="53">
        <f>5288676-24</f>
        <v>5288652</v>
      </c>
      <c r="U6" s="53">
        <f>4710727.91-16604.13</f>
        <v>4694123.78</v>
      </c>
      <c r="V6" s="53">
        <f>4750745.79-13919.2</f>
        <v>4736826.59</v>
      </c>
      <c r="W6" s="53">
        <f>5787577.76-11741.919+0.23</f>
        <v>5775836.0710000005</v>
      </c>
      <c r="X6" s="53">
        <f>8002094.2-11095.19</f>
        <v>7990999.0099999998</v>
      </c>
      <c r="Y6" s="53">
        <f>8719067.68-8070.26</f>
        <v>8710997.4199999999</v>
      </c>
      <c r="Z6" s="53">
        <v>7890655.4299999997</v>
      </c>
      <c r="AA6" s="53">
        <v>5849858.6200000001</v>
      </c>
      <c r="AB6" s="53">
        <v>5285573.28</v>
      </c>
      <c r="AC6" s="53">
        <v>5992364.2999999998</v>
      </c>
      <c r="AD6" s="56">
        <f>SUM(R6:AC6)</f>
        <v>72911533.831</v>
      </c>
      <c r="AF6" s="53">
        <v>6013528.5599999996</v>
      </c>
      <c r="AG6" s="53">
        <v>5702083.4299999997</v>
      </c>
      <c r="AH6" s="53">
        <v>5398931.7300000004</v>
      </c>
      <c r="AI6" s="53">
        <v>5229034.3899999997</v>
      </c>
      <c r="AJ6" s="53">
        <v>4976553.6900000004</v>
      </c>
      <c r="AK6" s="57">
        <v>6398871.3048821455</v>
      </c>
      <c r="AL6" s="57">
        <v>8738919.6162034571</v>
      </c>
      <c r="AM6" s="57">
        <v>8394728.2075577881</v>
      </c>
      <c r="AN6" s="57">
        <v>7405153.0226747915</v>
      </c>
      <c r="AO6" s="57">
        <v>5938628.942422648</v>
      </c>
      <c r="AP6" s="57">
        <v>5215925.1431719745</v>
      </c>
      <c r="AQ6" s="57">
        <v>5769442.0631268211</v>
      </c>
      <c r="AR6" s="56">
        <f>SUM(AF6:AQ6)</f>
        <v>75181800.100039631</v>
      </c>
      <c r="AT6" s="57">
        <v>5965378.517654161</v>
      </c>
      <c r="AU6" s="57">
        <v>5604836.1891113063</v>
      </c>
      <c r="AV6" s="57">
        <v>5336019.8303658655</v>
      </c>
      <c r="AW6" s="57">
        <v>5011975.3820063146</v>
      </c>
      <c r="AX6" s="57">
        <v>5214652.6323238462</v>
      </c>
      <c r="AY6" s="57">
        <v>6540086.3716963241</v>
      </c>
      <c r="AZ6" s="57">
        <v>8902101.3810981382</v>
      </c>
      <c r="BA6" s="57">
        <v>8560239.9702857286</v>
      </c>
      <c r="BB6" s="57">
        <v>7542800.6186184986</v>
      </c>
      <c r="BC6" s="57">
        <v>6065741.7715717573</v>
      </c>
      <c r="BD6" s="57">
        <v>5352320.4646707829</v>
      </c>
      <c r="BE6" s="57">
        <v>5897177.8528544502</v>
      </c>
      <c r="BF6" s="56">
        <f>SUM(AT6:BE6)</f>
        <v>75993330.982257158</v>
      </c>
      <c r="BH6" s="57">
        <v>6786164.4564175382</v>
      </c>
      <c r="BI6" s="57">
        <v>6866977.1849695407</v>
      </c>
      <c r="BJ6" s="57">
        <v>6947344.4091210514</v>
      </c>
      <c r="BK6" s="57">
        <v>7027266.1288720705</v>
      </c>
      <c r="BL6" s="57">
        <v>7106742.3442225987</v>
      </c>
      <c r="BM6" s="57">
        <v>7185773.0551726352</v>
      </c>
      <c r="BN6" s="57">
        <v>7264358.261722181</v>
      </c>
      <c r="BO6" s="57">
        <v>7342497.9638712341</v>
      </c>
      <c r="BP6" s="57">
        <v>7420192.1616197955</v>
      </c>
      <c r="BQ6" s="57">
        <v>7497440.8549678661</v>
      </c>
      <c r="BR6" s="57">
        <v>7574244.043915445</v>
      </c>
      <c r="BS6" s="57">
        <v>7650601.7284625331</v>
      </c>
      <c r="BT6" s="56">
        <f>SUM(BH6:BS6)</f>
        <v>86669602.593334496</v>
      </c>
      <c r="BV6" s="57">
        <f t="shared" ref="BV6:CG6" ca="1" si="10">BV24+BV26</f>
        <v>7541840.7581418194</v>
      </c>
      <c r="BW6" s="57">
        <f t="shared" ca="1" si="10"/>
        <v>7619551.1436385885</v>
      </c>
      <c r="BX6" s="57">
        <f t="shared" ca="1" si="10"/>
        <v>7696807.1556734797</v>
      </c>
      <c r="BY6" s="57">
        <f t="shared" ca="1" si="10"/>
        <v>7773608.794246491</v>
      </c>
      <c r="BZ6" s="57">
        <f t="shared" ca="1" si="10"/>
        <v>7849956.0593576245</v>
      </c>
      <c r="CA6" s="57">
        <f t="shared" ca="1" si="10"/>
        <v>7925848.9510068782</v>
      </c>
      <c r="CB6" s="57">
        <f t="shared" ca="1" si="10"/>
        <v>8001287.4691942539</v>
      </c>
      <c r="CC6" s="57">
        <f t="shared" ca="1" si="10"/>
        <v>8076271.6139197499</v>
      </c>
      <c r="CD6" s="57">
        <f t="shared" ca="1" si="10"/>
        <v>8150801.3851833679</v>
      </c>
      <c r="CE6" s="57">
        <f t="shared" ca="1" si="10"/>
        <v>8224876.782985108</v>
      </c>
      <c r="CF6" s="57">
        <f t="shared" ca="1" si="10"/>
        <v>8298497.8073249683</v>
      </c>
      <c r="CG6" s="57">
        <f t="shared" ca="1" si="10"/>
        <v>8371664.4582029488</v>
      </c>
      <c r="CH6" s="56">
        <f ca="1">SUM(BV6:CG6)</f>
        <v>95531012.37887527</v>
      </c>
      <c r="CJ6" s="57">
        <f t="shared" ref="CJ6:CU6" ca="1" si="11">CJ24+CJ26</f>
        <v>8436450.4107352383</v>
      </c>
      <c r="CK6" s="57">
        <f t="shared" ca="1" si="11"/>
        <v>8488332.8345222343</v>
      </c>
      <c r="CL6" s="57">
        <f t="shared" ca="1" si="11"/>
        <v>8536490.9078626931</v>
      </c>
      <c r="CM6" s="57">
        <f t="shared" ca="1" si="11"/>
        <v>8581902.0043547451</v>
      </c>
      <c r="CN6" s="57">
        <f t="shared" ca="1" si="11"/>
        <v>8626214.6994958054</v>
      </c>
      <c r="CO6" s="57">
        <f t="shared" ca="1" si="11"/>
        <v>8672404.2517464869</v>
      </c>
      <c r="CP6" s="57">
        <f t="shared" ca="1" si="11"/>
        <v>8717360.6921525821</v>
      </c>
      <c r="CQ6" s="57">
        <f t="shared" ca="1" si="11"/>
        <v>8761297.8904827591</v>
      </c>
      <c r="CR6" s="57">
        <f t="shared" ca="1" si="11"/>
        <v>8808953.3325912375</v>
      </c>
      <c r="CS6" s="57">
        <f t="shared" ca="1" si="11"/>
        <v>8853681.5736501813</v>
      </c>
      <c r="CT6" s="57">
        <f t="shared" ca="1" si="11"/>
        <v>8882269.1582601815</v>
      </c>
      <c r="CU6" s="57">
        <f t="shared" ca="1" si="11"/>
        <v>8891218.1817275975</v>
      </c>
      <c r="CV6" s="56">
        <f ca="1">SUM(CJ6:CU6)</f>
        <v>104256575.93758175</v>
      </c>
      <c r="CX6" s="57">
        <f t="shared" ref="CX6:DI6" ca="1" si="12">CX24+CX26</f>
        <v>8915921.0463521816</v>
      </c>
      <c r="CY6" s="57">
        <f t="shared" ca="1" si="12"/>
        <v>8967771.0438500028</v>
      </c>
      <c r="CZ6" s="57">
        <f t="shared" ca="1" si="12"/>
        <v>9017463.1438794211</v>
      </c>
      <c r="DA6" s="57">
        <f t="shared" ca="1" si="12"/>
        <v>9066340.7483292706</v>
      </c>
      <c r="DB6" s="57">
        <f t="shared" ca="1" si="12"/>
        <v>9116588.2456629016</v>
      </c>
      <c r="DC6" s="57">
        <f t="shared" ca="1" si="12"/>
        <v>9163597.3195321187</v>
      </c>
      <c r="DD6" s="57">
        <f t="shared" ca="1" si="12"/>
        <v>9204560.5400901027</v>
      </c>
      <c r="DE6" s="57">
        <f t="shared" ca="1" si="12"/>
        <v>9245547.4541301988</v>
      </c>
      <c r="DF6" s="57">
        <f t="shared" ca="1" si="12"/>
        <v>9296082.4698735122</v>
      </c>
      <c r="DG6" s="57">
        <f t="shared" ca="1" si="12"/>
        <v>9343869.9757294264</v>
      </c>
      <c r="DH6" s="57">
        <f t="shared" ca="1" si="12"/>
        <v>9374380.7000377811</v>
      </c>
      <c r="DI6" s="57">
        <f t="shared" ca="1" si="12"/>
        <v>9401597.5369066913</v>
      </c>
      <c r="DJ6" s="56">
        <f ca="1">SUM(CX6:DI6)</f>
        <v>110113720.22437361</v>
      </c>
      <c r="DL6" s="57">
        <f t="shared" ref="DL6:DW6" ca="1" si="13">DL24+DL26</f>
        <v>9448017.9449645504</v>
      </c>
      <c r="DM6" s="57">
        <f t="shared" ca="1" si="13"/>
        <v>9504887.5721614137</v>
      </c>
      <c r="DN6" s="57">
        <f t="shared" ca="1" si="13"/>
        <v>9557027.6610147227</v>
      </c>
      <c r="DO6" s="57">
        <f t="shared" ca="1" si="13"/>
        <v>9604665.8272245433</v>
      </c>
      <c r="DP6" s="57">
        <f t="shared" ca="1" si="13"/>
        <v>9650508.5773338936</v>
      </c>
      <c r="DQ6" s="57">
        <f t="shared" ca="1" si="13"/>
        <v>9700320.8391405959</v>
      </c>
      <c r="DR6" s="57">
        <f t="shared" ca="1" si="13"/>
        <v>9748368.3074204139</v>
      </c>
      <c r="DS6" s="57">
        <f t="shared" ca="1" si="13"/>
        <v>9791591.4382085465</v>
      </c>
      <c r="DT6" s="57">
        <f t="shared" ca="1" si="13"/>
        <v>9828373.8407274447</v>
      </c>
      <c r="DU6" s="57">
        <f t="shared" ca="1" si="13"/>
        <v>9865216.605577521</v>
      </c>
      <c r="DV6" s="57">
        <f t="shared" ca="1" si="13"/>
        <v>9904220.6796825863</v>
      </c>
      <c r="DW6" s="57">
        <f t="shared" ca="1" si="13"/>
        <v>9923773.4944747761</v>
      </c>
      <c r="DX6" s="56">
        <f ca="1">SUM(DL6:DW6)</f>
        <v>116526972.787931</v>
      </c>
      <c r="DZ6" s="57">
        <f t="shared" ref="DZ6:EK6" ca="1" si="14">DZ24+DZ26</f>
        <v>9947167.6270016581</v>
      </c>
      <c r="EA6" s="57">
        <f t="shared" ca="1" si="14"/>
        <v>9995071.5580032896</v>
      </c>
      <c r="EB6" s="57">
        <f t="shared" ca="1" si="14"/>
        <v>10049919.915683998</v>
      </c>
      <c r="EC6" s="57">
        <f t="shared" ca="1" si="14"/>
        <v>10097763.416163072</v>
      </c>
      <c r="ED6" s="57">
        <f t="shared" ca="1" si="14"/>
        <v>10144167.824637998</v>
      </c>
      <c r="EE6" s="57">
        <f t="shared" ca="1" si="14"/>
        <v>10194445.855803393</v>
      </c>
      <c r="EF6" s="57">
        <f t="shared" ca="1" si="14"/>
        <v>10246283.425164433</v>
      </c>
      <c r="EG6" s="57">
        <f t="shared" ca="1" si="14"/>
        <v>10296780.589265894</v>
      </c>
      <c r="EH6" s="57">
        <f t="shared" ca="1" si="14"/>
        <v>10320016.43857092</v>
      </c>
      <c r="EI6" s="57">
        <f t="shared" ca="1" si="14"/>
        <v>10340256.905443603</v>
      </c>
      <c r="EJ6" s="57">
        <f t="shared" ca="1" si="14"/>
        <v>10375639.975785138</v>
      </c>
      <c r="EK6" s="57">
        <f t="shared" ca="1" si="14"/>
        <v>10393312.428308565</v>
      </c>
      <c r="EL6" s="56">
        <f ca="1">SUM(DZ6:EK6)</f>
        <v>122400825.95983197</v>
      </c>
      <c r="EN6" s="58">
        <f ca="1">P6+AD6+AR6+BF6+BT6+CH6+CV6+DJ6+DX6+EL6</f>
        <v>930107808.09522474</v>
      </c>
      <c r="EO6" s="58"/>
    </row>
    <row r="7" spans="1:146" outlineLevel="1" x14ac:dyDescent="0.25">
      <c r="B7" t="s">
        <v>19</v>
      </c>
      <c r="C7" s="52">
        <v>-839307.91999999993</v>
      </c>
      <c r="D7" s="59">
        <v>-516073.95</v>
      </c>
      <c r="E7" s="59">
        <v>-83293.649999999994</v>
      </c>
      <c r="F7" s="59">
        <v>-535293.77000000048</v>
      </c>
      <c r="G7" s="59">
        <v>-710399.96999999974</v>
      </c>
      <c r="H7" s="59">
        <v>-300228.78000000003</v>
      </c>
      <c r="I7" s="59">
        <v>204313.17</v>
      </c>
      <c r="J7" s="59">
        <v>222052.43</v>
      </c>
      <c r="K7" s="59">
        <v>299014.34000000003</v>
      </c>
      <c r="L7" s="59">
        <v>-893795.05</v>
      </c>
      <c r="M7" s="59">
        <v>357326.60000000009</v>
      </c>
      <c r="N7" s="59">
        <v>285280.45000000019</v>
      </c>
      <c r="O7" s="59">
        <v>973790.87999999989</v>
      </c>
      <c r="P7" s="54">
        <f>SUM(D7:O7)</f>
        <v>-697307.30000000028</v>
      </c>
      <c r="Q7" s="55"/>
      <c r="R7" s="53">
        <v>302697</v>
      </c>
      <c r="S7" s="59">
        <v>-1061646.2</v>
      </c>
      <c r="T7" s="59">
        <v>-38807.370000000003</v>
      </c>
      <c r="U7" s="59">
        <v>-711250.37</v>
      </c>
      <c r="V7" s="59">
        <v>-524348.38</v>
      </c>
      <c r="W7" s="59">
        <v>-88836.76</v>
      </c>
      <c r="X7" s="59">
        <v>1483749.65</v>
      </c>
      <c r="Y7" s="59">
        <v>-487957.31</v>
      </c>
      <c r="Z7" s="59">
        <v>1058909.49</v>
      </c>
      <c r="AA7" s="59">
        <v>-830599.56</v>
      </c>
      <c r="AB7" s="59">
        <v>467320.77</v>
      </c>
      <c r="AC7" s="59">
        <v>-443461.96</v>
      </c>
      <c r="AD7" s="56">
        <f>SUM(R7:AC7)</f>
        <v>-874230.99999999977</v>
      </c>
      <c r="AF7" s="59">
        <v>-800341</v>
      </c>
      <c r="AG7" s="59">
        <v>819933.43</v>
      </c>
      <c r="AH7" s="59">
        <v>-97365.55</v>
      </c>
      <c r="AI7" s="59">
        <v>-167894.05</v>
      </c>
      <c r="AJ7" s="59">
        <v>661061.26</v>
      </c>
      <c r="AK7" s="60"/>
      <c r="AL7" s="60"/>
      <c r="AM7" s="60"/>
      <c r="AN7" s="60"/>
      <c r="AO7" s="60"/>
      <c r="AP7" s="60"/>
      <c r="AQ7" s="60"/>
      <c r="AR7" s="56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56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56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56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56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56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56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56"/>
    </row>
    <row r="8" spans="1:146" outlineLevel="1" x14ac:dyDescent="0.25">
      <c r="B8" t="s">
        <v>20</v>
      </c>
      <c r="C8" s="52"/>
      <c r="D8" s="61">
        <v>8.9899999999999994E-2</v>
      </c>
      <c r="E8" s="61">
        <f>D8</f>
        <v>8.9899999999999994E-2</v>
      </c>
      <c r="F8" s="61">
        <f t="shared" ref="F8:O9" si="15">E8</f>
        <v>8.9899999999999994E-2</v>
      </c>
      <c r="G8" s="61">
        <f t="shared" si="15"/>
        <v>8.9899999999999994E-2</v>
      </c>
      <c r="H8" s="61">
        <f t="shared" si="15"/>
        <v>8.9899999999999994E-2</v>
      </c>
      <c r="I8" s="61">
        <f t="shared" si="15"/>
        <v>8.9899999999999994E-2</v>
      </c>
      <c r="J8" s="61">
        <f t="shared" si="15"/>
        <v>8.9899999999999994E-2</v>
      </c>
      <c r="K8" s="61">
        <f t="shared" si="15"/>
        <v>8.9899999999999994E-2</v>
      </c>
      <c r="L8" s="61">
        <f t="shared" si="15"/>
        <v>8.9899999999999994E-2</v>
      </c>
      <c r="M8" s="61">
        <f t="shared" si="15"/>
        <v>8.9899999999999994E-2</v>
      </c>
      <c r="N8" s="61">
        <f t="shared" si="15"/>
        <v>8.9899999999999994E-2</v>
      </c>
      <c r="O8" s="61">
        <f t="shared" si="15"/>
        <v>8.9899999999999994E-2</v>
      </c>
      <c r="P8" s="62">
        <f>O8</f>
        <v>8.9899999999999994E-2</v>
      </c>
      <c r="Q8" s="57"/>
      <c r="R8" s="61">
        <f>O8</f>
        <v>8.9899999999999994E-2</v>
      </c>
      <c r="S8" s="61">
        <f>R8</f>
        <v>8.9899999999999994E-2</v>
      </c>
      <c r="T8" s="61">
        <f t="shared" ref="T8:AC9" si="16">S8</f>
        <v>8.9899999999999994E-2</v>
      </c>
      <c r="U8" s="61">
        <f t="shared" si="16"/>
        <v>8.9899999999999994E-2</v>
      </c>
      <c r="V8" s="61">
        <f t="shared" si="16"/>
        <v>8.9899999999999994E-2</v>
      </c>
      <c r="W8" s="61">
        <f t="shared" si="16"/>
        <v>8.9899999999999994E-2</v>
      </c>
      <c r="X8" s="61">
        <f t="shared" si="16"/>
        <v>8.9899999999999994E-2</v>
      </c>
      <c r="Y8" s="61">
        <f t="shared" si="16"/>
        <v>8.9899999999999994E-2</v>
      </c>
      <c r="Z8" s="61">
        <f t="shared" si="16"/>
        <v>8.9899999999999994E-2</v>
      </c>
      <c r="AA8" s="61">
        <f t="shared" si="16"/>
        <v>8.9899999999999994E-2</v>
      </c>
      <c r="AB8" s="61">
        <f t="shared" si="16"/>
        <v>8.9899999999999994E-2</v>
      </c>
      <c r="AC8" s="61">
        <f t="shared" si="16"/>
        <v>8.9899999999999994E-2</v>
      </c>
      <c r="AD8" s="62">
        <f>AC8</f>
        <v>8.9899999999999994E-2</v>
      </c>
      <c r="AF8" s="61">
        <f>AC8</f>
        <v>8.9899999999999994E-2</v>
      </c>
      <c r="AG8" s="61">
        <f>AF8</f>
        <v>8.9899999999999994E-2</v>
      </c>
      <c r="AH8" s="61">
        <f t="shared" ref="AH8:AQ9" si="17">AG8</f>
        <v>8.9899999999999994E-2</v>
      </c>
      <c r="AI8" s="61">
        <f t="shared" si="17"/>
        <v>8.9899999999999994E-2</v>
      </c>
      <c r="AJ8" s="61">
        <f t="shared" si="17"/>
        <v>8.9899999999999994E-2</v>
      </c>
      <c r="AK8" s="63">
        <f t="shared" si="17"/>
        <v>8.9899999999999994E-2</v>
      </c>
      <c r="AL8" s="63">
        <f t="shared" si="17"/>
        <v>8.9899999999999994E-2</v>
      </c>
      <c r="AM8" s="63">
        <f t="shared" si="17"/>
        <v>8.9899999999999994E-2</v>
      </c>
      <c r="AN8" s="63">
        <f t="shared" si="17"/>
        <v>8.9899999999999994E-2</v>
      </c>
      <c r="AO8" s="63">
        <f t="shared" si="17"/>
        <v>8.9899999999999994E-2</v>
      </c>
      <c r="AP8" s="63">
        <f t="shared" si="17"/>
        <v>8.9899999999999994E-2</v>
      </c>
      <c r="AQ8" s="63">
        <f t="shared" si="17"/>
        <v>8.9899999999999994E-2</v>
      </c>
      <c r="AR8" s="62">
        <f>AQ8</f>
        <v>8.9899999999999994E-2</v>
      </c>
      <c r="AT8" s="63">
        <f>AQ8</f>
        <v>8.9899999999999994E-2</v>
      </c>
      <c r="AU8" s="63">
        <f>AT8</f>
        <v>8.9899999999999994E-2</v>
      </c>
      <c r="AV8" s="63">
        <f t="shared" ref="AV8:BE8" si="18">AU8</f>
        <v>8.9899999999999994E-2</v>
      </c>
      <c r="AW8" s="63">
        <f t="shared" si="18"/>
        <v>8.9899999999999994E-2</v>
      </c>
      <c r="AX8" s="63">
        <f t="shared" si="18"/>
        <v>8.9899999999999994E-2</v>
      </c>
      <c r="AY8" s="63">
        <f t="shared" si="18"/>
        <v>8.9899999999999994E-2</v>
      </c>
      <c r="AZ8" s="63">
        <f t="shared" si="18"/>
        <v>8.9899999999999994E-2</v>
      </c>
      <c r="BA8" s="63">
        <f t="shared" si="18"/>
        <v>8.9899999999999994E-2</v>
      </c>
      <c r="BB8" s="63">
        <f t="shared" si="18"/>
        <v>8.9899999999999994E-2</v>
      </c>
      <c r="BC8" s="63">
        <f t="shared" si="18"/>
        <v>8.9899999999999994E-2</v>
      </c>
      <c r="BD8" s="63">
        <f t="shared" si="18"/>
        <v>8.9899999999999994E-2</v>
      </c>
      <c r="BE8" s="63">
        <f t="shared" si="18"/>
        <v>8.9899999999999994E-2</v>
      </c>
      <c r="BF8" s="62">
        <f>BE8</f>
        <v>8.9899999999999994E-2</v>
      </c>
      <c r="BH8" s="63">
        <f>BE8</f>
        <v>8.9899999999999994E-2</v>
      </c>
      <c r="BI8" s="63">
        <f>BH8</f>
        <v>8.9899999999999994E-2</v>
      </c>
      <c r="BJ8" s="63">
        <f t="shared" ref="BJ8:BS8" si="19">BI8</f>
        <v>8.9899999999999994E-2</v>
      </c>
      <c r="BK8" s="63">
        <f t="shared" si="19"/>
        <v>8.9899999999999994E-2</v>
      </c>
      <c r="BL8" s="63">
        <f t="shared" si="19"/>
        <v>8.9899999999999994E-2</v>
      </c>
      <c r="BM8" s="63">
        <f t="shared" si="19"/>
        <v>8.9899999999999994E-2</v>
      </c>
      <c r="BN8" s="63">
        <f t="shared" si="19"/>
        <v>8.9899999999999994E-2</v>
      </c>
      <c r="BO8" s="63">
        <f t="shared" si="19"/>
        <v>8.9899999999999994E-2</v>
      </c>
      <c r="BP8" s="63">
        <f t="shared" si="19"/>
        <v>8.9899999999999994E-2</v>
      </c>
      <c r="BQ8" s="63">
        <f t="shared" si="19"/>
        <v>8.9899999999999994E-2</v>
      </c>
      <c r="BR8" s="63">
        <f t="shared" si="19"/>
        <v>8.9899999999999994E-2</v>
      </c>
      <c r="BS8" s="63">
        <f t="shared" si="19"/>
        <v>8.9899999999999994E-2</v>
      </c>
      <c r="BT8" s="62">
        <f>BS8</f>
        <v>8.9899999999999994E-2</v>
      </c>
      <c r="BV8" s="63">
        <f>BS8</f>
        <v>8.9899999999999994E-2</v>
      </c>
      <c r="BW8" s="63">
        <f>BV8</f>
        <v>8.9899999999999994E-2</v>
      </c>
      <c r="BX8" s="63">
        <f t="shared" ref="BX8:CG8" si="20">BW8</f>
        <v>8.9899999999999994E-2</v>
      </c>
      <c r="BY8" s="63">
        <f t="shared" si="20"/>
        <v>8.9899999999999994E-2</v>
      </c>
      <c r="BZ8" s="63">
        <f t="shared" si="20"/>
        <v>8.9899999999999994E-2</v>
      </c>
      <c r="CA8" s="63">
        <f t="shared" si="20"/>
        <v>8.9899999999999994E-2</v>
      </c>
      <c r="CB8" s="63">
        <f t="shared" si="20"/>
        <v>8.9899999999999994E-2</v>
      </c>
      <c r="CC8" s="63">
        <f t="shared" si="20"/>
        <v>8.9899999999999994E-2</v>
      </c>
      <c r="CD8" s="63">
        <f t="shared" si="20"/>
        <v>8.9899999999999994E-2</v>
      </c>
      <c r="CE8" s="63">
        <f t="shared" si="20"/>
        <v>8.9899999999999994E-2</v>
      </c>
      <c r="CF8" s="63">
        <f t="shared" si="20"/>
        <v>8.9899999999999994E-2</v>
      </c>
      <c r="CG8" s="63">
        <f t="shared" si="20"/>
        <v>8.9899999999999994E-2</v>
      </c>
      <c r="CH8" s="62">
        <f>CG8</f>
        <v>8.9899999999999994E-2</v>
      </c>
      <c r="CJ8" s="63">
        <f>CG8</f>
        <v>8.9899999999999994E-2</v>
      </c>
      <c r="CK8" s="63">
        <f>CJ8</f>
        <v>8.9899999999999994E-2</v>
      </c>
      <c r="CL8" s="63">
        <f t="shared" ref="CL8:CU8" si="21">CK8</f>
        <v>8.9899999999999994E-2</v>
      </c>
      <c r="CM8" s="63">
        <f t="shared" si="21"/>
        <v>8.9899999999999994E-2</v>
      </c>
      <c r="CN8" s="63">
        <f t="shared" si="21"/>
        <v>8.9899999999999994E-2</v>
      </c>
      <c r="CO8" s="63">
        <f t="shared" si="21"/>
        <v>8.9899999999999994E-2</v>
      </c>
      <c r="CP8" s="63">
        <f t="shared" si="21"/>
        <v>8.9899999999999994E-2</v>
      </c>
      <c r="CQ8" s="63">
        <f t="shared" si="21"/>
        <v>8.9899999999999994E-2</v>
      </c>
      <c r="CR8" s="63">
        <f t="shared" si="21"/>
        <v>8.9899999999999994E-2</v>
      </c>
      <c r="CS8" s="63">
        <f t="shared" si="21"/>
        <v>8.9899999999999994E-2</v>
      </c>
      <c r="CT8" s="63">
        <f t="shared" si="21"/>
        <v>8.9899999999999994E-2</v>
      </c>
      <c r="CU8" s="63">
        <f t="shared" si="21"/>
        <v>8.9899999999999994E-2</v>
      </c>
      <c r="CV8" s="62">
        <f>CU8</f>
        <v>8.9899999999999994E-2</v>
      </c>
      <c r="CX8" s="63">
        <f>CU8</f>
        <v>8.9899999999999994E-2</v>
      </c>
      <c r="CY8" s="63">
        <f>CX8</f>
        <v>8.9899999999999994E-2</v>
      </c>
      <c r="CZ8" s="63">
        <f t="shared" ref="CZ8:DI8" si="22">CY8</f>
        <v>8.9899999999999994E-2</v>
      </c>
      <c r="DA8" s="63">
        <f t="shared" si="22"/>
        <v>8.9899999999999994E-2</v>
      </c>
      <c r="DB8" s="63">
        <f t="shared" si="22"/>
        <v>8.9899999999999994E-2</v>
      </c>
      <c r="DC8" s="63">
        <f t="shared" si="22"/>
        <v>8.9899999999999994E-2</v>
      </c>
      <c r="DD8" s="63">
        <f t="shared" si="22"/>
        <v>8.9899999999999994E-2</v>
      </c>
      <c r="DE8" s="63">
        <f t="shared" si="22"/>
        <v>8.9899999999999994E-2</v>
      </c>
      <c r="DF8" s="63">
        <f t="shared" si="22"/>
        <v>8.9899999999999994E-2</v>
      </c>
      <c r="DG8" s="63">
        <f t="shared" si="22"/>
        <v>8.9899999999999994E-2</v>
      </c>
      <c r="DH8" s="63">
        <f t="shared" si="22"/>
        <v>8.9899999999999994E-2</v>
      </c>
      <c r="DI8" s="63">
        <f t="shared" si="22"/>
        <v>8.9899999999999994E-2</v>
      </c>
      <c r="DJ8" s="62">
        <f>DI8</f>
        <v>8.9899999999999994E-2</v>
      </c>
      <c r="DL8" s="63">
        <f>DI8</f>
        <v>8.9899999999999994E-2</v>
      </c>
      <c r="DM8" s="63">
        <f>DL8</f>
        <v>8.9899999999999994E-2</v>
      </c>
      <c r="DN8" s="63">
        <f t="shared" ref="DN8:DW8" si="23">DM8</f>
        <v>8.9899999999999994E-2</v>
      </c>
      <c r="DO8" s="63">
        <f t="shared" si="23"/>
        <v>8.9899999999999994E-2</v>
      </c>
      <c r="DP8" s="63">
        <f t="shared" si="23"/>
        <v>8.9899999999999994E-2</v>
      </c>
      <c r="DQ8" s="63">
        <f t="shared" si="23"/>
        <v>8.9899999999999994E-2</v>
      </c>
      <c r="DR8" s="63">
        <f t="shared" si="23"/>
        <v>8.9899999999999994E-2</v>
      </c>
      <c r="DS8" s="63">
        <f t="shared" si="23"/>
        <v>8.9899999999999994E-2</v>
      </c>
      <c r="DT8" s="63">
        <f t="shared" si="23"/>
        <v>8.9899999999999994E-2</v>
      </c>
      <c r="DU8" s="63">
        <f t="shared" si="23"/>
        <v>8.9899999999999994E-2</v>
      </c>
      <c r="DV8" s="63">
        <f t="shared" si="23"/>
        <v>8.9899999999999994E-2</v>
      </c>
      <c r="DW8" s="63">
        <f t="shared" si="23"/>
        <v>8.9899999999999994E-2</v>
      </c>
      <c r="DX8" s="62">
        <f>DW8</f>
        <v>8.9899999999999994E-2</v>
      </c>
      <c r="DZ8" s="63">
        <f>DW8</f>
        <v>8.9899999999999994E-2</v>
      </c>
      <c r="EA8" s="63">
        <f>DZ8</f>
        <v>8.9899999999999994E-2</v>
      </c>
      <c r="EB8" s="63">
        <f t="shared" ref="EB8:EK8" si="24">EA8</f>
        <v>8.9899999999999994E-2</v>
      </c>
      <c r="EC8" s="63">
        <f t="shared" si="24"/>
        <v>8.9899999999999994E-2</v>
      </c>
      <c r="ED8" s="63">
        <f t="shared" si="24"/>
        <v>8.9899999999999994E-2</v>
      </c>
      <c r="EE8" s="63">
        <f t="shared" si="24"/>
        <v>8.9899999999999994E-2</v>
      </c>
      <c r="EF8" s="63">
        <f t="shared" si="24"/>
        <v>8.9899999999999994E-2</v>
      </c>
      <c r="EG8" s="63">
        <f t="shared" si="24"/>
        <v>8.9899999999999994E-2</v>
      </c>
      <c r="EH8" s="63">
        <f t="shared" si="24"/>
        <v>8.9899999999999994E-2</v>
      </c>
      <c r="EI8" s="63">
        <f t="shared" si="24"/>
        <v>8.9899999999999994E-2</v>
      </c>
      <c r="EJ8" s="63">
        <f t="shared" si="24"/>
        <v>8.9899999999999994E-2</v>
      </c>
      <c r="EK8" s="63">
        <f t="shared" si="24"/>
        <v>8.9899999999999994E-2</v>
      </c>
      <c r="EL8" s="62">
        <f>EK8</f>
        <v>8.9899999999999994E-2</v>
      </c>
    </row>
    <row r="9" spans="1:146" x14ac:dyDescent="0.25">
      <c r="B9" t="s">
        <v>21</v>
      </c>
      <c r="C9" s="64">
        <v>3.56E-2</v>
      </c>
      <c r="D9" s="61">
        <f>C9</f>
        <v>3.56E-2</v>
      </c>
      <c r="E9" s="61">
        <f t="shared" ref="E9" si="25">D9</f>
        <v>3.56E-2</v>
      </c>
      <c r="F9" s="61">
        <f t="shared" si="15"/>
        <v>3.56E-2</v>
      </c>
      <c r="G9" s="61">
        <f t="shared" si="15"/>
        <v>3.56E-2</v>
      </c>
      <c r="H9" s="61">
        <f t="shared" si="15"/>
        <v>3.56E-2</v>
      </c>
      <c r="I9" s="61">
        <f t="shared" si="15"/>
        <v>3.56E-2</v>
      </c>
      <c r="J9" s="61">
        <f t="shared" si="15"/>
        <v>3.56E-2</v>
      </c>
      <c r="K9" s="61">
        <f t="shared" si="15"/>
        <v>3.56E-2</v>
      </c>
      <c r="L9" s="61">
        <f t="shared" si="15"/>
        <v>3.56E-2</v>
      </c>
      <c r="M9" s="61">
        <f t="shared" si="15"/>
        <v>3.56E-2</v>
      </c>
      <c r="N9" s="61">
        <f t="shared" si="15"/>
        <v>3.56E-2</v>
      </c>
      <c r="O9" s="61">
        <f t="shared" si="15"/>
        <v>3.56E-2</v>
      </c>
      <c r="P9" s="62">
        <f>O9</f>
        <v>3.56E-2</v>
      </c>
      <c r="Q9" s="57"/>
      <c r="R9" s="61">
        <f>O9</f>
        <v>3.56E-2</v>
      </c>
      <c r="S9" s="61">
        <f>R9</f>
        <v>3.56E-2</v>
      </c>
      <c r="T9" s="61">
        <f t="shared" si="16"/>
        <v>3.56E-2</v>
      </c>
      <c r="U9" s="61">
        <f t="shared" si="16"/>
        <v>3.56E-2</v>
      </c>
      <c r="V9" s="61">
        <f t="shared" si="16"/>
        <v>3.56E-2</v>
      </c>
      <c r="W9" s="61">
        <f t="shared" si="16"/>
        <v>3.56E-2</v>
      </c>
      <c r="X9" s="61">
        <f t="shared" si="16"/>
        <v>3.56E-2</v>
      </c>
      <c r="Y9" s="61">
        <f t="shared" si="16"/>
        <v>3.56E-2</v>
      </c>
      <c r="Z9" s="61">
        <f t="shared" si="16"/>
        <v>3.56E-2</v>
      </c>
      <c r="AA9" s="61">
        <f t="shared" si="16"/>
        <v>3.56E-2</v>
      </c>
      <c r="AB9" s="61">
        <f t="shared" si="16"/>
        <v>3.56E-2</v>
      </c>
      <c r="AC9" s="61">
        <f t="shared" si="16"/>
        <v>3.56E-2</v>
      </c>
      <c r="AD9" s="62">
        <f>AC9</f>
        <v>3.56E-2</v>
      </c>
      <c r="AF9" s="61">
        <f>AC9</f>
        <v>3.56E-2</v>
      </c>
      <c r="AG9" s="61">
        <f>AF9</f>
        <v>3.56E-2</v>
      </c>
      <c r="AH9" s="61">
        <f t="shared" si="17"/>
        <v>3.56E-2</v>
      </c>
      <c r="AI9" s="61">
        <f t="shared" si="17"/>
        <v>3.56E-2</v>
      </c>
      <c r="AJ9" s="61">
        <f t="shared" si="17"/>
        <v>3.56E-2</v>
      </c>
      <c r="AK9" s="63">
        <f t="shared" si="17"/>
        <v>3.56E-2</v>
      </c>
      <c r="AL9" s="63">
        <f t="shared" si="17"/>
        <v>3.56E-2</v>
      </c>
      <c r="AM9" s="63">
        <f t="shared" si="17"/>
        <v>3.56E-2</v>
      </c>
      <c r="AN9" s="63">
        <f t="shared" si="17"/>
        <v>3.56E-2</v>
      </c>
      <c r="AO9" s="63">
        <f t="shared" si="17"/>
        <v>3.56E-2</v>
      </c>
      <c r="AP9" s="63">
        <f t="shared" si="17"/>
        <v>3.56E-2</v>
      </c>
      <c r="AQ9" s="63">
        <f t="shared" si="17"/>
        <v>3.56E-2</v>
      </c>
      <c r="AR9" s="62">
        <f>AQ9</f>
        <v>3.56E-2</v>
      </c>
      <c r="AT9" s="63">
        <v>3.56E-2</v>
      </c>
      <c r="AU9" s="63">
        <v>3.56E-2</v>
      </c>
      <c r="AV9" s="63">
        <v>3.56E-2</v>
      </c>
      <c r="AW9" s="63">
        <v>3.56E-2</v>
      </c>
      <c r="AX9" s="63">
        <v>3.56E-2</v>
      </c>
      <c r="AY9" s="63">
        <v>3.56E-2</v>
      </c>
      <c r="AZ9" s="63">
        <v>3.56E-2</v>
      </c>
      <c r="BA9" s="63">
        <v>3.56E-2</v>
      </c>
      <c r="BB9" s="63">
        <v>3.56E-2</v>
      </c>
      <c r="BC9" s="63">
        <v>3.56E-2</v>
      </c>
      <c r="BD9" s="63">
        <v>3.56E-2</v>
      </c>
      <c r="BE9" s="63">
        <v>3.56E-2</v>
      </c>
      <c r="BF9" s="62">
        <f>BE9</f>
        <v>3.56E-2</v>
      </c>
      <c r="BH9" s="63">
        <v>3.9682108332520685E-2</v>
      </c>
      <c r="BI9" s="63">
        <v>3.9682108332520685E-2</v>
      </c>
      <c r="BJ9" s="63">
        <v>3.9682108332520685E-2</v>
      </c>
      <c r="BK9" s="63">
        <v>3.9682108332520685E-2</v>
      </c>
      <c r="BL9" s="63">
        <v>3.9682108332520685E-2</v>
      </c>
      <c r="BM9" s="63">
        <v>3.9682108332520685E-2</v>
      </c>
      <c r="BN9" s="63">
        <v>3.9682108332520685E-2</v>
      </c>
      <c r="BO9" s="63">
        <v>3.9682108332520685E-2</v>
      </c>
      <c r="BP9" s="63">
        <v>3.9682108332520685E-2</v>
      </c>
      <c r="BQ9" s="63">
        <v>3.9682108332520685E-2</v>
      </c>
      <c r="BR9" s="63">
        <v>3.9682108332520685E-2</v>
      </c>
      <c r="BS9" s="63">
        <v>3.9682108332520685E-2</v>
      </c>
      <c r="BT9" s="62">
        <f>BS9</f>
        <v>3.9682108332520685E-2</v>
      </c>
      <c r="BV9" s="63">
        <v>4.3876465123329281E-2</v>
      </c>
      <c r="BW9" s="63">
        <v>4.3876465123329281E-2</v>
      </c>
      <c r="BX9" s="63">
        <v>4.3876465123329281E-2</v>
      </c>
      <c r="BY9" s="63">
        <v>4.3876465123329281E-2</v>
      </c>
      <c r="BZ9" s="63">
        <v>4.3876465123329281E-2</v>
      </c>
      <c r="CA9" s="63">
        <v>4.3876465123329281E-2</v>
      </c>
      <c r="CB9" s="63">
        <v>4.3876465123329281E-2</v>
      </c>
      <c r="CC9" s="63">
        <v>4.3876465123329281E-2</v>
      </c>
      <c r="CD9" s="63">
        <v>4.3876465123329281E-2</v>
      </c>
      <c r="CE9" s="63">
        <v>4.3876465123329281E-2</v>
      </c>
      <c r="CF9" s="63">
        <v>4.3876465123329281E-2</v>
      </c>
      <c r="CG9" s="63">
        <v>4.3876465123329281E-2</v>
      </c>
      <c r="CH9" s="62">
        <f>CG9</f>
        <v>4.3876465123329281E-2</v>
      </c>
      <c r="CJ9" s="63">
        <v>4.7184062857512608E-2</v>
      </c>
      <c r="CK9" s="63">
        <v>4.7184062857512608E-2</v>
      </c>
      <c r="CL9" s="63">
        <v>4.7184062857512608E-2</v>
      </c>
      <c r="CM9" s="63">
        <v>4.7184062857512608E-2</v>
      </c>
      <c r="CN9" s="63">
        <v>4.7184062857512608E-2</v>
      </c>
      <c r="CO9" s="63">
        <v>4.7184062857512608E-2</v>
      </c>
      <c r="CP9" s="63">
        <v>4.7184062857512608E-2</v>
      </c>
      <c r="CQ9" s="63">
        <v>4.7184062857512608E-2</v>
      </c>
      <c r="CR9" s="63">
        <v>4.7184062857512608E-2</v>
      </c>
      <c r="CS9" s="63">
        <v>4.7184062857512608E-2</v>
      </c>
      <c r="CT9" s="63">
        <v>4.7184062857512608E-2</v>
      </c>
      <c r="CU9" s="63">
        <v>4.7184062857512608E-2</v>
      </c>
      <c r="CV9" s="62">
        <f>CU9</f>
        <v>4.7184062857512608E-2</v>
      </c>
      <c r="CX9" s="63">
        <v>4.9034968415152411E-2</v>
      </c>
      <c r="CY9" s="63">
        <v>4.9034968415152411E-2</v>
      </c>
      <c r="CZ9" s="63">
        <v>4.9034968415152411E-2</v>
      </c>
      <c r="DA9" s="63">
        <v>4.9034968415152411E-2</v>
      </c>
      <c r="DB9" s="63">
        <v>4.9034968415152411E-2</v>
      </c>
      <c r="DC9" s="63">
        <v>4.9034968415152411E-2</v>
      </c>
      <c r="DD9" s="63">
        <v>4.9034968415152411E-2</v>
      </c>
      <c r="DE9" s="63">
        <v>4.9034968415152411E-2</v>
      </c>
      <c r="DF9" s="63">
        <v>4.9034968415152411E-2</v>
      </c>
      <c r="DG9" s="63">
        <v>4.9034968415152411E-2</v>
      </c>
      <c r="DH9" s="63">
        <v>4.9034968415152411E-2</v>
      </c>
      <c r="DI9" s="63">
        <v>4.9034968415152411E-2</v>
      </c>
      <c r="DJ9" s="62">
        <f>DI9</f>
        <v>4.9034968415152411E-2</v>
      </c>
      <c r="DL9" s="63">
        <v>5.1180426657918825E-2</v>
      </c>
      <c r="DM9" s="63">
        <v>5.1180426657918825E-2</v>
      </c>
      <c r="DN9" s="63">
        <v>5.1180426657918825E-2</v>
      </c>
      <c r="DO9" s="63">
        <v>5.1180426657918825E-2</v>
      </c>
      <c r="DP9" s="63">
        <v>5.1180426657918825E-2</v>
      </c>
      <c r="DQ9" s="63">
        <v>5.1180426657918825E-2</v>
      </c>
      <c r="DR9" s="63">
        <v>5.1180426657918825E-2</v>
      </c>
      <c r="DS9" s="63">
        <v>5.1180426657918825E-2</v>
      </c>
      <c r="DT9" s="63">
        <v>5.1180426657918825E-2</v>
      </c>
      <c r="DU9" s="63">
        <v>5.1180426657918825E-2</v>
      </c>
      <c r="DV9" s="63">
        <v>5.1180426657918825E-2</v>
      </c>
      <c r="DW9" s="63">
        <v>5.1180426657918825E-2</v>
      </c>
      <c r="DX9" s="62">
        <f>DW9</f>
        <v>5.1180426657918825E-2</v>
      </c>
      <c r="DZ9" s="63">
        <v>5.3272691817783831E-2</v>
      </c>
      <c r="EA9" s="63">
        <v>5.3272691817783831E-2</v>
      </c>
      <c r="EB9" s="63">
        <v>5.3272691817783831E-2</v>
      </c>
      <c r="EC9" s="63">
        <v>5.3272691817783831E-2</v>
      </c>
      <c r="ED9" s="63">
        <v>5.3272691817783831E-2</v>
      </c>
      <c r="EE9" s="63">
        <v>5.3272691817783831E-2</v>
      </c>
      <c r="EF9" s="63">
        <v>5.3272691817783831E-2</v>
      </c>
      <c r="EG9" s="63">
        <v>5.3272691817783831E-2</v>
      </c>
      <c r="EH9" s="63">
        <v>5.3272691817783831E-2</v>
      </c>
      <c r="EI9" s="63">
        <v>5.3272691817783831E-2</v>
      </c>
      <c r="EJ9" s="63">
        <v>5.3272691817783831E-2</v>
      </c>
      <c r="EK9" s="63">
        <v>5.3272691817783831E-2</v>
      </c>
      <c r="EL9" s="62">
        <f>EK9</f>
        <v>5.3272691817783831E-2</v>
      </c>
    </row>
    <row r="10" spans="1:146" ht="8.25" customHeight="1" x14ac:dyDescent="0.25">
      <c r="C10" s="52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56"/>
      <c r="Q10" s="55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56"/>
      <c r="AF10" s="61"/>
      <c r="AG10" s="61"/>
      <c r="AH10" s="61"/>
      <c r="AI10" s="61"/>
      <c r="AJ10" s="61"/>
      <c r="AK10" s="63"/>
      <c r="AL10" s="63"/>
      <c r="AM10" s="63"/>
      <c r="AN10" s="63"/>
      <c r="AO10" s="63"/>
      <c r="AP10" s="63"/>
      <c r="AQ10" s="63"/>
      <c r="AR10" s="56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56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56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56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56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56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56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56"/>
    </row>
    <row r="11" spans="1:146" ht="18.75" x14ac:dyDescent="0.3">
      <c r="A11" s="48" t="s">
        <v>22</v>
      </c>
      <c r="C11" s="52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54"/>
      <c r="Q11" s="5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56"/>
      <c r="AF11" s="65"/>
      <c r="AG11" s="65"/>
      <c r="AH11" s="65"/>
      <c r="AI11" s="65"/>
      <c r="AJ11" s="65"/>
      <c r="AK11" s="57"/>
      <c r="AL11" s="57"/>
      <c r="AM11" s="57"/>
      <c r="AN11" s="57"/>
      <c r="AO11" s="57"/>
      <c r="AP11" s="57"/>
      <c r="AQ11" s="57"/>
      <c r="AR11" s="56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6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6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6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6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6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6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6"/>
    </row>
    <row r="12" spans="1:146" x14ac:dyDescent="0.25">
      <c r="B12" t="s">
        <v>23</v>
      </c>
      <c r="C12" s="52">
        <v>139768453.86000001</v>
      </c>
      <c r="D12" s="65">
        <v>179567371.43000001</v>
      </c>
      <c r="E12" s="65">
        <f>D19-E13</f>
        <v>182162219.87</v>
      </c>
      <c r="F12" s="65">
        <f>E19-F13</f>
        <v>183462928.29999998</v>
      </c>
      <c r="G12" s="65">
        <f>F19-G13</f>
        <v>185771694.69999999</v>
      </c>
      <c r="H12" s="65">
        <f t="shared" ref="H12:N12" si="26">G19-H13</f>
        <v>189007499.06999999</v>
      </c>
      <c r="I12" s="65">
        <f t="shared" si="26"/>
        <v>191858946.61999997</v>
      </c>
      <c r="J12" s="65">
        <f t="shared" si="26"/>
        <v>197016379.59999996</v>
      </c>
      <c r="K12" s="65">
        <f t="shared" si="26"/>
        <v>198869318.88</v>
      </c>
      <c r="L12" s="65">
        <f t="shared" si="26"/>
        <v>202870164.91999999</v>
      </c>
      <c r="M12" s="65">
        <f t="shared" si="26"/>
        <v>206892196.74999994</v>
      </c>
      <c r="N12" s="65">
        <f t="shared" si="26"/>
        <v>209793310.83999994</v>
      </c>
      <c r="O12" s="65">
        <f>N19-O13</f>
        <v>213057033.55999997</v>
      </c>
      <c r="P12" s="54">
        <f>D12</f>
        <v>179567371.43000001</v>
      </c>
      <c r="Q12" s="55"/>
      <c r="R12" s="53">
        <f>O19-4</f>
        <v>224969696.98999995</v>
      </c>
      <c r="S12" s="65">
        <f>R19</f>
        <v>225999415.38999996</v>
      </c>
      <c r="T12" s="65">
        <f t="shared" ref="T12:AC12" si="27">S19</f>
        <v>226771183.25477907</v>
      </c>
      <c r="U12" s="65">
        <f t="shared" si="27"/>
        <v>228673762.64477906</v>
      </c>
      <c r="V12" s="65">
        <f t="shared" si="27"/>
        <v>230011563.34477904</v>
      </c>
      <c r="W12" s="65">
        <f t="shared" si="27"/>
        <v>232036803.78477907</v>
      </c>
      <c r="X12" s="65">
        <f t="shared" si="27"/>
        <v>235057810.57477909</v>
      </c>
      <c r="Y12" s="65">
        <f t="shared" si="27"/>
        <v>238534575.14477912</v>
      </c>
      <c r="Z12" s="65">
        <f t="shared" si="27"/>
        <v>241531689.64477909</v>
      </c>
      <c r="AA12" s="65">
        <f t="shared" si="27"/>
        <v>243947703.15477911</v>
      </c>
      <c r="AB12" s="65">
        <f t="shared" si="27"/>
        <v>247145861.60477909</v>
      </c>
      <c r="AC12" s="65">
        <f t="shared" si="27"/>
        <v>251514209.36477908</v>
      </c>
      <c r="AD12" s="56">
        <f>R12</f>
        <v>224969696.98999995</v>
      </c>
      <c r="AF12" s="65">
        <f>258810127.03-AF13</f>
        <v>255330348.69999999</v>
      </c>
      <c r="AG12" s="65">
        <f>AF19-AG13</f>
        <v>256469513.25999999</v>
      </c>
      <c r="AH12" s="65">
        <f>AG19-AH13</f>
        <v>255986007.47000003</v>
      </c>
      <c r="AI12" s="65">
        <f>AH19-AI13</f>
        <v>258057865.18000001</v>
      </c>
      <c r="AJ12" s="65">
        <f>AI19-AJ13</f>
        <v>258662082.07999998</v>
      </c>
      <c r="AK12" s="57">
        <f t="shared" ref="AK12:AQ12" si="28">AJ19</f>
        <v>265085921.60999995</v>
      </c>
      <c r="AL12" s="57">
        <f t="shared" ca="1" si="28"/>
        <v>267928033.21433142</v>
      </c>
      <c r="AM12" s="57">
        <f t="shared" ca="1" si="28"/>
        <v>270716435.2908296</v>
      </c>
      <c r="AN12" s="57">
        <f t="shared" ca="1" si="28"/>
        <v>273451127.83949441</v>
      </c>
      <c r="AO12" s="57">
        <f t="shared" ca="1" si="28"/>
        <v>276132110.86032587</v>
      </c>
      <c r="AP12" s="57">
        <f t="shared" ca="1" si="28"/>
        <v>278759384.35332406</v>
      </c>
      <c r="AQ12" s="57">
        <f t="shared" ca="1" si="28"/>
        <v>281332948.3184889</v>
      </c>
      <c r="AR12" s="56">
        <f>AF12</f>
        <v>255330348.69999999</v>
      </c>
      <c r="AT12" s="57">
        <f ca="1">AQ19</f>
        <v>283852802.75582039</v>
      </c>
      <c r="AU12" s="57">
        <f ca="1">AT19</f>
        <v>286811552.6185686</v>
      </c>
      <c r="AV12" s="57">
        <f t="shared" ref="AV12:BE12" ca="1" si="29">AU19</f>
        <v>289715188.97398347</v>
      </c>
      <c r="AW12" s="57">
        <f t="shared" ca="1" si="29"/>
        <v>292563711.822065</v>
      </c>
      <c r="AX12" s="57">
        <f t="shared" ca="1" si="29"/>
        <v>295357121.16281319</v>
      </c>
      <c r="AY12" s="57">
        <f t="shared" ca="1" si="29"/>
        <v>298095416.99622804</v>
      </c>
      <c r="AZ12" s="57">
        <f t="shared" ca="1" si="29"/>
        <v>300778599.32230955</v>
      </c>
      <c r="BA12" s="57">
        <f t="shared" ca="1" si="29"/>
        <v>303406668.14105773</v>
      </c>
      <c r="BB12" s="57">
        <f t="shared" ca="1" si="29"/>
        <v>305979623.45247257</v>
      </c>
      <c r="BC12" s="57">
        <f t="shared" ca="1" si="29"/>
        <v>308497465.25655407</v>
      </c>
      <c r="BD12" s="57">
        <f t="shared" ca="1" si="29"/>
        <v>310960193.55330223</v>
      </c>
      <c r="BE12" s="57">
        <f t="shared" ca="1" si="29"/>
        <v>313367808.34271705</v>
      </c>
      <c r="BF12" s="56">
        <f ca="1">AT12</f>
        <v>283852802.75582039</v>
      </c>
      <c r="BH12" s="57">
        <f ca="1">BE19</f>
        <v>315720309.6247986</v>
      </c>
      <c r="BI12" s="57">
        <f ca="1">BH19</f>
        <v>318580290.92371345</v>
      </c>
      <c r="BJ12" s="57">
        <f t="shared" ref="BJ12:BS12" ca="1" si="30">BI19</f>
        <v>321380582.80962831</v>
      </c>
      <c r="BK12" s="57">
        <f t="shared" ca="1" si="30"/>
        <v>324121185.28254318</v>
      </c>
      <c r="BL12" s="57">
        <f t="shared" ca="1" si="30"/>
        <v>326802098.34245801</v>
      </c>
      <c r="BM12" s="57">
        <f t="shared" ca="1" si="30"/>
        <v>329423321.98937285</v>
      </c>
      <c r="BN12" s="57">
        <f t="shared" ca="1" si="30"/>
        <v>331984856.2232877</v>
      </c>
      <c r="BO12" s="57">
        <f t="shared" ca="1" si="30"/>
        <v>334486701.04420257</v>
      </c>
      <c r="BP12" s="57">
        <f t="shared" ca="1" si="30"/>
        <v>336928856.45211744</v>
      </c>
      <c r="BQ12" s="57">
        <f t="shared" ca="1" si="30"/>
        <v>339311322.44703227</v>
      </c>
      <c r="BR12" s="57">
        <f t="shared" ca="1" si="30"/>
        <v>341634099.02894711</v>
      </c>
      <c r="BS12" s="57">
        <f t="shared" ca="1" si="30"/>
        <v>343897186.19786197</v>
      </c>
      <c r="BT12" s="56">
        <f ca="1">BH12</f>
        <v>315720309.6247986</v>
      </c>
      <c r="BV12" s="57">
        <f ca="1">BS19</f>
        <v>346100583.95377684</v>
      </c>
      <c r="BW12" s="57">
        <f ca="1">BV19</f>
        <v>348386293.12443781</v>
      </c>
      <c r="BX12" s="57">
        <f t="shared" ref="BX12:CG12" ca="1" si="31">BW19</f>
        <v>350611124.59065318</v>
      </c>
      <c r="BY12" s="57">
        <f t="shared" ca="1" si="31"/>
        <v>352775078.35242301</v>
      </c>
      <c r="BZ12" s="57">
        <f t="shared" ca="1" si="31"/>
        <v>354878154.40974724</v>
      </c>
      <c r="CA12" s="57">
        <f t="shared" ca="1" si="31"/>
        <v>356920352.76262593</v>
      </c>
      <c r="CB12" s="57">
        <f t="shared" ca="1" si="31"/>
        <v>358901673.41105902</v>
      </c>
      <c r="CC12" s="57">
        <f t="shared" ca="1" si="31"/>
        <v>360822116.35504651</v>
      </c>
      <c r="CD12" s="57">
        <f t="shared" ca="1" si="31"/>
        <v>362681681.59458846</v>
      </c>
      <c r="CE12" s="57">
        <f t="shared" ca="1" si="31"/>
        <v>364480369.12968481</v>
      </c>
      <c r="CF12" s="57">
        <f t="shared" ca="1" si="31"/>
        <v>366218178.96033561</v>
      </c>
      <c r="CG12" s="57">
        <f t="shared" ca="1" si="31"/>
        <v>367895111.08654082</v>
      </c>
      <c r="CH12" s="56">
        <f ca="1">BV12</f>
        <v>346100583.95377684</v>
      </c>
      <c r="CJ12" s="57">
        <f ca="1">CG19</f>
        <v>369511165.50830048</v>
      </c>
      <c r="CK12" s="57">
        <f ca="1">CJ19</f>
        <v>371464748.71139109</v>
      </c>
      <c r="CL12" s="57">
        <f t="shared" ref="CL12:CU12" ca="1" si="32">CK19</f>
        <v>373380890.74194539</v>
      </c>
      <c r="CM12" s="57">
        <f t="shared" ca="1" si="32"/>
        <v>375263049.40442169</v>
      </c>
      <c r="CN12" s="57">
        <f t="shared" ca="1" si="32"/>
        <v>377113727.3733201</v>
      </c>
      <c r="CO12" s="57">
        <f t="shared" ca="1" si="32"/>
        <v>378933791.32155722</v>
      </c>
      <c r="CP12" s="57">
        <f t="shared" ca="1" si="32"/>
        <v>380721128.01159143</v>
      </c>
      <c r="CQ12" s="57">
        <f t="shared" ca="1" si="32"/>
        <v>382476729.99258935</v>
      </c>
      <c r="CR12" s="57">
        <f t="shared" ca="1" si="32"/>
        <v>384201382.57867599</v>
      </c>
      <c r="CS12" s="57">
        <f t="shared" ca="1" si="32"/>
        <v>385891121.73560137</v>
      </c>
      <c r="CT12" s="57">
        <f t="shared" ca="1" si="32"/>
        <v>387548624.06944877</v>
      </c>
      <c r="CU12" s="57">
        <f t="shared" ca="1" si="32"/>
        <v>389189849.18934321</v>
      </c>
      <c r="CV12" s="56">
        <f ca="1">CJ12</f>
        <v>369511165.50830048</v>
      </c>
      <c r="CX12" s="57">
        <f ca="1">CU19</f>
        <v>390834387.27574307</v>
      </c>
      <c r="CY12" s="57">
        <f ca="1">CX19</f>
        <v>392759463.84145337</v>
      </c>
      <c r="CZ12" s="57">
        <f t="shared" ref="CZ12:DI12" ca="1" si="33">CY19</f>
        <v>394646918.22015506</v>
      </c>
      <c r="DA12" s="57">
        <f t="shared" ca="1" si="33"/>
        <v>396498634.53955638</v>
      </c>
      <c r="DB12" s="57">
        <f t="shared" ca="1" si="33"/>
        <v>398315162.60857403</v>
      </c>
      <c r="DC12" s="57">
        <f t="shared" ca="1" si="33"/>
        <v>400094863.78429133</v>
      </c>
      <c r="DD12" s="57">
        <f t="shared" ca="1" si="33"/>
        <v>401840712.72595829</v>
      </c>
      <c r="DE12" s="57">
        <f t="shared" ca="1" si="33"/>
        <v>403558524.3239916</v>
      </c>
      <c r="DF12" s="57">
        <f t="shared" ca="1" si="33"/>
        <v>405248064.74972457</v>
      </c>
      <c r="DG12" s="57">
        <f t="shared" ca="1" si="33"/>
        <v>406899538.33765721</v>
      </c>
      <c r="DH12" s="57">
        <f t="shared" ca="1" si="33"/>
        <v>408515417.70533121</v>
      </c>
      <c r="DI12" s="57">
        <f t="shared" ca="1" si="33"/>
        <v>410112777.69020486</v>
      </c>
      <c r="DJ12" s="56">
        <f ca="1">CX12</f>
        <v>390834387.27574307</v>
      </c>
      <c r="DL12" s="57">
        <f ca="1">DI19</f>
        <v>411694785.77702814</v>
      </c>
      <c r="DM12" s="57">
        <f ca="1">DL19</f>
        <v>413342894.33093238</v>
      </c>
      <c r="DN12" s="57">
        <f t="shared" ref="DN12:DW12" ca="1" si="34">DM19</f>
        <v>414946267.31341088</v>
      </c>
      <c r="DO12" s="57">
        <f t="shared" ca="1" si="34"/>
        <v>416509316.83488035</v>
      </c>
      <c r="DP12" s="57">
        <f t="shared" ca="1" si="34"/>
        <v>418036259.59150738</v>
      </c>
      <c r="DQ12" s="57">
        <f t="shared" ca="1" si="34"/>
        <v>419528627.22487533</v>
      </c>
      <c r="DR12" s="57">
        <f t="shared" ca="1" si="34"/>
        <v>420982176.32885921</v>
      </c>
      <c r="DS12" s="57">
        <f t="shared" ca="1" si="34"/>
        <v>422398387.49212569</v>
      </c>
      <c r="DT12" s="57">
        <f t="shared" ca="1" si="34"/>
        <v>423781823.39992481</v>
      </c>
      <c r="DU12" s="57">
        <f t="shared" ca="1" si="34"/>
        <v>425138703.3651315</v>
      </c>
      <c r="DV12" s="57">
        <f t="shared" ca="1" si="34"/>
        <v>426468767.85103744</v>
      </c>
      <c r="DW12" s="57">
        <f t="shared" ca="1" si="34"/>
        <v>427769646.55985099</v>
      </c>
      <c r="DX12" s="56">
        <f ca="1">DL12</f>
        <v>411694785.77702814</v>
      </c>
      <c r="DZ12" s="57">
        <f ca="1">DW19</f>
        <v>429060644.96194714</v>
      </c>
      <c r="EA12" s="57">
        <f ca="1">DZ19</f>
        <v>430847792.25911486</v>
      </c>
      <c r="EB12" s="57">
        <f t="shared" ref="EB12:EK12" ca="1" si="35">EA19</f>
        <v>432600244.89697397</v>
      </c>
      <c r="EC12" s="57">
        <f t="shared" ca="1" si="35"/>
        <v>434310772.51535785</v>
      </c>
      <c r="ED12" s="57">
        <f t="shared" ca="1" si="35"/>
        <v>435986092.12222487</v>
      </c>
      <c r="EE12" s="57">
        <f t="shared" ca="1" si="35"/>
        <v>437627384.43349165</v>
      </c>
      <c r="EF12" s="57">
        <f t="shared" ca="1" si="35"/>
        <v>439230506.39536655</v>
      </c>
      <c r="EG12" s="57">
        <f t="shared" ca="1" si="35"/>
        <v>440793606.66834956</v>
      </c>
      <c r="EH12" s="57">
        <f t="shared" ca="1" si="35"/>
        <v>442317730.84948236</v>
      </c>
      <c r="EI12" s="57">
        <f t="shared" ca="1" si="35"/>
        <v>443829950.37401491</v>
      </c>
      <c r="EJ12" s="57">
        <f t="shared" ca="1" si="35"/>
        <v>445333182.6588639</v>
      </c>
      <c r="EK12" s="57">
        <f t="shared" ca="1" si="35"/>
        <v>446812161.04948765</v>
      </c>
      <c r="EL12" s="56">
        <f ca="1">DZ12</f>
        <v>429060644.96194714</v>
      </c>
    </row>
    <row r="13" spans="1:146" outlineLevel="1" x14ac:dyDescent="0.25">
      <c r="B13" t="s">
        <v>24</v>
      </c>
      <c r="C13" s="52"/>
      <c r="D13" s="65">
        <v>5051316.63</v>
      </c>
      <c r="E13" s="65">
        <f>+D13+D7</f>
        <v>4535242.68</v>
      </c>
      <c r="F13" s="65">
        <f>+E13+E7</f>
        <v>4451949.0299999993</v>
      </c>
      <c r="G13" s="65">
        <f>+F13+F7</f>
        <v>3916655.2599999988</v>
      </c>
      <c r="H13" s="65">
        <f t="shared" ref="H13:N13" si="36">+G13+G7</f>
        <v>3206255.2899999991</v>
      </c>
      <c r="I13" s="65">
        <f t="shared" si="36"/>
        <v>2906026.5099999988</v>
      </c>
      <c r="J13" s="65">
        <f t="shared" si="36"/>
        <v>3110339.6799999988</v>
      </c>
      <c r="K13" s="65">
        <f t="shared" si="36"/>
        <v>3332392.1099999989</v>
      </c>
      <c r="L13" s="65">
        <f t="shared" si="36"/>
        <v>3631406.4499999988</v>
      </c>
      <c r="M13" s="65">
        <f t="shared" si="36"/>
        <v>2737611.3999999985</v>
      </c>
      <c r="N13" s="65">
        <f t="shared" si="36"/>
        <v>3094937.9999999986</v>
      </c>
      <c r="O13" s="65">
        <f>+N13+N7</f>
        <v>3380218.4499999988</v>
      </c>
      <c r="P13" s="54">
        <f>D13</f>
        <v>5051316.63</v>
      </c>
      <c r="Q13" s="5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56"/>
      <c r="AF13" s="65">
        <v>3479778.33</v>
      </c>
      <c r="AG13" s="65">
        <v>2679437.33</v>
      </c>
      <c r="AH13" s="65">
        <v>3499370.76</v>
      </c>
      <c r="AI13" s="65">
        <v>3402005.21</v>
      </c>
      <c r="AJ13" s="65">
        <v>3234111.16</v>
      </c>
      <c r="AK13" s="57"/>
      <c r="AL13" s="57"/>
      <c r="AM13" s="57"/>
      <c r="AN13" s="57"/>
      <c r="AO13" s="57"/>
      <c r="AP13" s="57"/>
      <c r="AQ13" s="57"/>
      <c r="AR13" s="56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6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6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6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6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6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6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6"/>
    </row>
    <row r="14" spans="1:146" x14ac:dyDescent="0.25">
      <c r="B14" t="s">
        <v>17</v>
      </c>
      <c r="C14" s="52">
        <f t="shared" ref="C14:N14" si="37">C5</f>
        <v>64090326.75</v>
      </c>
      <c r="D14" s="65">
        <f t="shared" si="37"/>
        <v>4451089.03</v>
      </c>
      <c r="E14" s="65">
        <f t="shared" si="37"/>
        <v>3188825.92</v>
      </c>
      <c r="F14" s="65">
        <f t="shared" si="37"/>
        <v>4227846.5</v>
      </c>
      <c r="G14" s="65">
        <f t="shared" si="37"/>
        <v>5194088.03</v>
      </c>
      <c r="H14" s="65">
        <f t="shared" si="37"/>
        <v>4851436.76</v>
      </c>
      <c r="I14" s="65">
        <f t="shared" si="37"/>
        <v>7207971.3600000003</v>
      </c>
      <c r="J14" s="65">
        <f t="shared" si="37"/>
        <v>3949666.87</v>
      </c>
      <c r="K14" s="65">
        <f t="shared" si="37"/>
        <v>6139913.6699999999</v>
      </c>
      <c r="L14" s="65">
        <f t="shared" si="37"/>
        <v>6212417.54</v>
      </c>
      <c r="M14" s="65">
        <f t="shared" si="37"/>
        <v>5138796.4400000004</v>
      </c>
      <c r="N14" s="65">
        <f t="shared" si="37"/>
        <v>5545902.3600000003</v>
      </c>
      <c r="O14" s="65">
        <f>O5</f>
        <v>9905260.3100000005</v>
      </c>
      <c r="P14" s="54">
        <f t="shared" ref="P14:P18" si="38">SUM(D14:O14)</f>
        <v>66013214.789999999</v>
      </c>
      <c r="Q14" s="55"/>
      <c r="R14" s="65">
        <f>R5</f>
        <v>3127886.66</v>
      </c>
      <c r="S14" s="65">
        <f t="shared" ref="S14:AC14" si="39">S5</f>
        <v>4251331.54</v>
      </c>
      <c r="T14" s="65">
        <f t="shared" si="39"/>
        <v>4409154.09</v>
      </c>
      <c r="U14" s="65">
        <f t="shared" si="39"/>
        <v>4554091.5999999996</v>
      </c>
      <c r="V14" s="65">
        <f t="shared" si="39"/>
        <v>5094736.99</v>
      </c>
      <c r="W14" s="65">
        <f t="shared" si="39"/>
        <v>5712028.5300000003</v>
      </c>
      <c r="X14" s="65">
        <f t="shared" si="39"/>
        <v>4626111.74</v>
      </c>
      <c r="Y14" s="65">
        <f t="shared" si="39"/>
        <v>6163677.8899999997</v>
      </c>
      <c r="Z14" s="65">
        <f t="shared" si="39"/>
        <v>4078108.4</v>
      </c>
      <c r="AA14" s="65">
        <f>AA5</f>
        <v>6795067.2599999998</v>
      </c>
      <c r="AB14" s="65">
        <f t="shared" si="39"/>
        <v>6723623.8200000003</v>
      </c>
      <c r="AC14" s="65">
        <f t="shared" si="39"/>
        <v>10636338.08</v>
      </c>
      <c r="AD14" s="56">
        <f>SUM(R14:AC14)</f>
        <v>66172156.599999994</v>
      </c>
      <c r="AF14" s="65">
        <f t="shared" ref="AF14:AQ14" si="40">AF5</f>
        <v>4095389.3</v>
      </c>
      <c r="AG14" s="65">
        <f t="shared" si="40"/>
        <v>2500372.35</v>
      </c>
      <c r="AH14" s="65">
        <f t="shared" si="40"/>
        <v>5087441.3600000003</v>
      </c>
      <c r="AI14" s="65">
        <f t="shared" si="40"/>
        <v>3656040.64</v>
      </c>
      <c r="AJ14" s="65">
        <f t="shared" si="40"/>
        <v>5619145.2199999997</v>
      </c>
      <c r="AK14" s="57">
        <f t="shared" si="40"/>
        <v>6104541.1399999997</v>
      </c>
      <c r="AL14" s="57">
        <f t="shared" si="40"/>
        <v>6104541.1399999997</v>
      </c>
      <c r="AM14" s="57">
        <f t="shared" si="40"/>
        <v>6104541.1399999997</v>
      </c>
      <c r="AN14" s="57">
        <f t="shared" si="40"/>
        <v>6104541.1399999997</v>
      </c>
      <c r="AO14" s="57">
        <f t="shared" si="40"/>
        <v>6104541.1399999997</v>
      </c>
      <c r="AP14" s="57">
        <f t="shared" si="40"/>
        <v>6104541.1399999997</v>
      </c>
      <c r="AQ14" s="57">
        <f t="shared" si="40"/>
        <v>6104541.1399999997</v>
      </c>
      <c r="AR14" s="56">
        <f t="shared" ref="AR14:AR18" si="41">SUM(AF14:AQ14)</f>
        <v>63690176.850000001</v>
      </c>
      <c r="AT14" s="57">
        <f t="shared" ref="AT14:BE14" si="42">AT5</f>
        <v>6597848.0829999996</v>
      </c>
      <c r="AU14" s="57">
        <f t="shared" si="42"/>
        <v>6597848.0829999996</v>
      </c>
      <c r="AV14" s="57">
        <f t="shared" si="42"/>
        <v>6597848.0829999996</v>
      </c>
      <c r="AW14" s="57">
        <f t="shared" si="42"/>
        <v>6597848.0829999996</v>
      </c>
      <c r="AX14" s="57">
        <f t="shared" si="42"/>
        <v>6597848.0829999996</v>
      </c>
      <c r="AY14" s="57">
        <f t="shared" si="42"/>
        <v>6597848.0829999996</v>
      </c>
      <c r="AZ14" s="57">
        <f t="shared" si="42"/>
        <v>6597848.0829999996</v>
      </c>
      <c r="BA14" s="57">
        <f t="shared" si="42"/>
        <v>6597848.0829999996</v>
      </c>
      <c r="BB14" s="57">
        <f t="shared" si="42"/>
        <v>6597848.0829999996</v>
      </c>
      <c r="BC14" s="57">
        <f t="shared" si="42"/>
        <v>6597848.0829999996</v>
      </c>
      <c r="BD14" s="57">
        <f t="shared" si="42"/>
        <v>6597848.0829999996</v>
      </c>
      <c r="BE14" s="57">
        <f t="shared" si="42"/>
        <v>6597848.0829999996</v>
      </c>
      <c r="BF14" s="56">
        <f t="shared" ref="BF14:BF18" si="43">SUM(AT14:BE14)</f>
        <v>79174176.995999992</v>
      </c>
      <c r="BH14" s="57">
        <f t="shared" ref="BH14:BS14" si="44">BH5</f>
        <v>7162729.5599999996</v>
      </c>
      <c r="BI14" s="57">
        <f t="shared" si="44"/>
        <v>7162729.5599999996</v>
      </c>
      <c r="BJ14" s="57">
        <f t="shared" si="44"/>
        <v>7162729.5599999996</v>
      </c>
      <c r="BK14" s="57">
        <f t="shared" si="44"/>
        <v>7162729.5599999996</v>
      </c>
      <c r="BL14" s="57">
        <f t="shared" si="44"/>
        <v>7162729.5599999996</v>
      </c>
      <c r="BM14" s="57">
        <f t="shared" si="44"/>
        <v>7162729.5599999996</v>
      </c>
      <c r="BN14" s="57">
        <f t="shared" si="44"/>
        <v>7162729.5599999996</v>
      </c>
      <c r="BO14" s="57">
        <f t="shared" si="44"/>
        <v>7162729.5599999996</v>
      </c>
      <c r="BP14" s="57">
        <f t="shared" si="44"/>
        <v>7162729.5599999996</v>
      </c>
      <c r="BQ14" s="57">
        <f t="shared" si="44"/>
        <v>7162729.5599999996</v>
      </c>
      <c r="BR14" s="57">
        <f t="shared" si="44"/>
        <v>7162729.5599999996</v>
      </c>
      <c r="BS14" s="57">
        <f t="shared" si="44"/>
        <v>7162729.5599999996</v>
      </c>
      <c r="BT14" s="56">
        <f>SUM(BH14:BS14)</f>
        <v>85952754.720000014</v>
      </c>
      <c r="BV14" s="57">
        <f t="shared" ref="BV14:CG14" si="45">BV5</f>
        <v>7305324.53346889</v>
      </c>
      <c r="BW14" s="57">
        <f t="shared" si="45"/>
        <v>7305324.53346889</v>
      </c>
      <c r="BX14" s="57">
        <f t="shared" si="45"/>
        <v>7305324.53346889</v>
      </c>
      <c r="BY14" s="57">
        <f t="shared" si="45"/>
        <v>7305324.53346889</v>
      </c>
      <c r="BZ14" s="57">
        <f t="shared" si="45"/>
        <v>7305324.53346889</v>
      </c>
      <c r="CA14" s="57">
        <f t="shared" si="45"/>
        <v>7305324.53346889</v>
      </c>
      <c r="CB14" s="57">
        <f t="shared" si="45"/>
        <v>7305324.53346889</v>
      </c>
      <c r="CC14" s="57">
        <f t="shared" si="45"/>
        <v>7305324.53346889</v>
      </c>
      <c r="CD14" s="57">
        <f t="shared" si="45"/>
        <v>7305324.53346889</v>
      </c>
      <c r="CE14" s="57">
        <f t="shared" si="45"/>
        <v>7305324.53346889</v>
      </c>
      <c r="CF14" s="57">
        <f t="shared" si="45"/>
        <v>7305324.53346889</v>
      </c>
      <c r="CG14" s="57">
        <f t="shared" si="45"/>
        <v>7305324.53346889</v>
      </c>
      <c r="CH14" s="56">
        <f t="shared" ref="CH14:CH18" si="46">SUM(BV14:CG14)</f>
        <v>87663894.401626661</v>
      </c>
      <c r="CJ14" s="57">
        <f t="shared" ref="CJ14:CU14" si="47">CJ5</f>
        <v>7694317.8993532658</v>
      </c>
      <c r="CK14" s="57">
        <f t="shared" si="47"/>
        <v>7694317.8993532658</v>
      </c>
      <c r="CL14" s="57">
        <f t="shared" si="47"/>
        <v>7694317.8993532658</v>
      </c>
      <c r="CM14" s="57">
        <f t="shared" si="47"/>
        <v>7694317.8993532658</v>
      </c>
      <c r="CN14" s="57">
        <f t="shared" si="47"/>
        <v>7694317.8993532658</v>
      </c>
      <c r="CO14" s="57">
        <f t="shared" si="47"/>
        <v>7694317.8993532658</v>
      </c>
      <c r="CP14" s="57">
        <f t="shared" si="47"/>
        <v>7694317.8993532658</v>
      </c>
      <c r="CQ14" s="57">
        <f t="shared" si="47"/>
        <v>7694317.8993532658</v>
      </c>
      <c r="CR14" s="57">
        <f t="shared" si="47"/>
        <v>7694317.8993532658</v>
      </c>
      <c r="CS14" s="57">
        <f t="shared" si="47"/>
        <v>7694317.8993532658</v>
      </c>
      <c r="CT14" s="57">
        <f t="shared" si="47"/>
        <v>7694317.8993532658</v>
      </c>
      <c r="CU14" s="57">
        <f t="shared" si="47"/>
        <v>7694317.8993532658</v>
      </c>
      <c r="CV14" s="56">
        <f t="shared" ref="CV14" si="48">SUM(CJ14:CU14)</f>
        <v>92331814.792239189</v>
      </c>
      <c r="CX14" s="57">
        <f t="shared" ref="CX14:DI14" si="49">CX5</f>
        <v>7986237.9610403655</v>
      </c>
      <c r="CY14" s="57">
        <f t="shared" si="49"/>
        <v>7986237.9610403655</v>
      </c>
      <c r="CZ14" s="57">
        <f t="shared" si="49"/>
        <v>7986237.9610403655</v>
      </c>
      <c r="DA14" s="57">
        <f t="shared" si="49"/>
        <v>7986237.9610403655</v>
      </c>
      <c r="DB14" s="57">
        <f t="shared" si="49"/>
        <v>7986237.9610403655</v>
      </c>
      <c r="DC14" s="57">
        <f t="shared" si="49"/>
        <v>7986237.9610403655</v>
      </c>
      <c r="DD14" s="57">
        <f t="shared" si="49"/>
        <v>7986237.9610403655</v>
      </c>
      <c r="DE14" s="57">
        <f t="shared" si="49"/>
        <v>7986237.9610403655</v>
      </c>
      <c r="DF14" s="57">
        <f t="shared" si="49"/>
        <v>7986237.9610403655</v>
      </c>
      <c r="DG14" s="57">
        <f t="shared" si="49"/>
        <v>7986237.9610403655</v>
      </c>
      <c r="DH14" s="57">
        <f t="shared" si="49"/>
        <v>7986237.9610403655</v>
      </c>
      <c r="DI14" s="57">
        <f t="shared" si="49"/>
        <v>7986237.9610403655</v>
      </c>
      <c r="DJ14" s="56">
        <f t="shared" ref="DJ14" si="50">SUM(CX14:DI14)</f>
        <v>95834855.532484367</v>
      </c>
      <c r="DL14" s="57">
        <f t="shared" ref="DL14:DW14" si="51">DL5</f>
        <v>8086704.5110885575</v>
      </c>
      <c r="DM14" s="57">
        <f t="shared" si="51"/>
        <v>8086704.5110885575</v>
      </c>
      <c r="DN14" s="57">
        <f t="shared" si="51"/>
        <v>8086704.5110885575</v>
      </c>
      <c r="DO14" s="57">
        <f t="shared" si="51"/>
        <v>8086704.5110885575</v>
      </c>
      <c r="DP14" s="57">
        <f t="shared" si="51"/>
        <v>8086704.5110885575</v>
      </c>
      <c r="DQ14" s="57">
        <f t="shared" si="51"/>
        <v>8086704.5110885575</v>
      </c>
      <c r="DR14" s="57">
        <f t="shared" si="51"/>
        <v>8086704.5110885575</v>
      </c>
      <c r="DS14" s="57">
        <f t="shared" si="51"/>
        <v>8086704.5110885575</v>
      </c>
      <c r="DT14" s="57">
        <f t="shared" si="51"/>
        <v>8086704.5110885575</v>
      </c>
      <c r="DU14" s="57">
        <f t="shared" si="51"/>
        <v>8086704.5110885575</v>
      </c>
      <c r="DV14" s="57">
        <f t="shared" si="51"/>
        <v>8086704.5110885575</v>
      </c>
      <c r="DW14" s="57">
        <f t="shared" si="51"/>
        <v>8086704.5110885575</v>
      </c>
      <c r="DX14" s="56">
        <f t="shared" ref="DX14" si="52">SUM(DL14:DW14)</f>
        <v>97040454.133062661</v>
      </c>
      <c r="DZ14" s="57">
        <f t="shared" ref="DZ14:EK14" si="53">DZ5</f>
        <v>8594760.3470272347</v>
      </c>
      <c r="EA14" s="57">
        <f t="shared" si="53"/>
        <v>8594760.3470272347</v>
      </c>
      <c r="EB14" s="57">
        <f t="shared" si="53"/>
        <v>8594760.3470272347</v>
      </c>
      <c r="EC14" s="57">
        <f t="shared" si="53"/>
        <v>8594760.3470272347</v>
      </c>
      <c r="ED14" s="57">
        <f t="shared" si="53"/>
        <v>8594760.3470272347</v>
      </c>
      <c r="EE14" s="57">
        <f t="shared" si="53"/>
        <v>8594760.3470272347</v>
      </c>
      <c r="EF14" s="57">
        <f t="shared" si="53"/>
        <v>8594760.3470272347</v>
      </c>
      <c r="EG14" s="57">
        <f t="shared" si="53"/>
        <v>8594760.3470272347</v>
      </c>
      <c r="EH14" s="57">
        <f t="shared" si="53"/>
        <v>8594760.3470272347</v>
      </c>
      <c r="EI14" s="57">
        <f t="shared" si="53"/>
        <v>8594760.3470272347</v>
      </c>
      <c r="EJ14" s="57">
        <f t="shared" si="53"/>
        <v>8594760.3470272347</v>
      </c>
      <c r="EK14" s="57">
        <f t="shared" si="53"/>
        <v>8594760.3470272347</v>
      </c>
      <c r="EL14" s="56">
        <f t="shared" ref="EL14" si="54">SUM(DZ14:EK14)</f>
        <v>103137124.16432685</v>
      </c>
      <c r="EN14" s="58">
        <f>P14+AD14+AR14+BF14+BT14+CH14+CV14+DJ14+DX14+EL14</f>
        <v>837010622.9797399</v>
      </c>
    </row>
    <row r="15" spans="1:146" outlineLevel="1" x14ac:dyDescent="0.25">
      <c r="B15" t="s">
        <v>25</v>
      </c>
      <c r="C15" s="52">
        <f>+C7</f>
        <v>-839307.91999999993</v>
      </c>
      <c r="D15" s="65">
        <f>+D7</f>
        <v>-516073.95</v>
      </c>
      <c r="E15" s="65">
        <f>+E7</f>
        <v>-83293.649999999994</v>
      </c>
      <c r="F15" s="65">
        <f>+F7</f>
        <v>-535293.77000000048</v>
      </c>
      <c r="G15" s="65">
        <f>+G7</f>
        <v>-710399.96999999974</v>
      </c>
      <c r="H15" s="65">
        <f t="shared" ref="H15:N15" si="55">+H7</f>
        <v>-300228.78000000003</v>
      </c>
      <c r="I15" s="65">
        <f t="shared" si="55"/>
        <v>204313.17</v>
      </c>
      <c r="J15" s="65">
        <f t="shared" si="55"/>
        <v>222052.43</v>
      </c>
      <c r="K15" s="65">
        <f t="shared" si="55"/>
        <v>299014.34000000003</v>
      </c>
      <c r="L15" s="65">
        <f t="shared" si="55"/>
        <v>-893795.05</v>
      </c>
      <c r="M15" s="65">
        <f t="shared" si="55"/>
        <v>357326.60000000009</v>
      </c>
      <c r="N15" s="65">
        <f t="shared" si="55"/>
        <v>285280.45000000019</v>
      </c>
      <c r="O15" s="65">
        <f>+O7</f>
        <v>973790.87999999989</v>
      </c>
      <c r="P15" s="54">
        <f>SUM(D15:O15)</f>
        <v>-697307.30000000028</v>
      </c>
      <c r="Q15" s="55"/>
      <c r="R15" s="65">
        <f t="shared" ref="R15:X15" si="56">+R7</f>
        <v>302697</v>
      </c>
      <c r="S15" s="65">
        <f t="shared" si="56"/>
        <v>-1061646.2</v>
      </c>
      <c r="T15" s="65">
        <f t="shared" si="56"/>
        <v>-38807.370000000003</v>
      </c>
      <c r="U15" s="65">
        <f t="shared" si="56"/>
        <v>-711250.37</v>
      </c>
      <c r="V15" s="65">
        <f t="shared" si="56"/>
        <v>-524348.38</v>
      </c>
      <c r="W15" s="65">
        <f t="shared" si="56"/>
        <v>-88836.76</v>
      </c>
      <c r="X15" s="65">
        <f t="shared" si="56"/>
        <v>1483749.65</v>
      </c>
      <c r="Y15" s="65">
        <f>+Y7</f>
        <v>-487957.31</v>
      </c>
      <c r="Z15" s="65">
        <f t="shared" ref="Z15:AC15" si="57">+Z7</f>
        <v>1058909.49</v>
      </c>
      <c r="AA15" s="65">
        <f t="shared" si="57"/>
        <v>-830599.56</v>
      </c>
      <c r="AB15" s="65">
        <f>+AB7</f>
        <v>467320.77</v>
      </c>
      <c r="AC15" s="65">
        <f t="shared" si="57"/>
        <v>-443461.96</v>
      </c>
      <c r="AD15" s="56">
        <f>SUM(R15:AC15)</f>
        <v>-874230.99999999977</v>
      </c>
      <c r="AF15" s="65">
        <f>+AF7</f>
        <v>-800341</v>
      </c>
      <c r="AG15" s="65">
        <f>+AG7</f>
        <v>819933.43</v>
      </c>
      <c r="AH15" s="65">
        <f>+AH7</f>
        <v>-97365.55</v>
      </c>
      <c r="AI15" s="65">
        <f>+AI7</f>
        <v>-167894.05</v>
      </c>
      <c r="AJ15" s="65">
        <f>+AJ7</f>
        <v>661061.26</v>
      </c>
      <c r="AK15" s="57"/>
      <c r="AL15" s="57"/>
      <c r="AM15" s="57"/>
      <c r="AN15" s="57"/>
      <c r="AO15" s="57"/>
      <c r="AP15" s="57"/>
      <c r="AQ15" s="57"/>
      <c r="AR15" s="56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6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6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6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6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6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6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6"/>
      <c r="EN15" s="58"/>
    </row>
    <row r="16" spans="1:146" x14ac:dyDescent="0.25">
      <c r="B16" t="s">
        <v>26</v>
      </c>
      <c r="C16" s="52">
        <v>-18400787.91</v>
      </c>
      <c r="D16" s="53">
        <v>-1856240.59</v>
      </c>
      <c r="E16" s="53">
        <v>-1888117.49</v>
      </c>
      <c r="F16" s="53">
        <f>-1919066.51-11.83-1.76</f>
        <v>-1919080.1</v>
      </c>
      <c r="G16" s="53">
        <f>-1958262.46-21.2</f>
        <v>-1958283.66</v>
      </c>
      <c r="H16" s="53">
        <v>-1999989.21</v>
      </c>
      <c r="I16" s="53">
        <v>-2050538.38</v>
      </c>
      <c r="J16" s="53">
        <v>-2096727.59</v>
      </c>
      <c r="K16" s="53">
        <v>-2139067.63</v>
      </c>
      <c r="L16" s="53">
        <v>-2190385.71</v>
      </c>
      <c r="M16" s="53">
        <v>-2237682.35</v>
      </c>
      <c r="N16" s="53">
        <v>-2282179.64</v>
      </c>
      <c r="O16" s="53">
        <v>-2346602.21</v>
      </c>
      <c r="P16" s="54">
        <f t="shared" ref="P16" si="58">SUM(D16:O16)</f>
        <v>-24964894.560000002</v>
      </c>
      <c r="Q16" s="55"/>
      <c r="R16" s="53">
        <v>-2400865.2599999998</v>
      </c>
      <c r="S16" s="53">
        <v>-2417917.4752208921</v>
      </c>
      <c r="T16" s="53">
        <v>-2467767.33</v>
      </c>
      <c r="U16" s="53">
        <v>-2505040.5299999998</v>
      </c>
      <c r="V16" s="53">
        <v>-2545148.17</v>
      </c>
      <c r="W16" s="53">
        <f>-2590443.08-11741.9</f>
        <v>-2602184.98</v>
      </c>
      <c r="X16" s="53">
        <v>-2633096.8199999998</v>
      </c>
      <c r="Y16" s="53">
        <v>-2678606.08</v>
      </c>
      <c r="Z16" s="53">
        <v>-2721004.38</v>
      </c>
      <c r="AA16" s="53">
        <v>-2766309.25</v>
      </c>
      <c r="AB16" s="53">
        <v>-2822596.83</v>
      </c>
      <c r="AC16" s="53">
        <v>-2895010.56</v>
      </c>
      <c r="AD16" s="56">
        <f t="shared" ref="AD16:AD18" si="59">SUM(R16:AC16)</f>
        <v>-31455547.66522089</v>
      </c>
      <c r="AF16" s="53">
        <v>-2956224.74</v>
      </c>
      <c r="AG16" s="53">
        <v>-2983878.14</v>
      </c>
      <c r="AH16" s="53">
        <v>-3015583.65</v>
      </c>
      <c r="AI16" s="53">
        <v>-3051823.74</v>
      </c>
      <c r="AJ16" s="53">
        <v>-3090478.11</v>
      </c>
      <c r="AK16" s="57">
        <v>-3262429.5356684914</v>
      </c>
      <c r="AL16" s="57">
        <v>-3316139.0635018246</v>
      </c>
      <c r="AM16" s="57">
        <v>-3369848.5913351579</v>
      </c>
      <c r="AN16" s="57">
        <v>-3423558.1191684911</v>
      </c>
      <c r="AO16" s="57">
        <v>-3477267.6470018243</v>
      </c>
      <c r="AP16" s="57">
        <v>-3530977.1748351576</v>
      </c>
      <c r="AQ16" s="57">
        <v>-3584686.7026684908</v>
      </c>
      <c r="AR16" s="56">
        <f t="shared" si="41"/>
        <v>-39062895.214179434</v>
      </c>
      <c r="AT16" s="57">
        <v>-3639098.2202518242</v>
      </c>
      <c r="AU16" s="57">
        <v>-3694211.7275851574</v>
      </c>
      <c r="AV16" s="57">
        <v>-3749325.2349184905</v>
      </c>
      <c r="AW16" s="57">
        <v>-3804438.7422518237</v>
      </c>
      <c r="AX16" s="57">
        <v>-3859552.2495851568</v>
      </c>
      <c r="AY16" s="57">
        <v>-3914665.7569184899</v>
      </c>
      <c r="AZ16" s="57">
        <v>-3969779.2642518231</v>
      </c>
      <c r="BA16" s="57">
        <v>-4024892.7715851562</v>
      </c>
      <c r="BB16" s="57">
        <v>-4080006.2789184893</v>
      </c>
      <c r="BC16" s="57">
        <v>-4135119.7862518225</v>
      </c>
      <c r="BD16" s="57">
        <v>-4190233.2935851556</v>
      </c>
      <c r="BE16" s="57">
        <v>-4245346.8009184888</v>
      </c>
      <c r="BF16" s="56">
        <f t="shared" si="43"/>
        <v>-47306670.127021879</v>
      </c>
      <c r="BH16" s="57">
        <v>-4302748.2610851564</v>
      </c>
      <c r="BI16" s="57">
        <v>-4362437.6740851561</v>
      </c>
      <c r="BJ16" s="57">
        <v>-4422127.0870851558</v>
      </c>
      <c r="BK16" s="57">
        <v>-4481816.5000851555</v>
      </c>
      <c r="BL16" s="57">
        <v>-4541505.9130851552</v>
      </c>
      <c r="BM16" s="57">
        <v>-4601195.3260851549</v>
      </c>
      <c r="BN16" s="57">
        <v>-4660884.7390851546</v>
      </c>
      <c r="BO16" s="57">
        <v>-4720574.1520851543</v>
      </c>
      <c r="BP16" s="57">
        <v>-4780263.565085154</v>
      </c>
      <c r="BQ16" s="57">
        <v>-4839952.9780851537</v>
      </c>
      <c r="BR16" s="57">
        <v>-4899642.3910851534</v>
      </c>
      <c r="BS16" s="57">
        <v>-4959331.8040851532</v>
      </c>
      <c r="BT16" s="56">
        <f t="shared" ref="BT16:BT18" si="60">SUM(BH16:BS16)</f>
        <v>-55572480.391021848</v>
      </c>
      <c r="BV16" s="57">
        <v>-5019615.3628079398</v>
      </c>
      <c r="BW16" s="57">
        <v>-5080493.0672535142</v>
      </c>
      <c r="BX16" s="57">
        <v>-5141370.7716990886</v>
      </c>
      <c r="BY16" s="57">
        <v>-5202248.4761446631</v>
      </c>
      <c r="BZ16" s="57">
        <v>-5263126.1805902375</v>
      </c>
      <c r="CA16" s="57">
        <v>-5324003.8850358119</v>
      </c>
      <c r="CB16" s="57">
        <v>-5384881.5894813864</v>
      </c>
      <c r="CC16" s="57">
        <v>-5445759.2939269608</v>
      </c>
      <c r="CD16" s="57">
        <v>-5506636.9983725352</v>
      </c>
      <c r="CE16" s="57">
        <v>-5567514.7028181097</v>
      </c>
      <c r="CF16" s="57">
        <v>-5628392.4072636841</v>
      </c>
      <c r="CG16" s="57">
        <v>-5689270.1117092585</v>
      </c>
      <c r="CH16" s="56">
        <f t="shared" si="46"/>
        <v>-64253312.847103186</v>
      </c>
      <c r="CJ16" s="57">
        <v>-5740734.6962626837</v>
      </c>
      <c r="CK16" s="57">
        <v>-5778175.8687989609</v>
      </c>
      <c r="CL16" s="57">
        <v>-5812159.236876905</v>
      </c>
      <c r="CM16" s="57">
        <v>-5843639.9304548493</v>
      </c>
      <c r="CN16" s="57">
        <v>-5874253.951116127</v>
      </c>
      <c r="CO16" s="57">
        <v>-5906981.2093190718</v>
      </c>
      <c r="CP16" s="57">
        <v>-5938715.9183553495</v>
      </c>
      <c r="CQ16" s="57">
        <v>-5969665.3132666275</v>
      </c>
      <c r="CR16" s="57">
        <v>-6004578.742427906</v>
      </c>
      <c r="CS16" s="57">
        <v>-6036815.5655058501</v>
      </c>
      <c r="CT16" s="57">
        <v>-6053092.7794587947</v>
      </c>
      <c r="CU16" s="57">
        <v>-6049779.8129534069</v>
      </c>
      <c r="CV16" s="56">
        <f t="shared" ref="CV16:CV18" si="61">SUM(CJ16:CU16)</f>
        <v>-71008593.024796531</v>
      </c>
      <c r="CX16" s="57">
        <v>-6061161.3953300482</v>
      </c>
      <c r="CY16" s="57">
        <v>-6098783.5823387178</v>
      </c>
      <c r="CZ16" s="57">
        <v>-6134521.6416390548</v>
      </c>
      <c r="DA16" s="57">
        <v>-6169709.8920227243</v>
      </c>
      <c r="DB16" s="57">
        <v>-6206536.785323061</v>
      </c>
      <c r="DC16" s="57">
        <v>-6240389.0193733983</v>
      </c>
      <c r="DD16" s="57">
        <v>-6268426.3630070677</v>
      </c>
      <c r="DE16" s="57">
        <v>-6296697.5353074046</v>
      </c>
      <c r="DF16" s="57">
        <v>-6334764.3731077407</v>
      </c>
      <c r="DG16" s="57">
        <v>-6370358.5933664115</v>
      </c>
      <c r="DH16" s="57">
        <v>-6388877.9761667475</v>
      </c>
      <c r="DI16" s="57">
        <v>-6404229.8742170837</v>
      </c>
      <c r="DJ16" s="56">
        <f t="shared" ref="DJ16:DJ18" si="62">SUM(CX16:DI16)</f>
        <v>-74974457.031199455</v>
      </c>
      <c r="DL16" s="57">
        <v>-6438595.9571842877</v>
      </c>
      <c r="DM16" s="57">
        <v>-6483331.5286100255</v>
      </c>
      <c r="DN16" s="57">
        <v>-6523654.9896190967</v>
      </c>
      <c r="DO16" s="57">
        <v>-6559761.7544615017</v>
      </c>
      <c r="DP16" s="57">
        <v>-6594336.877720573</v>
      </c>
      <c r="DQ16" s="57">
        <v>-6633155.407104644</v>
      </c>
      <c r="DR16" s="57">
        <v>-6670493.3478220487</v>
      </c>
      <c r="DS16" s="57">
        <v>-6703268.6032894533</v>
      </c>
      <c r="DT16" s="57">
        <v>-6729824.5458818581</v>
      </c>
      <c r="DU16" s="57">
        <v>-6756640.0251825955</v>
      </c>
      <c r="DV16" s="57">
        <v>-6785825.8022750001</v>
      </c>
      <c r="DW16" s="57">
        <v>-6795706.1089924043</v>
      </c>
      <c r="DX16" s="56">
        <f t="shared" ref="DX16:DX18" si="63">SUM(DL16:DW16)</f>
        <v>-79674594.948143482</v>
      </c>
      <c r="DZ16" s="57">
        <v>-6807613.0498595536</v>
      </c>
      <c r="EA16" s="57">
        <v>-6842307.7091681128</v>
      </c>
      <c r="EB16" s="57">
        <v>-6884232.7286433401</v>
      </c>
      <c r="EC16" s="57">
        <v>-6919440.7401602324</v>
      </c>
      <c r="ED16" s="57">
        <v>-6953468.0357604586</v>
      </c>
      <c r="EE16" s="57">
        <v>-6991638.385152353</v>
      </c>
      <c r="EF16" s="57">
        <v>-7031660.0740442453</v>
      </c>
      <c r="EG16" s="57">
        <v>-7070636.165894472</v>
      </c>
      <c r="EH16" s="57">
        <v>-7082540.8224946996</v>
      </c>
      <c r="EI16" s="57">
        <v>-7091528.0621782597</v>
      </c>
      <c r="EJ16" s="57">
        <v>-7115781.9564034855</v>
      </c>
      <c r="EK16" s="57">
        <v>-7122440.5938787125</v>
      </c>
      <c r="EL16" s="56">
        <f t="shared" ref="EL16:EL18" si="64">SUM(DZ16:EK16)</f>
        <v>-83913288.323637918</v>
      </c>
      <c r="EN16" s="58">
        <f>P16+AD16+AR16+BF16+BT16+CH16+CV16+DJ16+DX16+EL16</f>
        <v>-572186734.13232458</v>
      </c>
      <c r="EP16" s="58"/>
    </row>
    <row r="17" spans="1:146" x14ac:dyDescent="0.25">
      <c r="B17" t="s">
        <v>27</v>
      </c>
      <c r="C17" s="52"/>
      <c r="D17" s="53">
        <v>1341245</v>
      </c>
      <c r="E17" s="53">
        <v>1340251</v>
      </c>
      <c r="F17" s="53">
        <v>1341119</v>
      </c>
      <c r="G17" s="53">
        <v>1351124</v>
      </c>
      <c r="H17" s="53">
        <v>1363945</v>
      </c>
      <c r="I17" s="53">
        <v>1378679</v>
      </c>
      <c r="J17" s="53">
        <v>1376105</v>
      </c>
      <c r="K17" s="53">
        <v>1361666</v>
      </c>
      <c r="L17" s="53">
        <v>1360981</v>
      </c>
      <c r="M17" s="53">
        <v>1366612</v>
      </c>
      <c r="N17" s="53">
        <v>1377596</v>
      </c>
      <c r="O17" s="53">
        <v>1406905</v>
      </c>
      <c r="P17" s="54">
        <f t="shared" si="38"/>
        <v>16366228</v>
      </c>
      <c r="Q17" s="55"/>
      <c r="R17" s="53">
        <v>1424334</v>
      </c>
      <c r="S17" s="53">
        <v>1422547</v>
      </c>
      <c r="T17" s="53">
        <f>-142666+142547+1421654</f>
        <v>1421535</v>
      </c>
      <c r="U17" s="53">
        <v>1434106</v>
      </c>
      <c r="V17" s="53">
        <v>1445666</v>
      </c>
      <c r="W17" s="53">
        <v>1457598</v>
      </c>
      <c r="X17" s="53">
        <v>1455675</v>
      </c>
      <c r="Y17" s="53">
        <v>1444434</v>
      </c>
      <c r="Z17" s="53">
        <v>1431432</v>
      </c>
      <c r="AA17" s="53">
        <v>1431416</v>
      </c>
      <c r="AB17" s="53">
        <v>1451067</v>
      </c>
      <c r="AC17" s="53">
        <v>1484720</v>
      </c>
      <c r="AD17" s="56">
        <f t="shared" si="59"/>
        <v>17304530</v>
      </c>
      <c r="AF17" s="53">
        <v>1506053</v>
      </c>
      <c r="AG17" s="53">
        <v>1498158</v>
      </c>
      <c r="AH17" s="53">
        <v>1496222</v>
      </c>
      <c r="AI17" s="53">
        <v>1500372</v>
      </c>
      <c r="AJ17" s="53">
        <v>1508127</v>
      </c>
      <c r="AK17" s="57">
        <f t="shared" ref="AK17:AQ17" ca="1" si="65">IF((AK34+AK35)&gt;0,(AK34+AK35),0)</f>
        <v>1549911.4092692952</v>
      </c>
      <c r="AL17" s="57">
        <f t="shared" ca="1" si="65"/>
        <v>1550552.3744590043</v>
      </c>
      <c r="AM17" s="57">
        <f t="shared" ca="1" si="65"/>
        <v>1543721.9942316541</v>
      </c>
      <c r="AN17" s="57">
        <f t="shared" ca="1" si="65"/>
        <v>1541836.5104373596</v>
      </c>
      <c r="AO17" s="57">
        <f t="shared" ca="1" si="65"/>
        <v>1549137.039724292</v>
      </c>
      <c r="AP17" s="57">
        <f t="shared" ca="1" si="65"/>
        <v>1564692.7449084367</v>
      </c>
      <c r="AQ17" s="57">
        <f t="shared" ca="1" si="65"/>
        <v>1580998.7341026149</v>
      </c>
      <c r="AR17" s="56">
        <f t="shared" ca="1" si="41"/>
        <v>18389782.807132658</v>
      </c>
      <c r="AT17" s="57">
        <f t="shared" ref="AT17:BE17" ca="1" si="66">IF((AT34+AT35)&gt;0,(AT34+AT35),0)</f>
        <v>2092297.0022917618</v>
      </c>
      <c r="AU17" s="57">
        <f t="shared" ca="1" si="66"/>
        <v>2114060.5766333137</v>
      </c>
      <c r="AV17" s="57">
        <f t="shared" ca="1" si="66"/>
        <v>2138344.6691687754</v>
      </c>
      <c r="AW17" s="57">
        <f t="shared" ca="1" si="66"/>
        <v>2165031.4478040957</v>
      </c>
      <c r="AX17" s="57">
        <f t="shared" ca="1" si="66"/>
        <v>2192372.7761853584</v>
      </c>
      <c r="AY17" s="57">
        <f t="shared" ca="1" si="66"/>
        <v>2214194.8876028629</v>
      </c>
      <c r="AZ17" s="57">
        <f t="shared" ca="1" si="66"/>
        <v>2222367.9145669537</v>
      </c>
      <c r="BA17" s="57">
        <f t="shared" ca="1" si="66"/>
        <v>2223035.012436667</v>
      </c>
      <c r="BB17" s="57">
        <f t="shared" ca="1" si="66"/>
        <v>2228798.8220873764</v>
      </c>
      <c r="BC17" s="57">
        <f t="shared" ca="1" si="66"/>
        <v>2243949.7867814014</v>
      </c>
      <c r="BD17" s="57">
        <f t="shared" ca="1" si="66"/>
        <v>2267419.431029255</v>
      </c>
      <c r="BE17" s="57">
        <f t="shared" ca="1" si="66"/>
        <v>2291696.3143741279</v>
      </c>
      <c r="BF17" s="56">
        <f t="shared" ca="1" si="43"/>
        <v>26393568.640961945</v>
      </c>
      <c r="BH17" s="57">
        <f t="shared" ref="BH17:BS17" ca="1" si="67">IF((BH34+BH35)&gt;0,(BH34+BH35),0)</f>
        <v>2312900.0832835701</v>
      </c>
      <c r="BI17" s="57">
        <f t="shared" ca="1" si="67"/>
        <v>2332745.9489628072</v>
      </c>
      <c r="BJ17" s="57">
        <f t="shared" ca="1" si="67"/>
        <v>2352136.7400129228</v>
      </c>
      <c r="BK17" s="57">
        <f t="shared" ca="1" si="67"/>
        <v>2371072.3847369542</v>
      </c>
      <c r="BL17" s="57">
        <f t="shared" ca="1" si="67"/>
        <v>2389552.8109008074</v>
      </c>
      <c r="BM17" s="57">
        <f t="shared" ca="1" si="67"/>
        <v>2407577.945729238</v>
      </c>
      <c r="BN17" s="57">
        <f t="shared" ca="1" si="67"/>
        <v>2425147.7159017911</v>
      </c>
      <c r="BO17" s="57">
        <f t="shared" ca="1" si="67"/>
        <v>2442262.0475487201</v>
      </c>
      <c r="BP17" s="57">
        <f t="shared" ca="1" si="67"/>
        <v>2458920.8662468712</v>
      </c>
      <c r="BQ17" s="57">
        <f t="shared" ca="1" si="67"/>
        <v>2475124.0970155359</v>
      </c>
      <c r="BR17" s="57">
        <f t="shared" ca="1" si="67"/>
        <v>2490871.6643122765</v>
      </c>
      <c r="BS17" s="57">
        <f t="shared" ca="1" si="67"/>
        <v>2506163.492028717</v>
      </c>
      <c r="BT17" s="56">
        <f t="shared" ca="1" si="60"/>
        <v>28964475.796680212</v>
      </c>
      <c r="BV17" s="57">
        <f t="shared" ref="BV17:CG17" ca="1" si="68">IF((BV34+BV35)&gt;0,(BV34+BV35),0)</f>
        <v>2522225.3953338796</v>
      </c>
      <c r="BW17" s="57">
        <f t="shared" ca="1" si="68"/>
        <v>2539058.0763850748</v>
      </c>
      <c r="BX17" s="57">
        <f t="shared" ca="1" si="68"/>
        <v>2555436.383974391</v>
      </c>
      <c r="BY17" s="57">
        <f t="shared" ca="1" si="68"/>
        <v>2571360.3181018285</v>
      </c>
      <c r="BZ17" s="57">
        <f t="shared" ca="1" si="68"/>
        <v>2586829.878767387</v>
      </c>
      <c r="CA17" s="57">
        <f t="shared" ca="1" si="68"/>
        <v>2601845.0659710667</v>
      </c>
      <c r="CB17" s="57">
        <f t="shared" ca="1" si="68"/>
        <v>2616405.879712868</v>
      </c>
      <c r="CC17" s="57">
        <f t="shared" ca="1" si="68"/>
        <v>2630512.3199927895</v>
      </c>
      <c r="CD17" s="57">
        <f t="shared" ca="1" si="68"/>
        <v>2644164.3868108331</v>
      </c>
      <c r="CE17" s="57">
        <f t="shared" ca="1" si="68"/>
        <v>2657362.0801669979</v>
      </c>
      <c r="CF17" s="57">
        <f t="shared" ca="1" si="68"/>
        <v>2670105.4000612837</v>
      </c>
      <c r="CG17" s="57">
        <f t="shared" ca="1" si="68"/>
        <v>2682394.3464936903</v>
      </c>
      <c r="CH17" s="56">
        <f t="shared" ca="1" si="46"/>
        <v>31277699.531772088</v>
      </c>
      <c r="CJ17" s="57">
        <f t="shared" ref="CJ17:CU17" ca="1" si="69">IF((CJ34+CJ35)&gt;0,(CJ34+CJ35),0)</f>
        <v>2695715.7144725546</v>
      </c>
      <c r="CK17" s="57">
        <f t="shared" ca="1" si="69"/>
        <v>2710156.9657232729</v>
      </c>
      <c r="CL17" s="57">
        <f t="shared" ca="1" si="69"/>
        <v>2724331.6709857881</v>
      </c>
      <c r="CM17" s="57">
        <f t="shared" ca="1" si="69"/>
        <v>2738262.0738998963</v>
      </c>
      <c r="CN17" s="57">
        <f t="shared" ca="1" si="69"/>
        <v>2751960.748379678</v>
      </c>
      <c r="CO17" s="57">
        <f t="shared" ca="1" si="69"/>
        <v>2765423.042427415</v>
      </c>
      <c r="CP17" s="57">
        <f t="shared" ca="1" si="69"/>
        <v>2778644.7737972336</v>
      </c>
      <c r="CQ17" s="57">
        <f t="shared" ca="1" si="69"/>
        <v>2791632.5772161311</v>
      </c>
      <c r="CR17" s="57">
        <f t="shared" ca="1" si="69"/>
        <v>2804374.5901633319</v>
      </c>
      <c r="CS17" s="57">
        <f t="shared" ca="1" si="69"/>
        <v>2816866.0081443312</v>
      </c>
      <c r="CT17" s="57">
        <f t="shared" ca="1" si="69"/>
        <v>2829176.3788013868</v>
      </c>
      <c r="CU17" s="57">
        <f t="shared" ca="1" si="69"/>
        <v>2841438.368774191</v>
      </c>
      <c r="CV17" s="56">
        <f t="shared" ca="1" si="61"/>
        <v>33247982.912785206</v>
      </c>
      <c r="CX17" s="57">
        <f t="shared" ref="CX17:DI17" ca="1" si="70">IF((CX34+CX35)&gt;0,(CX34+CX35),0)</f>
        <v>2854759.6510221334</v>
      </c>
      <c r="CY17" s="57">
        <f t="shared" ca="1" si="70"/>
        <v>2868987.4615112855</v>
      </c>
      <c r="CZ17" s="57">
        <f t="shared" ca="1" si="70"/>
        <v>2882941.5022403658</v>
      </c>
      <c r="DA17" s="57">
        <f t="shared" ca="1" si="70"/>
        <v>2896630.8563065454</v>
      </c>
      <c r="DB17" s="57">
        <f t="shared" ca="1" si="70"/>
        <v>2910051.4603398405</v>
      </c>
      <c r="DC17" s="57">
        <f t="shared" ca="1" si="70"/>
        <v>2923208.3001587205</v>
      </c>
      <c r="DD17" s="57">
        <f t="shared" ca="1" si="70"/>
        <v>2936134.1770830359</v>
      </c>
      <c r="DE17" s="57">
        <f t="shared" ca="1" si="70"/>
        <v>2948849.9188227933</v>
      </c>
      <c r="DF17" s="57">
        <f t="shared" ca="1" si="70"/>
        <v>2961318.096765771</v>
      </c>
      <c r="DG17" s="57">
        <f t="shared" ca="1" si="70"/>
        <v>2973511.3823630144</v>
      </c>
      <c r="DH17" s="57">
        <f t="shared" ca="1" si="70"/>
        <v>2985502.7238710336</v>
      </c>
      <c r="DI17" s="57">
        <f t="shared" ca="1" si="70"/>
        <v>2997367.6626896071</v>
      </c>
      <c r="DJ17" s="56">
        <f t="shared" ca="1" si="62"/>
        <v>35139263.193174146</v>
      </c>
      <c r="DL17" s="57">
        <f t="shared" ref="DL17:DW17" ca="1" si="71">IF((DL34+DL35)&gt;0,(DL34+DL35),0)</f>
        <v>3009421.9877802636</v>
      </c>
      <c r="DM17" s="57">
        <f t="shared" ca="1" si="71"/>
        <v>3021556.0435513882</v>
      </c>
      <c r="DN17" s="57">
        <f t="shared" ca="1" si="71"/>
        <v>3033372.6713956264</v>
      </c>
      <c r="DO17" s="57">
        <f t="shared" ca="1" si="71"/>
        <v>3044904.0727630411</v>
      </c>
      <c r="DP17" s="57">
        <f t="shared" ca="1" si="71"/>
        <v>3056171.6996133206</v>
      </c>
      <c r="DQ17" s="57">
        <f t="shared" ca="1" si="71"/>
        <v>3067165.4320359514</v>
      </c>
      <c r="DR17" s="57">
        <f t="shared" ca="1" si="71"/>
        <v>3077874.9595983657</v>
      </c>
      <c r="DS17" s="57">
        <f t="shared" ca="1" si="71"/>
        <v>3088322.8349190932</v>
      </c>
      <c r="DT17" s="57">
        <f t="shared" ca="1" si="71"/>
        <v>3098549.2948455866</v>
      </c>
      <c r="DU17" s="57">
        <f t="shared" ca="1" si="71"/>
        <v>3108576.5803949255</v>
      </c>
      <c r="DV17" s="57">
        <f t="shared" ca="1" si="71"/>
        <v>3118394.8774075857</v>
      </c>
      <c r="DW17" s="57">
        <f t="shared" ca="1" si="71"/>
        <v>3128067.3854823718</v>
      </c>
      <c r="DX17" s="56">
        <f t="shared" ca="1" si="63"/>
        <v>36852377.83978752</v>
      </c>
      <c r="DZ17" s="57">
        <f t="shared" ref="DZ17:EK17" ca="1" si="72">IF((DZ34+DZ35)&gt;0,(DZ34+DZ35),0)</f>
        <v>3139554.577142105</v>
      </c>
      <c r="EA17" s="57">
        <f t="shared" ca="1" si="72"/>
        <v>3152763.8488351763</v>
      </c>
      <c r="EB17" s="57">
        <f t="shared" ca="1" si="72"/>
        <v>3165687.1870406582</v>
      </c>
      <c r="EC17" s="57">
        <f t="shared" ca="1" si="72"/>
        <v>3178322.67600284</v>
      </c>
      <c r="ED17" s="57">
        <f t="shared" ca="1" si="72"/>
        <v>3190699.7888775398</v>
      </c>
      <c r="EE17" s="57">
        <f t="shared" ca="1" si="72"/>
        <v>3202807.4706510394</v>
      </c>
      <c r="EF17" s="57">
        <f t="shared" ca="1" si="72"/>
        <v>3214623.3511201874</v>
      </c>
      <c r="EG17" s="57">
        <f t="shared" ca="1" si="72"/>
        <v>3226144.4233714221</v>
      </c>
      <c r="EH17" s="57">
        <f t="shared" ca="1" si="72"/>
        <v>3237475.6160762203</v>
      </c>
      <c r="EI17" s="57">
        <f t="shared" ca="1" si="72"/>
        <v>3248728.8432653504</v>
      </c>
      <c r="EJ17" s="57">
        <f t="shared" ca="1" si="72"/>
        <v>3259858.0193816815</v>
      </c>
      <c r="EK17" s="57">
        <f t="shared" ca="1" si="72"/>
        <v>3270871.8344296603</v>
      </c>
      <c r="EL17" s="56">
        <f t="shared" ca="1" si="64"/>
        <v>38487537.636193879</v>
      </c>
      <c r="EN17" s="58">
        <f ca="1">P17+AD17+AR17+BF17+BT17+CH17+CV17+DJ17+DX17+EL17</f>
        <v>282423446.35848767</v>
      </c>
    </row>
    <row r="18" spans="1:146" x14ac:dyDescent="0.25">
      <c r="B18" t="s">
        <v>28</v>
      </c>
      <c r="C18" s="52"/>
      <c r="D18" s="65">
        <f>IF((D6+D16)&gt;D17,-D17,-(D6+D16))</f>
        <v>-1341245</v>
      </c>
      <c r="E18" s="65">
        <f t="shared" ref="E18" si="73">IF((E6+E16)&gt;E17,-E17,-(E6+E16))</f>
        <v>-1340251</v>
      </c>
      <c r="F18" s="65">
        <f>-F17</f>
        <v>-1341119</v>
      </c>
      <c r="G18" s="65">
        <f t="shared" ref="G18:O18" si="74">-G17</f>
        <v>-1351124</v>
      </c>
      <c r="H18" s="65">
        <f t="shared" si="74"/>
        <v>-1363945</v>
      </c>
      <c r="I18" s="65">
        <f t="shared" si="74"/>
        <v>-1378679</v>
      </c>
      <c r="J18" s="65">
        <f t="shared" si="74"/>
        <v>-1376105</v>
      </c>
      <c r="K18" s="65">
        <f t="shared" si="74"/>
        <v>-1361666</v>
      </c>
      <c r="L18" s="65">
        <f t="shared" si="74"/>
        <v>-1360981</v>
      </c>
      <c r="M18" s="65">
        <f t="shared" si="74"/>
        <v>-1366612</v>
      </c>
      <c r="N18" s="65">
        <f t="shared" si="74"/>
        <v>-1377596</v>
      </c>
      <c r="O18" s="65">
        <f t="shared" si="74"/>
        <v>-1406905</v>
      </c>
      <c r="P18" s="54">
        <f t="shared" si="38"/>
        <v>-16366228</v>
      </c>
      <c r="Q18" s="55"/>
      <c r="R18" s="65">
        <f>-R17</f>
        <v>-1424334</v>
      </c>
      <c r="S18" s="65">
        <f t="shared" ref="S18:AC18" si="75">-S17</f>
        <v>-1422547</v>
      </c>
      <c r="T18" s="65">
        <f t="shared" si="75"/>
        <v>-1421535</v>
      </c>
      <c r="U18" s="65">
        <f t="shared" si="75"/>
        <v>-1434106</v>
      </c>
      <c r="V18" s="65">
        <f t="shared" si="75"/>
        <v>-1445666</v>
      </c>
      <c r="W18" s="65">
        <f t="shared" si="75"/>
        <v>-1457598</v>
      </c>
      <c r="X18" s="65">
        <f t="shared" si="75"/>
        <v>-1455675</v>
      </c>
      <c r="Y18" s="65">
        <f t="shared" si="75"/>
        <v>-1444434</v>
      </c>
      <c r="Z18" s="65">
        <f t="shared" si="75"/>
        <v>-1431432</v>
      </c>
      <c r="AA18" s="65">
        <f t="shared" si="75"/>
        <v>-1431416</v>
      </c>
      <c r="AB18" s="65">
        <f t="shared" si="75"/>
        <v>-1451067</v>
      </c>
      <c r="AC18" s="65">
        <f t="shared" si="75"/>
        <v>-1484720</v>
      </c>
      <c r="AD18" s="56">
        <f t="shared" si="59"/>
        <v>-17304530</v>
      </c>
      <c r="AF18" s="65">
        <f t="shared" ref="AF18:AQ18" si="76">-AF17</f>
        <v>-1506053</v>
      </c>
      <c r="AG18" s="65">
        <f>-AG17</f>
        <v>-1498158</v>
      </c>
      <c r="AH18" s="65">
        <f>-AH17</f>
        <v>-1496222</v>
      </c>
      <c r="AI18" s="65">
        <f t="shared" si="76"/>
        <v>-1500372</v>
      </c>
      <c r="AJ18" s="65">
        <f t="shared" si="76"/>
        <v>-1508127</v>
      </c>
      <c r="AK18" s="57">
        <f t="shared" ca="1" si="76"/>
        <v>-1549911.4092692952</v>
      </c>
      <c r="AL18" s="57">
        <f t="shared" ca="1" si="76"/>
        <v>-1550552.3744590043</v>
      </c>
      <c r="AM18" s="57">
        <f t="shared" ca="1" si="76"/>
        <v>-1543721.9942316541</v>
      </c>
      <c r="AN18" s="57">
        <f t="shared" ca="1" si="76"/>
        <v>-1541836.5104373596</v>
      </c>
      <c r="AO18" s="57">
        <f t="shared" ca="1" si="76"/>
        <v>-1549137.039724292</v>
      </c>
      <c r="AP18" s="57">
        <f t="shared" ca="1" si="76"/>
        <v>-1564692.7449084367</v>
      </c>
      <c r="AQ18" s="57">
        <f t="shared" ca="1" si="76"/>
        <v>-1580998.7341026149</v>
      </c>
      <c r="AR18" s="56">
        <f t="shared" ca="1" si="41"/>
        <v>-18389782.807132658</v>
      </c>
      <c r="AT18" s="57">
        <f t="shared" ref="AT18:BE18" ca="1" si="77">-AT17</f>
        <v>-2092297.0022917618</v>
      </c>
      <c r="AU18" s="57">
        <f t="shared" ca="1" si="77"/>
        <v>-2114060.5766333137</v>
      </c>
      <c r="AV18" s="57">
        <f t="shared" ca="1" si="77"/>
        <v>-2138344.6691687754</v>
      </c>
      <c r="AW18" s="57">
        <f t="shared" ca="1" si="77"/>
        <v>-2165031.4478040957</v>
      </c>
      <c r="AX18" s="57">
        <f t="shared" ca="1" si="77"/>
        <v>-2192372.7761853584</v>
      </c>
      <c r="AY18" s="57">
        <f t="shared" ca="1" si="77"/>
        <v>-2214194.8876028629</v>
      </c>
      <c r="AZ18" s="57">
        <f t="shared" ca="1" si="77"/>
        <v>-2222367.9145669537</v>
      </c>
      <c r="BA18" s="57">
        <f t="shared" ca="1" si="77"/>
        <v>-2223035.012436667</v>
      </c>
      <c r="BB18" s="57">
        <f t="shared" ca="1" si="77"/>
        <v>-2228798.8220873764</v>
      </c>
      <c r="BC18" s="57">
        <f t="shared" ca="1" si="77"/>
        <v>-2243949.7867814014</v>
      </c>
      <c r="BD18" s="57">
        <f t="shared" ca="1" si="77"/>
        <v>-2267419.431029255</v>
      </c>
      <c r="BE18" s="57">
        <f t="shared" ca="1" si="77"/>
        <v>-2291696.3143741279</v>
      </c>
      <c r="BF18" s="56">
        <f t="shared" ca="1" si="43"/>
        <v>-26393568.640961945</v>
      </c>
      <c r="BH18" s="57">
        <f t="shared" ref="BH18:BS18" ca="1" si="78">-BH17</f>
        <v>-2312900.0832835701</v>
      </c>
      <c r="BI18" s="57">
        <f t="shared" ca="1" si="78"/>
        <v>-2332745.9489628072</v>
      </c>
      <c r="BJ18" s="57">
        <f t="shared" ca="1" si="78"/>
        <v>-2352136.7400129228</v>
      </c>
      <c r="BK18" s="57">
        <f t="shared" ca="1" si="78"/>
        <v>-2371072.3847369542</v>
      </c>
      <c r="BL18" s="57">
        <f t="shared" ca="1" si="78"/>
        <v>-2389552.8109008074</v>
      </c>
      <c r="BM18" s="57">
        <f t="shared" ca="1" si="78"/>
        <v>-2407577.945729238</v>
      </c>
      <c r="BN18" s="57">
        <f t="shared" ca="1" si="78"/>
        <v>-2425147.7159017911</v>
      </c>
      <c r="BO18" s="57">
        <f t="shared" ca="1" si="78"/>
        <v>-2442262.0475487201</v>
      </c>
      <c r="BP18" s="57">
        <f t="shared" ca="1" si="78"/>
        <v>-2458920.8662468712</v>
      </c>
      <c r="BQ18" s="57">
        <f t="shared" ca="1" si="78"/>
        <v>-2475124.0970155359</v>
      </c>
      <c r="BR18" s="57">
        <f t="shared" ca="1" si="78"/>
        <v>-2490871.6643122765</v>
      </c>
      <c r="BS18" s="57">
        <f t="shared" ca="1" si="78"/>
        <v>-2506163.492028717</v>
      </c>
      <c r="BT18" s="56">
        <f t="shared" ca="1" si="60"/>
        <v>-28964475.796680212</v>
      </c>
      <c r="BV18" s="57">
        <f t="shared" ref="BV18:CG18" ca="1" si="79">-BV17</f>
        <v>-2522225.3953338796</v>
      </c>
      <c r="BW18" s="57">
        <f t="shared" ca="1" si="79"/>
        <v>-2539058.0763850748</v>
      </c>
      <c r="BX18" s="57">
        <f t="shared" ca="1" si="79"/>
        <v>-2555436.383974391</v>
      </c>
      <c r="BY18" s="57">
        <f t="shared" ca="1" si="79"/>
        <v>-2571360.3181018285</v>
      </c>
      <c r="BZ18" s="57">
        <f t="shared" ca="1" si="79"/>
        <v>-2586829.878767387</v>
      </c>
      <c r="CA18" s="57">
        <f t="shared" ca="1" si="79"/>
        <v>-2601845.0659710667</v>
      </c>
      <c r="CB18" s="57">
        <f t="shared" ca="1" si="79"/>
        <v>-2616405.879712868</v>
      </c>
      <c r="CC18" s="57">
        <f t="shared" ca="1" si="79"/>
        <v>-2630512.3199927895</v>
      </c>
      <c r="CD18" s="57">
        <f t="shared" ca="1" si="79"/>
        <v>-2644164.3868108331</v>
      </c>
      <c r="CE18" s="57">
        <f t="shared" ca="1" si="79"/>
        <v>-2657362.0801669979</v>
      </c>
      <c r="CF18" s="57">
        <f t="shared" ca="1" si="79"/>
        <v>-2670105.4000612837</v>
      </c>
      <c r="CG18" s="57">
        <f t="shared" ca="1" si="79"/>
        <v>-2682394.3464936903</v>
      </c>
      <c r="CH18" s="56">
        <f t="shared" ca="1" si="46"/>
        <v>-31277699.531772088</v>
      </c>
      <c r="CJ18" s="57">
        <f t="shared" ref="CJ18:CU18" ca="1" si="80">-CJ17</f>
        <v>-2695715.7144725546</v>
      </c>
      <c r="CK18" s="57">
        <f t="shared" ca="1" si="80"/>
        <v>-2710156.9657232729</v>
      </c>
      <c r="CL18" s="57">
        <f t="shared" ca="1" si="80"/>
        <v>-2724331.6709857881</v>
      </c>
      <c r="CM18" s="57">
        <f t="shared" ca="1" si="80"/>
        <v>-2738262.0738998963</v>
      </c>
      <c r="CN18" s="57">
        <f t="shared" ca="1" si="80"/>
        <v>-2751960.748379678</v>
      </c>
      <c r="CO18" s="57">
        <f t="shared" ca="1" si="80"/>
        <v>-2765423.042427415</v>
      </c>
      <c r="CP18" s="57">
        <f t="shared" ca="1" si="80"/>
        <v>-2778644.7737972336</v>
      </c>
      <c r="CQ18" s="57">
        <f t="shared" ca="1" si="80"/>
        <v>-2791632.5772161311</v>
      </c>
      <c r="CR18" s="57">
        <f t="shared" ca="1" si="80"/>
        <v>-2804374.5901633319</v>
      </c>
      <c r="CS18" s="57">
        <f t="shared" ca="1" si="80"/>
        <v>-2816866.0081443312</v>
      </c>
      <c r="CT18" s="57">
        <f t="shared" ca="1" si="80"/>
        <v>-2829176.3788013868</v>
      </c>
      <c r="CU18" s="57">
        <f t="shared" ca="1" si="80"/>
        <v>-2841438.368774191</v>
      </c>
      <c r="CV18" s="56">
        <f t="shared" ca="1" si="61"/>
        <v>-33247982.912785206</v>
      </c>
      <c r="CX18" s="57">
        <f t="shared" ref="CX18:DI18" ca="1" si="81">-CX17</f>
        <v>-2854759.6510221334</v>
      </c>
      <c r="CY18" s="57">
        <f t="shared" ca="1" si="81"/>
        <v>-2868987.4615112855</v>
      </c>
      <c r="CZ18" s="57">
        <f t="shared" ca="1" si="81"/>
        <v>-2882941.5022403658</v>
      </c>
      <c r="DA18" s="57">
        <f t="shared" ca="1" si="81"/>
        <v>-2896630.8563065454</v>
      </c>
      <c r="DB18" s="57">
        <f t="shared" ca="1" si="81"/>
        <v>-2910051.4603398405</v>
      </c>
      <c r="DC18" s="57">
        <f t="shared" ca="1" si="81"/>
        <v>-2923208.3001587205</v>
      </c>
      <c r="DD18" s="57">
        <f t="shared" ca="1" si="81"/>
        <v>-2936134.1770830359</v>
      </c>
      <c r="DE18" s="57">
        <f t="shared" ca="1" si="81"/>
        <v>-2948849.9188227933</v>
      </c>
      <c r="DF18" s="57">
        <f t="shared" ca="1" si="81"/>
        <v>-2961318.096765771</v>
      </c>
      <c r="DG18" s="57">
        <f t="shared" ca="1" si="81"/>
        <v>-2973511.3823630144</v>
      </c>
      <c r="DH18" s="57">
        <f t="shared" ca="1" si="81"/>
        <v>-2985502.7238710336</v>
      </c>
      <c r="DI18" s="57">
        <f t="shared" ca="1" si="81"/>
        <v>-2997367.6626896071</v>
      </c>
      <c r="DJ18" s="56">
        <f t="shared" ca="1" si="62"/>
        <v>-35139263.193174146</v>
      </c>
      <c r="DL18" s="57">
        <f t="shared" ref="DL18:DW18" ca="1" si="82">-DL17</f>
        <v>-3009421.9877802636</v>
      </c>
      <c r="DM18" s="57">
        <f t="shared" ca="1" si="82"/>
        <v>-3021556.0435513882</v>
      </c>
      <c r="DN18" s="57">
        <f t="shared" ca="1" si="82"/>
        <v>-3033372.6713956264</v>
      </c>
      <c r="DO18" s="57">
        <f t="shared" ca="1" si="82"/>
        <v>-3044904.0727630411</v>
      </c>
      <c r="DP18" s="57">
        <f t="shared" ca="1" si="82"/>
        <v>-3056171.6996133206</v>
      </c>
      <c r="DQ18" s="57">
        <f t="shared" ca="1" si="82"/>
        <v>-3067165.4320359514</v>
      </c>
      <c r="DR18" s="57">
        <f t="shared" ca="1" si="82"/>
        <v>-3077874.9595983657</v>
      </c>
      <c r="DS18" s="57">
        <f t="shared" ca="1" si="82"/>
        <v>-3088322.8349190932</v>
      </c>
      <c r="DT18" s="57">
        <f t="shared" ca="1" si="82"/>
        <v>-3098549.2948455866</v>
      </c>
      <c r="DU18" s="57">
        <f t="shared" ca="1" si="82"/>
        <v>-3108576.5803949255</v>
      </c>
      <c r="DV18" s="57">
        <f t="shared" ca="1" si="82"/>
        <v>-3118394.8774075857</v>
      </c>
      <c r="DW18" s="57">
        <f t="shared" ca="1" si="82"/>
        <v>-3128067.3854823718</v>
      </c>
      <c r="DX18" s="56">
        <f t="shared" ca="1" si="63"/>
        <v>-36852377.83978752</v>
      </c>
      <c r="DZ18" s="57">
        <f t="shared" ref="DZ18:EK18" ca="1" si="83">-DZ17</f>
        <v>-3139554.577142105</v>
      </c>
      <c r="EA18" s="57">
        <f t="shared" ca="1" si="83"/>
        <v>-3152763.8488351763</v>
      </c>
      <c r="EB18" s="57">
        <f t="shared" ca="1" si="83"/>
        <v>-3165687.1870406582</v>
      </c>
      <c r="EC18" s="57">
        <f t="shared" ca="1" si="83"/>
        <v>-3178322.67600284</v>
      </c>
      <c r="ED18" s="57">
        <f t="shared" ca="1" si="83"/>
        <v>-3190699.7888775398</v>
      </c>
      <c r="EE18" s="57">
        <f t="shared" ca="1" si="83"/>
        <v>-3202807.4706510394</v>
      </c>
      <c r="EF18" s="57">
        <f t="shared" ca="1" si="83"/>
        <v>-3214623.3511201874</v>
      </c>
      <c r="EG18" s="57">
        <f t="shared" ca="1" si="83"/>
        <v>-3226144.4233714221</v>
      </c>
      <c r="EH18" s="57">
        <f t="shared" ca="1" si="83"/>
        <v>-3237475.6160762203</v>
      </c>
      <c r="EI18" s="57">
        <f t="shared" ca="1" si="83"/>
        <v>-3248728.8432653504</v>
      </c>
      <c r="EJ18" s="57">
        <f t="shared" ca="1" si="83"/>
        <v>-3259858.0193816815</v>
      </c>
      <c r="EK18" s="57">
        <f t="shared" ca="1" si="83"/>
        <v>-3270871.8344296603</v>
      </c>
      <c r="EL18" s="56">
        <f t="shared" ca="1" si="64"/>
        <v>-38487537.636193879</v>
      </c>
      <c r="EN18" s="58">
        <f ca="1">P18+AD18+AR18+BF18+BT18+CH18+CV18+DJ18+DX18+EL18</f>
        <v>-282423446.35848767</v>
      </c>
    </row>
    <row r="19" spans="1:146" x14ac:dyDescent="0.25">
      <c r="B19" s="66" t="s">
        <v>29</v>
      </c>
      <c r="C19" s="67">
        <v>184618684.78</v>
      </c>
      <c r="D19" s="68">
        <f>SUM(D12:D18)</f>
        <v>186697462.55000001</v>
      </c>
      <c r="E19" s="68">
        <f t="shared" ref="E19:N19" si="84">SUM(E12:E18)</f>
        <v>187914877.32999998</v>
      </c>
      <c r="F19" s="68">
        <f t="shared" si="84"/>
        <v>189688349.95999998</v>
      </c>
      <c r="G19" s="68">
        <f t="shared" si="84"/>
        <v>192213754.35999998</v>
      </c>
      <c r="H19" s="68">
        <f t="shared" si="84"/>
        <v>194764973.12999997</v>
      </c>
      <c r="I19" s="68">
        <f t="shared" si="84"/>
        <v>200126719.27999997</v>
      </c>
      <c r="J19" s="68">
        <f t="shared" si="84"/>
        <v>202201710.98999998</v>
      </c>
      <c r="K19" s="68">
        <f t="shared" si="84"/>
        <v>206501571.36999997</v>
      </c>
      <c r="L19" s="68">
        <f t="shared" si="84"/>
        <v>209629808.14999995</v>
      </c>
      <c r="M19" s="68">
        <f t="shared" si="84"/>
        <v>212888248.83999994</v>
      </c>
      <c r="N19" s="68">
        <f t="shared" si="84"/>
        <v>216437252.00999996</v>
      </c>
      <c r="O19" s="68">
        <f>SUM(O12:O18)</f>
        <v>224969700.98999995</v>
      </c>
      <c r="P19" s="69">
        <f>SUM(P12:P18)</f>
        <v>224969700.98999998</v>
      </c>
      <c r="Q19" s="55"/>
      <c r="R19" s="68">
        <f>SUM(R12:R18)</f>
        <v>225999415.38999996</v>
      </c>
      <c r="S19" s="68">
        <f t="shared" ref="S19:AB19" si="85">SUM(S12:S18)</f>
        <v>226771183.25477907</v>
      </c>
      <c r="T19" s="68">
        <f t="shared" si="85"/>
        <v>228673762.64477906</v>
      </c>
      <c r="U19" s="68">
        <f t="shared" si="85"/>
        <v>230011563.34477904</v>
      </c>
      <c r="V19" s="68">
        <f t="shared" si="85"/>
        <v>232036803.78477907</v>
      </c>
      <c r="W19" s="68">
        <f t="shared" si="85"/>
        <v>235057810.57477909</v>
      </c>
      <c r="X19" s="68">
        <f t="shared" si="85"/>
        <v>238534575.14477912</v>
      </c>
      <c r="Y19" s="68">
        <f t="shared" si="85"/>
        <v>241531689.64477909</v>
      </c>
      <c r="Z19" s="68">
        <f t="shared" si="85"/>
        <v>243947703.15477911</v>
      </c>
      <c r="AA19" s="68">
        <f t="shared" si="85"/>
        <v>247145861.60477909</v>
      </c>
      <c r="AB19" s="68">
        <f t="shared" si="85"/>
        <v>251514209.36477908</v>
      </c>
      <c r="AC19" s="68">
        <f>SUM(AC12:AC18)</f>
        <v>258812074.92477909</v>
      </c>
      <c r="AD19" s="70">
        <f>SUM(AD12:AD18)</f>
        <v>258812074.92477906</v>
      </c>
      <c r="AF19" s="68">
        <f>SUM(AF12:AF18)</f>
        <v>259148950.59</v>
      </c>
      <c r="AG19" s="68">
        <f t="shared" ref="AG19:AR19" si="86">SUM(AG12:AG18)</f>
        <v>259485378.23000002</v>
      </c>
      <c r="AH19" s="68">
        <f t="shared" si="86"/>
        <v>261459870.39000002</v>
      </c>
      <c r="AI19" s="68">
        <f t="shared" si="86"/>
        <v>261896193.23999998</v>
      </c>
      <c r="AJ19" s="68">
        <f t="shared" si="86"/>
        <v>265085921.60999995</v>
      </c>
      <c r="AK19" s="71">
        <f t="shared" ca="1" si="86"/>
        <v>267928033.21433142</v>
      </c>
      <c r="AL19" s="71">
        <f t="shared" ca="1" si="86"/>
        <v>270716435.2908296</v>
      </c>
      <c r="AM19" s="71">
        <f t="shared" ca="1" si="86"/>
        <v>273451127.83949441</v>
      </c>
      <c r="AN19" s="71">
        <f t="shared" ca="1" si="86"/>
        <v>276132110.86032587</v>
      </c>
      <c r="AO19" s="71">
        <f t="shared" ca="1" si="86"/>
        <v>278759384.35332406</v>
      </c>
      <c r="AP19" s="71">
        <f t="shared" ca="1" si="86"/>
        <v>281332948.3184889</v>
      </c>
      <c r="AQ19" s="71">
        <f t="shared" ca="1" si="86"/>
        <v>283852802.75582039</v>
      </c>
      <c r="AR19" s="70">
        <f t="shared" ca="1" si="86"/>
        <v>279957630.33582056</v>
      </c>
      <c r="AT19" s="71">
        <f ca="1">SUM(AT12:AT18)</f>
        <v>286811552.6185686</v>
      </c>
      <c r="AU19" s="71">
        <f t="shared" ref="AU19:BF19" ca="1" si="87">SUM(AU12:AU18)</f>
        <v>289715188.97398347</v>
      </c>
      <c r="AV19" s="71">
        <f t="shared" ca="1" si="87"/>
        <v>292563711.822065</v>
      </c>
      <c r="AW19" s="71">
        <f t="shared" ca="1" si="87"/>
        <v>295357121.16281319</v>
      </c>
      <c r="AX19" s="71">
        <f t="shared" ca="1" si="87"/>
        <v>298095416.99622804</v>
      </c>
      <c r="AY19" s="71">
        <f t="shared" ca="1" si="87"/>
        <v>300778599.32230955</v>
      </c>
      <c r="AZ19" s="71">
        <f t="shared" ca="1" si="87"/>
        <v>303406668.14105773</v>
      </c>
      <c r="BA19" s="71">
        <f t="shared" ca="1" si="87"/>
        <v>305979623.45247257</v>
      </c>
      <c r="BB19" s="71">
        <f t="shared" ca="1" si="87"/>
        <v>308497465.25655407</v>
      </c>
      <c r="BC19" s="71">
        <f t="shared" ca="1" si="87"/>
        <v>310960193.55330223</v>
      </c>
      <c r="BD19" s="71">
        <f t="shared" ca="1" si="87"/>
        <v>313367808.34271705</v>
      </c>
      <c r="BE19" s="71">
        <f t="shared" ca="1" si="87"/>
        <v>315720309.6247986</v>
      </c>
      <c r="BF19" s="70">
        <f t="shared" ca="1" si="87"/>
        <v>315720309.62479854</v>
      </c>
      <c r="BH19" s="71">
        <f ca="1">SUM(BH12:BH18)</f>
        <v>318580290.92371345</v>
      </c>
      <c r="BI19" s="71">
        <f t="shared" ref="BI19:BT19" ca="1" si="88">SUM(BI12:BI18)</f>
        <v>321380582.80962831</v>
      </c>
      <c r="BJ19" s="71">
        <f t="shared" ca="1" si="88"/>
        <v>324121185.28254318</v>
      </c>
      <c r="BK19" s="71">
        <f t="shared" ca="1" si="88"/>
        <v>326802098.34245801</v>
      </c>
      <c r="BL19" s="71">
        <f t="shared" ca="1" si="88"/>
        <v>329423321.98937285</v>
      </c>
      <c r="BM19" s="71">
        <f t="shared" ca="1" si="88"/>
        <v>331984856.2232877</v>
      </c>
      <c r="BN19" s="71">
        <f t="shared" ca="1" si="88"/>
        <v>334486701.04420257</v>
      </c>
      <c r="BO19" s="71">
        <f t="shared" ca="1" si="88"/>
        <v>336928856.45211744</v>
      </c>
      <c r="BP19" s="71">
        <f t="shared" ca="1" si="88"/>
        <v>339311322.44703227</v>
      </c>
      <c r="BQ19" s="71">
        <f t="shared" ca="1" si="88"/>
        <v>341634099.02894711</v>
      </c>
      <c r="BR19" s="71">
        <f t="shared" ca="1" si="88"/>
        <v>343897186.19786197</v>
      </c>
      <c r="BS19" s="71">
        <f t="shared" ca="1" si="88"/>
        <v>346100583.95377684</v>
      </c>
      <c r="BT19" s="70">
        <f t="shared" ca="1" si="88"/>
        <v>346100583.95377678</v>
      </c>
      <c r="BV19" s="71">
        <f ca="1">SUM(BV12:BV18)</f>
        <v>348386293.12443781</v>
      </c>
      <c r="BW19" s="71">
        <f t="shared" ref="BW19:CH19" ca="1" si="89">SUM(BW12:BW18)</f>
        <v>350611124.59065318</v>
      </c>
      <c r="BX19" s="71">
        <f t="shared" ca="1" si="89"/>
        <v>352775078.35242301</v>
      </c>
      <c r="BY19" s="71">
        <f t="shared" ca="1" si="89"/>
        <v>354878154.40974724</v>
      </c>
      <c r="BZ19" s="71">
        <f t="shared" ca="1" si="89"/>
        <v>356920352.76262593</v>
      </c>
      <c r="CA19" s="71">
        <f t="shared" ca="1" si="89"/>
        <v>358901673.41105902</v>
      </c>
      <c r="CB19" s="71">
        <f t="shared" ca="1" si="89"/>
        <v>360822116.35504651</v>
      </c>
      <c r="CC19" s="71">
        <f t="shared" ca="1" si="89"/>
        <v>362681681.59458846</v>
      </c>
      <c r="CD19" s="71">
        <f t="shared" ca="1" si="89"/>
        <v>364480369.12968481</v>
      </c>
      <c r="CE19" s="71">
        <f t="shared" ca="1" si="89"/>
        <v>366218178.96033561</v>
      </c>
      <c r="CF19" s="71">
        <f t="shared" ca="1" si="89"/>
        <v>367895111.08654082</v>
      </c>
      <c r="CG19" s="71">
        <f t="shared" ca="1" si="89"/>
        <v>369511165.50830048</v>
      </c>
      <c r="CH19" s="70">
        <f t="shared" ca="1" si="89"/>
        <v>369511165.5083003</v>
      </c>
      <c r="CJ19" s="71">
        <f ca="1">SUM(CJ12:CJ18)</f>
        <v>371464748.71139109</v>
      </c>
      <c r="CK19" s="71">
        <f t="shared" ref="CK19:CV19" ca="1" si="90">SUM(CK12:CK18)</f>
        <v>373380890.74194539</v>
      </c>
      <c r="CL19" s="71">
        <f t="shared" ca="1" si="90"/>
        <v>375263049.40442169</v>
      </c>
      <c r="CM19" s="71">
        <f t="shared" ca="1" si="90"/>
        <v>377113727.3733201</v>
      </c>
      <c r="CN19" s="71">
        <f t="shared" ca="1" si="90"/>
        <v>378933791.32155722</v>
      </c>
      <c r="CO19" s="71">
        <f t="shared" ca="1" si="90"/>
        <v>380721128.01159143</v>
      </c>
      <c r="CP19" s="71">
        <f t="shared" ca="1" si="90"/>
        <v>382476729.99258935</v>
      </c>
      <c r="CQ19" s="71">
        <f t="shared" ca="1" si="90"/>
        <v>384201382.57867599</v>
      </c>
      <c r="CR19" s="71">
        <f t="shared" ca="1" si="90"/>
        <v>385891121.73560137</v>
      </c>
      <c r="CS19" s="71">
        <f t="shared" ca="1" si="90"/>
        <v>387548624.06944877</v>
      </c>
      <c r="CT19" s="71">
        <f t="shared" ca="1" si="90"/>
        <v>389189849.18934321</v>
      </c>
      <c r="CU19" s="71">
        <f t="shared" ca="1" si="90"/>
        <v>390834387.27574307</v>
      </c>
      <c r="CV19" s="70">
        <f t="shared" ca="1" si="90"/>
        <v>390834387.27574313</v>
      </c>
      <c r="CX19" s="71">
        <f ca="1">SUM(CX12:CX18)</f>
        <v>392759463.84145337</v>
      </c>
      <c r="CY19" s="71">
        <f t="shared" ref="CY19:DJ19" ca="1" si="91">SUM(CY12:CY18)</f>
        <v>394646918.22015506</v>
      </c>
      <c r="CZ19" s="71">
        <f t="shared" ca="1" si="91"/>
        <v>396498634.53955638</v>
      </c>
      <c r="DA19" s="71">
        <f t="shared" ca="1" si="91"/>
        <v>398315162.60857403</v>
      </c>
      <c r="DB19" s="71">
        <f t="shared" ca="1" si="91"/>
        <v>400094863.78429133</v>
      </c>
      <c r="DC19" s="71">
        <f t="shared" ca="1" si="91"/>
        <v>401840712.72595829</v>
      </c>
      <c r="DD19" s="71">
        <f t="shared" ca="1" si="91"/>
        <v>403558524.3239916</v>
      </c>
      <c r="DE19" s="71">
        <f t="shared" ca="1" si="91"/>
        <v>405248064.74972457</v>
      </c>
      <c r="DF19" s="71">
        <f t="shared" ca="1" si="91"/>
        <v>406899538.33765721</v>
      </c>
      <c r="DG19" s="71">
        <f t="shared" ca="1" si="91"/>
        <v>408515417.70533121</v>
      </c>
      <c r="DH19" s="71">
        <f t="shared" ca="1" si="91"/>
        <v>410112777.69020486</v>
      </c>
      <c r="DI19" s="71">
        <f t="shared" ca="1" si="91"/>
        <v>411694785.77702814</v>
      </c>
      <c r="DJ19" s="70">
        <f t="shared" ca="1" si="91"/>
        <v>411694785.77702796</v>
      </c>
      <c r="DL19" s="71">
        <f ca="1">SUM(DL12:DL18)</f>
        <v>413342894.33093238</v>
      </c>
      <c r="DM19" s="71">
        <f t="shared" ref="DM19:DX19" ca="1" si="92">SUM(DM12:DM18)</f>
        <v>414946267.31341088</v>
      </c>
      <c r="DN19" s="71">
        <f t="shared" ca="1" si="92"/>
        <v>416509316.83488035</v>
      </c>
      <c r="DO19" s="71">
        <f t="shared" ca="1" si="92"/>
        <v>418036259.59150738</v>
      </c>
      <c r="DP19" s="71">
        <f t="shared" ca="1" si="92"/>
        <v>419528627.22487533</v>
      </c>
      <c r="DQ19" s="71">
        <f t="shared" ca="1" si="92"/>
        <v>420982176.32885921</v>
      </c>
      <c r="DR19" s="71">
        <f t="shared" ca="1" si="92"/>
        <v>422398387.49212569</v>
      </c>
      <c r="DS19" s="71">
        <f t="shared" ca="1" si="92"/>
        <v>423781823.39992481</v>
      </c>
      <c r="DT19" s="71">
        <f t="shared" ca="1" si="92"/>
        <v>425138703.3651315</v>
      </c>
      <c r="DU19" s="71">
        <f t="shared" ca="1" si="92"/>
        <v>426468767.85103744</v>
      </c>
      <c r="DV19" s="71">
        <f t="shared" ca="1" si="92"/>
        <v>427769646.55985099</v>
      </c>
      <c r="DW19" s="71">
        <f t="shared" ca="1" si="92"/>
        <v>429060644.96194714</v>
      </c>
      <c r="DX19" s="70">
        <f t="shared" ca="1" si="92"/>
        <v>429060644.96194732</v>
      </c>
      <c r="DZ19" s="71">
        <f ca="1">SUM(DZ12:DZ18)</f>
        <v>430847792.25911486</v>
      </c>
      <c r="EA19" s="71">
        <f t="shared" ref="EA19:EL19" ca="1" si="93">SUM(EA12:EA18)</f>
        <v>432600244.89697397</v>
      </c>
      <c r="EB19" s="71">
        <f t="shared" ca="1" si="93"/>
        <v>434310772.51535785</v>
      </c>
      <c r="EC19" s="71">
        <f t="shared" ca="1" si="93"/>
        <v>435986092.12222487</v>
      </c>
      <c r="ED19" s="71">
        <f t="shared" ca="1" si="93"/>
        <v>437627384.43349165</v>
      </c>
      <c r="EE19" s="71">
        <f t="shared" ca="1" si="93"/>
        <v>439230506.39536655</v>
      </c>
      <c r="EF19" s="71">
        <f t="shared" ca="1" si="93"/>
        <v>440793606.66834956</v>
      </c>
      <c r="EG19" s="71">
        <f t="shared" ca="1" si="93"/>
        <v>442317730.84948236</v>
      </c>
      <c r="EH19" s="71">
        <f t="shared" ca="1" si="93"/>
        <v>443829950.37401491</v>
      </c>
      <c r="EI19" s="71">
        <f t="shared" ca="1" si="93"/>
        <v>445333182.6588639</v>
      </c>
      <c r="EJ19" s="71">
        <f t="shared" ca="1" si="93"/>
        <v>446812161.04948765</v>
      </c>
      <c r="EK19" s="71">
        <f t="shared" ca="1" si="93"/>
        <v>448284480.80263621</v>
      </c>
      <c r="EL19" s="70">
        <f t="shared" ca="1" si="93"/>
        <v>448284480.80263609</v>
      </c>
      <c r="EP19" s="58"/>
    </row>
    <row r="20" spans="1:146" ht="8.25" customHeight="1" x14ac:dyDescent="0.25">
      <c r="B20" s="66"/>
      <c r="C20" s="5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54"/>
      <c r="Q20" s="55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56"/>
      <c r="AF20" s="72"/>
      <c r="AG20" s="72"/>
      <c r="AH20" s="72"/>
      <c r="AI20" s="72"/>
      <c r="AJ20" s="72"/>
      <c r="AK20" s="73"/>
      <c r="AL20" s="73"/>
      <c r="AM20" s="73"/>
      <c r="AN20" s="73"/>
      <c r="AO20" s="73"/>
      <c r="AP20" s="73"/>
      <c r="AQ20" s="73"/>
      <c r="AR20" s="56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56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56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56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56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56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56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56"/>
    </row>
    <row r="21" spans="1:146" ht="18.75" x14ac:dyDescent="0.3">
      <c r="A21" s="48" t="s">
        <v>30</v>
      </c>
      <c r="C21" s="52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54"/>
      <c r="Q21" s="5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56"/>
      <c r="AF21" s="65"/>
      <c r="AG21" s="65"/>
      <c r="AH21" s="65"/>
      <c r="AI21" s="65"/>
      <c r="AJ21" s="65"/>
      <c r="AK21" s="57"/>
      <c r="AL21" s="57"/>
      <c r="AM21" s="57"/>
      <c r="AN21" s="57"/>
      <c r="AO21" s="57"/>
      <c r="AP21" s="57"/>
      <c r="AQ21" s="57"/>
      <c r="AR21" s="56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6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6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6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6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6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6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6"/>
    </row>
    <row r="22" spans="1:146" x14ac:dyDescent="0.25">
      <c r="B22" t="s">
        <v>23</v>
      </c>
      <c r="C22" s="52">
        <v>-154075178.65000001</v>
      </c>
      <c r="D22" s="65">
        <v>0</v>
      </c>
      <c r="E22" s="65">
        <f>D28</f>
        <v>-2325286.37</v>
      </c>
      <c r="F22" s="65">
        <f t="shared" ref="F22:M22" si="94">E28</f>
        <v>-4161868.76</v>
      </c>
      <c r="G22" s="65">
        <f t="shared" si="94"/>
        <v>-5702221.4600000009</v>
      </c>
      <c r="H22" s="65">
        <f t="shared" si="94"/>
        <v>-7025271.3800000008</v>
      </c>
      <c r="I22" s="65">
        <f t="shared" si="94"/>
        <v>-8354086.4400000013</v>
      </c>
      <c r="J22" s="65">
        <f t="shared" si="94"/>
        <v>-11085856.750000004</v>
      </c>
      <c r="K22" s="65">
        <f t="shared" si="94"/>
        <v>-16054204.670000006</v>
      </c>
      <c r="L22" s="65">
        <f t="shared" si="94"/>
        <v>-20808907.510000005</v>
      </c>
      <c r="M22" s="65">
        <f t="shared" si="94"/>
        <v>-24260480.950000003</v>
      </c>
      <c r="N22" s="65">
        <f>M28</f>
        <v>-26223143.050000001</v>
      </c>
      <c r="O22" s="65">
        <f>N28</f>
        <v>-27482040.91</v>
      </c>
      <c r="P22" s="54">
        <f>D22</f>
        <v>0</v>
      </c>
      <c r="Q22" s="55"/>
      <c r="R22" s="65">
        <f>O28</f>
        <v>-29191310.739999998</v>
      </c>
      <c r="S22" s="65">
        <f>R28</f>
        <v>-31097623.729999997</v>
      </c>
      <c r="T22" s="65">
        <f t="shared" ref="T22:AC22" si="95">S28</f>
        <v>-32221294.334779106</v>
      </c>
      <c r="U22" s="65">
        <f t="shared" si="95"/>
        <v>-33620644.004779108</v>
      </c>
      <c r="V22" s="65">
        <f t="shared" si="95"/>
        <v>-34375621.254779108</v>
      </c>
      <c r="W22" s="65">
        <f t="shared" si="95"/>
        <v>-35121633.674779102</v>
      </c>
      <c r="X22" s="65">
        <f t="shared" si="95"/>
        <v>-36837686.765779108</v>
      </c>
      <c r="Y22" s="65">
        <f t="shared" si="95"/>
        <v>-40739913.955779105</v>
      </c>
      <c r="Z22" s="65">
        <f t="shared" si="95"/>
        <v>-45327871.295779109</v>
      </c>
      <c r="AA22" s="65">
        <f t="shared" si="95"/>
        <v>-49066090.345779106</v>
      </c>
      <c r="AB22" s="65">
        <f t="shared" si="95"/>
        <v>-50718223.715779103</v>
      </c>
      <c r="AC22" s="65">
        <f t="shared" si="95"/>
        <v>-51730133.165779106</v>
      </c>
      <c r="AD22" s="56">
        <f>R22</f>
        <v>-29191310.739999998</v>
      </c>
      <c r="AF22" s="65">
        <f>-53340821.28+2.66</f>
        <v>-53340818.620000005</v>
      </c>
      <c r="AG22" s="65">
        <f>AF28</f>
        <v>-54892069.440000005</v>
      </c>
      <c r="AH22" s="65">
        <f t="shared" ref="AH22:AQ22" si="96">AG28</f>
        <v>-56112116.730000004</v>
      </c>
      <c r="AI22" s="65">
        <f t="shared" si="96"/>
        <v>-56999242.81000001</v>
      </c>
      <c r="AJ22" s="65">
        <f t="shared" si="96"/>
        <v>-57676081.460000008</v>
      </c>
      <c r="AK22" s="57">
        <f t="shared" si="96"/>
        <v>-58054030.040000007</v>
      </c>
      <c r="AL22" s="57">
        <f t="shared" ca="1" si="96"/>
        <v>-59640560.399944365</v>
      </c>
      <c r="AM22" s="57">
        <f t="shared" ca="1" si="96"/>
        <v>-63512788.578186989</v>
      </c>
      <c r="AN22" s="57">
        <f t="shared" ca="1" si="96"/>
        <v>-66993946.200177953</v>
      </c>
      <c r="AO22" s="57">
        <f t="shared" ca="1" si="96"/>
        <v>-69433704.593246892</v>
      </c>
      <c r="AP22" s="57">
        <f t="shared" ca="1" si="96"/>
        <v>-70345928.848943427</v>
      </c>
      <c r="AQ22" s="57">
        <f t="shared" ca="1" si="96"/>
        <v>-70466184.072371811</v>
      </c>
      <c r="AR22" s="56">
        <f>AF22</f>
        <v>-53340818.620000005</v>
      </c>
      <c r="AT22" s="57">
        <f ca="1">AQ28</f>
        <v>-4885789.1791925207</v>
      </c>
      <c r="AU22" s="57">
        <f ca="1">AT28</f>
        <v>-5119772.4743030965</v>
      </c>
      <c r="AV22" s="57">
        <f t="shared" ref="AV22:BE22" ca="1" si="97">AU28</f>
        <v>-4916336.3591959327</v>
      </c>
      <c r="AW22" s="57">
        <f t="shared" ca="1" si="97"/>
        <v>-4364686.2854745332</v>
      </c>
      <c r="AX22" s="57">
        <f t="shared" ca="1" si="97"/>
        <v>-3407191.4774249294</v>
      </c>
      <c r="AY22" s="57">
        <f t="shared" ca="1" si="97"/>
        <v>-2569919.0839782595</v>
      </c>
      <c r="AZ22" s="57">
        <f t="shared" ca="1" si="97"/>
        <v>-2981144.8111532303</v>
      </c>
      <c r="BA22" s="57">
        <f t="shared" ca="1" si="97"/>
        <v>-5691099.0134325931</v>
      </c>
      <c r="BB22" s="57">
        <f t="shared" ca="1" si="97"/>
        <v>-8003411.199696498</v>
      </c>
      <c r="BC22" s="57">
        <f t="shared" ca="1" si="97"/>
        <v>-9237406.7173091285</v>
      </c>
      <c r="BD22" s="57">
        <f t="shared" ca="1" si="97"/>
        <v>-8924078.9158476628</v>
      </c>
      <c r="BE22" s="57">
        <f t="shared" ca="1" si="97"/>
        <v>-7818746.655904036</v>
      </c>
      <c r="BF22" s="56">
        <f ca="1">AT22</f>
        <v>-4885789.1791925207</v>
      </c>
      <c r="BH22" s="57">
        <f ca="1">BE28</f>
        <v>-7178881.3934658673</v>
      </c>
      <c r="BI22" s="57">
        <f ca="1">BH28</f>
        <v>-7349397.5055146795</v>
      </c>
      <c r="BJ22" s="57">
        <f t="shared" ref="BJ22:BS22" ca="1" si="98">BI28</f>
        <v>-7521191.0674362555</v>
      </c>
      <c r="BK22" s="57">
        <f t="shared" ca="1" si="98"/>
        <v>-7694271.6494592279</v>
      </c>
      <c r="BL22" s="57">
        <f t="shared" ca="1" si="98"/>
        <v>-7868648.8935091877</v>
      </c>
      <c r="BM22" s="57">
        <f t="shared" ca="1" si="98"/>
        <v>-8044332.5137458239</v>
      </c>
      <c r="BN22" s="57">
        <f t="shared" ca="1" si="98"/>
        <v>-8221332.2971040672</v>
      </c>
      <c r="BO22" s="57">
        <f t="shared" ca="1" si="98"/>
        <v>-8399658.1038393043</v>
      </c>
      <c r="BP22" s="57">
        <f t="shared" ca="1" si="98"/>
        <v>-8579319.8680766616</v>
      </c>
      <c r="BQ22" s="57">
        <f t="shared" ca="1" si="98"/>
        <v>-8760327.5983644314</v>
      </c>
      <c r="BR22" s="57">
        <f t="shared" ca="1" si="98"/>
        <v>-8942691.3782316092</v>
      </c>
      <c r="BS22" s="57">
        <f t="shared" ca="1" si="98"/>
        <v>-9126421.3667496238</v>
      </c>
      <c r="BT22" s="56">
        <f ca="1">BH22</f>
        <v>-7178881.3934658673</v>
      </c>
      <c r="BV22" s="57">
        <f ca="1">BS28</f>
        <v>-9311527.7990982868</v>
      </c>
      <c r="BW22" s="57">
        <f ca="1">BV28</f>
        <v>-9311527.7990982868</v>
      </c>
      <c r="BX22" s="57">
        <f t="shared" ref="BX22:CG22" ca="1" si="99">BW28</f>
        <v>-9311527.7990982849</v>
      </c>
      <c r="BY22" s="57">
        <f t="shared" ca="1" si="99"/>
        <v>-9311527.7990982831</v>
      </c>
      <c r="BZ22" s="57">
        <f t="shared" ca="1" si="99"/>
        <v>-9311527.7990982812</v>
      </c>
      <c r="CA22" s="57">
        <f t="shared" ca="1" si="99"/>
        <v>-9311527.7990982793</v>
      </c>
      <c r="CB22" s="57">
        <f t="shared" ca="1" si="99"/>
        <v>-9311527.7990982775</v>
      </c>
      <c r="CC22" s="57">
        <f t="shared" ca="1" si="99"/>
        <v>-9311527.7990982756</v>
      </c>
      <c r="CD22" s="57">
        <f t="shared" ca="1" si="99"/>
        <v>-9311527.7990982737</v>
      </c>
      <c r="CE22" s="57">
        <f t="shared" ca="1" si="99"/>
        <v>-9311527.79909827</v>
      </c>
      <c r="CF22" s="57">
        <f t="shared" ca="1" si="99"/>
        <v>-9311527.79909827</v>
      </c>
      <c r="CG22" s="57">
        <f t="shared" ca="1" si="99"/>
        <v>-9311527.7990982682</v>
      </c>
      <c r="CH22" s="56">
        <f ca="1">BV22</f>
        <v>-9311527.7990982868</v>
      </c>
      <c r="CJ22" s="57">
        <f ca="1">CG28</f>
        <v>-9311527.7990982682</v>
      </c>
      <c r="CK22" s="57">
        <f ca="1">CJ28</f>
        <v>-9311527.7990982682</v>
      </c>
      <c r="CL22" s="57">
        <f t="shared" ref="CL22:CU22" ca="1" si="100">CK28</f>
        <v>-9311527.7990982682</v>
      </c>
      <c r="CM22" s="57">
        <f t="shared" ca="1" si="100"/>
        <v>-9311527.7990982682</v>
      </c>
      <c r="CN22" s="57">
        <f t="shared" ca="1" si="100"/>
        <v>-9311527.7990982663</v>
      </c>
      <c r="CO22" s="57">
        <f t="shared" ca="1" si="100"/>
        <v>-9311527.7990982682</v>
      </c>
      <c r="CP22" s="57">
        <f t="shared" ca="1" si="100"/>
        <v>-9311527.7990982682</v>
      </c>
      <c r="CQ22" s="57">
        <f t="shared" ca="1" si="100"/>
        <v>-9311527.7990982682</v>
      </c>
      <c r="CR22" s="57">
        <f t="shared" ca="1" si="100"/>
        <v>-9311527.79909827</v>
      </c>
      <c r="CS22" s="57">
        <f t="shared" ca="1" si="100"/>
        <v>-9311527.79909827</v>
      </c>
      <c r="CT22" s="57">
        <f t="shared" ca="1" si="100"/>
        <v>-9311527.7990982682</v>
      </c>
      <c r="CU22" s="57">
        <f t="shared" ca="1" si="100"/>
        <v>-9311527.7990982682</v>
      </c>
      <c r="CV22" s="56">
        <f ca="1">CJ22</f>
        <v>-9311527.7990982682</v>
      </c>
      <c r="CX22" s="57">
        <f ca="1">CU28</f>
        <v>-9311527.7990982663</v>
      </c>
      <c r="CY22" s="57">
        <f ca="1">CX28</f>
        <v>-9311527.7990982644</v>
      </c>
      <c r="CZ22" s="57">
        <f t="shared" ref="CZ22:DI22" ca="1" si="101">CY28</f>
        <v>-9311527.7990982626</v>
      </c>
      <c r="DA22" s="57">
        <f t="shared" ca="1" si="101"/>
        <v>-9311527.7990982626</v>
      </c>
      <c r="DB22" s="57">
        <f t="shared" ca="1" si="101"/>
        <v>-9311527.7990982644</v>
      </c>
      <c r="DC22" s="57">
        <f t="shared" ca="1" si="101"/>
        <v>-9311527.7990982644</v>
      </c>
      <c r="DD22" s="57">
        <f t="shared" ca="1" si="101"/>
        <v>-9311527.7990982644</v>
      </c>
      <c r="DE22" s="57">
        <f t="shared" ca="1" si="101"/>
        <v>-9311527.7990982626</v>
      </c>
      <c r="DF22" s="57">
        <f t="shared" ca="1" si="101"/>
        <v>-9311527.7990982663</v>
      </c>
      <c r="DG22" s="57">
        <f t="shared" ca="1" si="101"/>
        <v>-9311527.7990982663</v>
      </c>
      <c r="DH22" s="57">
        <f t="shared" ca="1" si="101"/>
        <v>-9311527.7990982682</v>
      </c>
      <c r="DI22" s="57">
        <f t="shared" ca="1" si="101"/>
        <v>-9311527.7990982682</v>
      </c>
      <c r="DJ22" s="56">
        <f ca="1">CX22</f>
        <v>-9311527.7990982663</v>
      </c>
      <c r="DL22" s="57">
        <f ca="1">DI28</f>
        <v>-9311527.7990982663</v>
      </c>
      <c r="DM22" s="57">
        <f ca="1">DL28</f>
        <v>-9311527.7990982663</v>
      </c>
      <c r="DN22" s="57">
        <f t="shared" ref="DN22:DW22" ca="1" si="102">DM28</f>
        <v>-9311527.7990982682</v>
      </c>
      <c r="DO22" s="57">
        <f t="shared" ca="1" si="102"/>
        <v>-9311527.7990982663</v>
      </c>
      <c r="DP22" s="57">
        <f t="shared" ca="1" si="102"/>
        <v>-9311527.7990982682</v>
      </c>
      <c r="DQ22" s="57">
        <f t="shared" ca="1" si="102"/>
        <v>-9311527.7990982682</v>
      </c>
      <c r="DR22" s="57">
        <f t="shared" ca="1" si="102"/>
        <v>-9311527.7990982663</v>
      </c>
      <c r="DS22" s="57">
        <f t="shared" ca="1" si="102"/>
        <v>-9311527.7990982644</v>
      </c>
      <c r="DT22" s="57">
        <f t="shared" ca="1" si="102"/>
        <v>-9311527.7990982644</v>
      </c>
      <c r="DU22" s="57">
        <f t="shared" ca="1" si="102"/>
        <v>-9311527.7990982644</v>
      </c>
      <c r="DV22" s="57">
        <f t="shared" ca="1" si="102"/>
        <v>-9311527.7990982644</v>
      </c>
      <c r="DW22" s="57">
        <f t="shared" ca="1" si="102"/>
        <v>-9311527.7990982644</v>
      </c>
      <c r="DX22" s="56">
        <f ca="1">DL22</f>
        <v>-9311527.7990982663</v>
      </c>
      <c r="DZ22" s="57">
        <f ca="1">DW28</f>
        <v>-9311527.7990982644</v>
      </c>
      <c r="EA22" s="57">
        <f ca="1">DZ28</f>
        <v>-9311527.7990982644</v>
      </c>
      <c r="EB22" s="57">
        <f t="shared" ref="EB22:EK22" ca="1" si="103">EA28</f>
        <v>-9311527.7990982626</v>
      </c>
      <c r="EC22" s="57">
        <f t="shared" ca="1" si="103"/>
        <v>-9311527.7990982626</v>
      </c>
      <c r="ED22" s="57">
        <f t="shared" ca="1" si="103"/>
        <v>-9311527.7990982607</v>
      </c>
      <c r="EE22" s="57">
        <f t="shared" ca="1" si="103"/>
        <v>-9311527.7990982607</v>
      </c>
      <c r="EF22" s="57">
        <f t="shared" ca="1" si="103"/>
        <v>-9311527.7990982607</v>
      </c>
      <c r="EG22" s="57">
        <f t="shared" ca="1" si="103"/>
        <v>-9311527.7990982588</v>
      </c>
      <c r="EH22" s="57">
        <f t="shared" ca="1" si="103"/>
        <v>-9311527.799098257</v>
      </c>
      <c r="EI22" s="57">
        <f t="shared" ca="1" si="103"/>
        <v>-9311527.7990982346</v>
      </c>
      <c r="EJ22" s="57">
        <f t="shared" ca="1" si="103"/>
        <v>-9311527.7990981024</v>
      </c>
      <c r="EK22" s="57">
        <f t="shared" ca="1" si="103"/>
        <v>-9311527.7990992554</v>
      </c>
      <c r="EL22" s="56">
        <f ca="1">DZ22</f>
        <v>-9311527.7990982644</v>
      </c>
    </row>
    <row r="23" spans="1:146" x14ac:dyDescent="0.25">
      <c r="B23" t="s">
        <v>18</v>
      </c>
      <c r="C23" s="52">
        <f>-C6</f>
        <v>-48737866.379999995</v>
      </c>
      <c r="D23" s="65">
        <f t="shared" ref="D23:O23" si="104">-D6</f>
        <v>-5522771.96</v>
      </c>
      <c r="E23" s="65">
        <f t="shared" si="104"/>
        <v>-5064950.88</v>
      </c>
      <c r="F23" s="65">
        <f t="shared" si="104"/>
        <v>-4800551.8000000007</v>
      </c>
      <c r="G23" s="65">
        <f t="shared" si="104"/>
        <v>-4632457.58</v>
      </c>
      <c r="H23" s="65">
        <f t="shared" si="104"/>
        <v>-4692749.2699999996</v>
      </c>
      <c r="I23" s="65">
        <f t="shared" si="104"/>
        <v>-6160987.6900000004</v>
      </c>
      <c r="J23" s="65">
        <f t="shared" si="104"/>
        <v>-8441180.5099999998</v>
      </c>
      <c r="K23" s="65">
        <f t="shared" si="104"/>
        <v>-8255436.4699999997</v>
      </c>
      <c r="L23" s="65">
        <f t="shared" si="104"/>
        <v>-7002940.1500000004</v>
      </c>
      <c r="M23" s="65">
        <f t="shared" si="104"/>
        <v>-5566956.4500000002</v>
      </c>
      <c r="N23" s="65">
        <f t="shared" si="104"/>
        <v>-4918673.5</v>
      </c>
      <c r="O23" s="65">
        <f t="shared" si="104"/>
        <v>-5462777.04</v>
      </c>
      <c r="P23" s="54">
        <f t="shared" ref="P23:P27" si="105">SUM(D23:O23)</f>
        <v>-70522433.299999997</v>
      </c>
      <c r="Q23" s="55"/>
      <c r="R23" s="65">
        <f>-R6</f>
        <v>-5731512.25</v>
      </c>
      <c r="S23" s="65">
        <f t="shared" ref="S23:AC23" si="106">-S6</f>
        <v>-4964135.08</v>
      </c>
      <c r="T23" s="65">
        <f t="shared" si="106"/>
        <v>-5288652</v>
      </c>
      <c r="U23" s="65">
        <f t="shared" si="106"/>
        <v>-4694123.78</v>
      </c>
      <c r="V23" s="65">
        <f t="shared" si="106"/>
        <v>-4736826.59</v>
      </c>
      <c r="W23" s="65">
        <f t="shared" si="106"/>
        <v>-5775836.0710000005</v>
      </c>
      <c r="X23" s="65">
        <f t="shared" si="106"/>
        <v>-7990999.0099999998</v>
      </c>
      <c r="Y23" s="65">
        <f t="shared" si="106"/>
        <v>-8710997.4199999999</v>
      </c>
      <c r="Z23" s="65">
        <f t="shared" si="106"/>
        <v>-7890655.4299999997</v>
      </c>
      <c r="AA23" s="65">
        <f t="shared" si="106"/>
        <v>-5849858.6200000001</v>
      </c>
      <c r="AB23" s="65">
        <f t="shared" si="106"/>
        <v>-5285573.28</v>
      </c>
      <c r="AC23" s="65">
        <f t="shared" si="106"/>
        <v>-5992364.2999999998</v>
      </c>
      <c r="AD23" s="56">
        <f t="shared" ref="AD23:AD27" si="107">SUM(R23:AC23)</f>
        <v>-72911533.831</v>
      </c>
      <c r="AF23" s="65">
        <f t="shared" ref="AF23:AQ23" si="108">-AF6</f>
        <v>-6013528.5599999996</v>
      </c>
      <c r="AG23" s="65">
        <f t="shared" si="108"/>
        <v>-5702083.4299999997</v>
      </c>
      <c r="AH23" s="65">
        <f t="shared" si="108"/>
        <v>-5398931.7300000004</v>
      </c>
      <c r="AI23" s="65">
        <f t="shared" si="108"/>
        <v>-5229034.3899999997</v>
      </c>
      <c r="AJ23" s="65">
        <f t="shared" si="108"/>
        <v>-4976553.6900000004</v>
      </c>
      <c r="AK23" s="57">
        <f t="shared" si="108"/>
        <v>-6398871.3048821455</v>
      </c>
      <c r="AL23" s="57">
        <f t="shared" si="108"/>
        <v>-8738919.6162034571</v>
      </c>
      <c r="AM23" s="57">
        <f t="shared" si="108"/>
        <v>-8394728.2075577881</v>
      </c>
      <c r="AN23" s="57">
        <f t="shared" si="108"/>
        <v>-7405153.0226747915</v>
      </c>
      <c r="AO23" s="57">
        <f t="shared" si="108"/>
        <v>-5938628.942422648</v>
      </c>
      <c r="AP23" s="57">
        <f t="shared" si="108"/>
        <v>-5215925.1431719745</v>
      </c>
      <c r="AQ23" s="57">
        <f t="shared" si="108"/>
        <v>-5769442.0631268211</v>
      </c>
      <c r="AR23" s="56">
        <f t="shared" ref="AR23:AR27" si="109">SUM(AF23:AQ23)</f>
        <v>-75181800.100039631</v>
      </c>
      <c r="AT23" s="57">
        <f t="shared" ref="AT23:BE23" si="110">-AT6</f>
        <v>-5965378.517654161</v>
      </c>
      <c r="AU23" s="57">
        <f t="shared" si="110"/>
        <v>-5604836.1891113063</v>
      </c>
      <c r="AV23" s="57">
        <f t="shared" si="110"/>
        <v>-5336019.8303658655</v>
      </c>
      <c r="AW23" s="57">
        <f t="shared" si="110"/>
        <v>-5011975.3820063146</v>
      </c>
      <c r="AX23" s="57">
        <f t="shared" si="110"/>
        <v>-5214652.6323238462</v>
      </c>
      <c r="AY23" s="57">
        <f t="shared" si="110"/>
        <v>-6540086.3716963241</v>
      </c>
      <c r="AZ23" s="57">
        <f t="shared" si="110"/>
        <v>-8902101.3810981382</v>
      </c>
      <c r="BA23" s="57">
        <f t="shared" si="110"/>
        <v>-8560239.9702857286</v>
      </c>
      <c r="BB23" s="57">
        <f t="shared" si="110"/>
        <v>-7542800.6186184986</v>
      </c>
      <c r="BC23" s="57">
        <f t="shared" si="110"/>
        <v>-6065741.7715717573</v>
      </c>
      <c r="BD23" s="57">
        <f t="shared" si="110"/>
        <v>-5352320.4646707829</v>
      </c>
      <c r="BE23" s="57">
        <f t="shared" si="110"/>
        <v>-5897177.8528544502</v>
      </c>
      <c r="BF23" s="56">
        <f t="shared" ref="BF23:BF27" si="111">SUM(AT23:BE23)</f>
        <v>-75993330.982257158</v>
      </c>
      <c r="BH23" s="57">
        <f t="shared" ref="BH23:BS23" si="112">-BH6</f>
        <v>-6786164.4564175382</v>
      </c>
      <c r="BI23" s="57">
        <f t="shared" si="112"/>
        <v>-6866977.1849695407</v>
      </c>
      <c r="BJ23" s="57">
        <f t="shared" si="112"/>
        <v>-6947344.4091210514</v>
      </c>
      <c r="BK23" s="57">
        <f t="shared" si="112"/>
        <v>-7027266.1288720705</v>
      </c>
      <c r="BL23" s="57">
        <f t="shared" si="112"/>
        <v>-7106742.3442225987</v>
      </c>
      <c r="BM23" s="57">
        <f t="shared" si="112"/>
        <v>-7185773.0551726352</v>
      </c>
      <c r="BN23" s="57">
        <f t="shared" si="112"/>
        <v>-7264358.261722181</v>
      </c>
      <c r="BO23" s="57">
        <f t="shared" si="112"/>
        <v>-7342497.9638712341</v>
      </c>
      <c r="BP23" s="57">
        <f t="shared" si="112"/>
        <v>-7420192.1616197955</v>
      </c>
      <c r="BQ23" s="57">
        <f t="shared" si="112"/>
        <v>-7497440.8549678661</v>
      </c>
      <c r="BR23" s="57">
        <f t="shared" si="112"/>
        <v>-7574244.043915445</v>
      </c>
      <c r="BS23" s="57">
        <f t="shared" si="112"/>
        <v>-7650601.7284625331</v>
      </c>
      <c r="BT23" s="56">
        <f t="shared" ref="BT23:BT27" si="113">SUM(BH23:BS23)</f>
        <v>-86669602.593334496</v>
      </c>
      <c r="BV23" s="57">
        <f t="shared" ref="BV23:CG23" ca="1" si="114">-BV6</f>
        <v>-7541840.7581418194</v>
      </c>
      <c r="BW23" s="57">
        <f t="shared" ca="1" si="114"/>
        <v>-7619551.1436385885</v>
      </c>
      <c r="BX23" s="57">
        <f t="shared" ca="1" si="114"/>
        <v>-7696807.1556734797</v>
      </c>
      <c r="BY23" s="57">
        <f t="shared" ca="1" si="114"/>
        <v>-7773608.794246491</v>
      </c>
      <c r="BZ23" s="57">
        <f t="shared" ca="1" si="114"/>
        <v>-7849956.0593576245</v>
      </c>
      <c r="CA23" s="57">
        <f t="shared" ca="1" si="114"/>
        <v>-7925848.9510068782</v>
      </c>
      <c r="CB23" s="57">
        <f t="shared" ca="1" si="114"/>
        <v>-8001287.4691942539</v>
      </c>
      <c r="CC23" s="57">
        <f t="shared" ca="1" si="114"/>
        <v>-8076271.6139197499</v>
      </c>
      <c r="CD23" s="57">
        <f t="shared" ca="1" si="114"/>
        <v>-8150801.3851833679</v>
      </c>
      <c r="CE23" s="57">
        <f t="shared" ca="1" si="114"/>
        <v>-8224876.782985108</v>
      </c>
      <c r="CF23" s="57">
        <f t="shared" ca="1" si="114"/>
        <v>-8298497.8073249683</v>
      </c>
      <c r="CG23" s="57">
        <f t="shared" ca="1" si="114"/>
        <v>-8371664.4582029488</v>
      </c>
      <c r="CH23" s="56">
        <f t="shared" ref="CH23:CH27" ca="1" si="115">SUM(BV23:CG23)</f>
        <v>-95531012.37887527</v>
      </c>
      <c r="CJ23" s="57">
        <f t="shared" ref="CJ23:CU23" ca="1" si="116">-CJ6</f>
        <v>-8436450.4107352383</v>
      </c>
      <c r="CK23" s="57">
        <f t="shared" ca="1" si="116"/>
        <v>-8488332.8345222343</v>
      </c>
      <c r="CL23" s="57">
        <f t="shared" ca="1" si="116"/>
        <v>-8536490.9078626931</v>
      </c>
      <c r="CM23" s="57">
        <f t="shared" ca="1" si="116"/>
        <v>-8581902.0043547451</v>
      </c>
      <c r="CN23" s="57">
        <f t="shared" ca="1" si="116"/>
        <v>-8626214.6994958054</v>
      </c>
      <c r="CO23" s="57">
        <f t="shared" ca="1" si="116"/>
        <v>-8672404.2517464869</v>
      </c>
      <c r="CP23" s="57">
        <f t="shared" ca="1" si="116"/>
        <v>-8717360.6921525821</v>
      </c>
      <c r="CQ23" s="57">
        <f t="shared" ca="1" si="116"/>
        <v>-8761297.8904827591</v>
      </c>
      <c r="CR23" s="57">
        <f t="shared" ca="1" si="116"/>
        <v>-8808953.3325912375</v>
      </c>
      <c r="CS23" s="57">
        <f t="shared" ca="1" si="116"/>
        <v>-8853681.5736501813</v>
      </c>
      <c r="CT23" s="57">
        <f t="shared" ca="1" si="116"/>
        <v>-8882269.1582601815</v>
      </c>
      <c r="CU23" s="57">
        <f t="shared" ca="1" si="116"/>
        <v>-8891218.1817275975</v>
      </c>
      <c r="CV23" s="56">
        <f t="shared" ref="CV23:CV27" ca="1" si="117">SUM(CJ23:CU23)</f>
        <v>-104256575.93758175</v>
      </c>
      <c r="CX23" s="57">
        <f t="shared" ref="CX23:DI23" ca="1" si="118">-CX6</f>
        <v>-8915921.0463521816</v>
      </c>
      <c r="CY23" s="57">
        <f t="shared" ca="1" si="118"/>
        <v>-8967771.0438500028</v>
      </c>
      <c r="CZ23" s="57">
        <f t="shared" ca="1" si="118"/>
        <v>-9017463.1438794211</v>
      </c>
      <c r="DA23" s="57">
        <f t="shared" ca="1" si="118"/>
        <v>-9066340.7483292706</v>
      </c>
      <c r="DB23" s="57">
        <f t="shared" ca="1" si="118"/>
        <v>-9116588.2456629016</v>
      </c>
      <c r="DC23" s="57">
        <f t="shared" ca="1" si="118"/>
        <v>-9163597.3195321187</v>
      </c>
      <c r="DD23" s="57">
        <f t="shared" ca="1" si="118"/>
        <v>-9204560.5400901027</v>
      </c>
      <c r="DE23" s="57">
        <f t="shared" ca="1" si="118"/>
        <v>-9245547.4541301988</v>
      </c>
      <c r="DF23" s="57">
        <f t="shared" ca="1" si="118"/>
        <v>-9296082.4698735122</v>
      </c>
      <c r="DG23" s="57">
        <f t="shared" ca="1" si="118"/>
        <v>-9343869.9757294264</v>
      </c>
      <c r="DH23" s="57">
        <f t="shared" ca="1" si="118"/>
        <v>-9374380.7000377811</v>
      </c>
      <c r="DI23" s="57">
        <f t="shared" ca="1" si="118"/>
        <v>-9401597.5369066913</v>
      </c>
      <c r="DJ23" s="56">
        <f t="shared" ref="DJ23:DJ27" ca="1" si="119">SUM(CX23:DI23)</f>
        <v>-110113720.22437361</v>
      </c>
      <c r="DL23" s="57">
        <f t="shared" ref="DL23:DW23" ca="1" si="120">-DL6</f>
        <v>-9448017.9449645504</v>
      </c>
      <c r="DM23" s="57">
        <f t="shared" ca="1" si="120"/>
        <v>-9504887.5721614137</v>
      </c>
      <c r="DN23" s="57">
        <f t="shared" ca="1" si="120"/>
        <v>-9557027.6610147227</v>
      </c>
      <c r="DO23" s="57">
        <f t="shared" ca="1" si="120"/>
        <v>-9604665.8272245433</v>
      </c>
      <c r="DP23" s="57">
        <f t="shared" ca="1" si="120"/>
        <v>-9650508.5773338936</v>
      </c>
      <c r="DQ23" s="57">
        <f t="shared" ca="1" si="120"/>
        <v>-9700320.8391405959</v>
      </c>
      <c r="DR23" s="57">
        <f t="shared" ca="1" si="120"/>
        <v>-9748368.3074204139</v>
      </c>
      <c r="DS23" s="57">
        <f t="shared" ca="1" si="120"/>
        <v>-9791591.4382085465</v>
      </c>
      <c r="DT23" s="57">
        <f t="shared" ca="1" si="120"/>
        <v>-9828373.8407274447</v>
      </c>
      <c r="DU23" s="57">
        <f t="shared" ca="1" si="120"/>
        <v>-9865216.605577521</v>
      </c>
      <c r="DV23" s="57">
        <f t="shared" ca="1" si="120"/>
        <v>-9904220.6796825863</v>
      </c>
      <c r="DW23" s="57">
        <f t="shared" ca="1" si="120"/>
        <v>-9923773.4944747761</v>
      </c>
      <c r="DX23" s="56">
        <f t="shared" ref="DX23:DX27" ca="1" si="121">SUM(DL23:DW23)</f>
        <v>-116526972.787931</v>
      </c>
      <c r="DZ23" s="57">
        <f t="shared" ref="DZ23:EK23" ca="1" si="122">-DZ6</f>
        <v>-9947167.6270016581</v>
      </c>
      <c r="EA23" s="57">
        <f t="shared" ca="1" si="122"/>
        <v>-9995071.5580032896</v>
      </c>
      <c r="EB23" s="57">
        <f t="shared" ca="1" si="122"/>
        <v>-10049919.915683998</v>
      </c>
      <c r="EC23" s="57">
        <f t="shared" ca="1" si="122"/>
        <v>-10097763.416163072</v>
      </c>
      <c r="ED23" s="57">
        <f t="shared" ca="1" si="122"/>
        <v>-10144167.824637998</v>
      </c>
      <c r="EE23" s="57">
        <f t="shared" ca="1" si="122"/>
        <v>-10194445.855803393</v>
      </c>
      <c r="EF23" s="57">
        <f t="shared" ca="1" si="122"/>
        <v>-10246283.425164433</v>
      </c>
      <c r="EG23" s="57">
        <f t="shared" ca="1" si="122"/>
        <v>-10296780.589265894</v>
      </c>
      <c r="EH23" s="57">
        <f t="shared" ca="1" si="122"/>
        <v>-10320016.43857092</v>
      </c>
      <c r="EI23" s="57">
        <f t="shared" ca="1" si="122"/>
        <v>-10340256.905443603</v>
      </c>
      <c r="EJ23" s="57">
        <f t="shared" ca="1" si="122"/>
        <v>-10375639.975785138</v>
      </c>
      <c r="EK23" s="57">
        <f t="shared" ca="1" si="122"/>
        <v>-10393312.428308565</v>
      </c>
      <c r="EL23" s="56">
        <f t="shared" ref="EL23:EL27" ca="1" si="123">SUM(DZ23:EK23)</f>
        <v>-122400825.95983197</v>
      </c>
      <c r="EN23" s="58">
        <f ca="1">P23+AD23+AR23+BF23+BT23+CH23+CV23+DJ23+DX23+EL23</f>
        <v>-930107808.09522474</v>
      </c>
    </row>
    <row r="24" spans="1:146" x14ac:dyDescent="0.25">
      <c r="B24" t="s">
        <v>26</v>
      </c>
      <c r="C24" s="52">
        <f>-C16</f>
        <v>18400787.91</v>
      </c>
      <c r="D24" s="65">
        <f>-D16</f>
        <v>1856240.59</v>
      </c>
      <c r="E24" s="65">
        <f t="shared" ref="E24:O24" si="124">-E16</f>
        <v>1888117.49</v>
      </c>
      <c r="F24" s="65">
        <f t="shared" si="124"/>
        <v>1919080.1</v>
      </c>
      <c r="G24" s="65">
        <f t="shared" si="124"/>
        <v>1958283.66</v>
      </c>
      <c r="H24" s="65">
        <f t="shared" si="124"/>
        <v>1999989.21</v>
      </c>
      <c r="I24" s="65">
        <f t="shared" si="124"/>
        <v>2050538.38</v>
      </c>
      <c r="J24" s="65">
        <f t="shared" si="124"/>
        <v>2096727.59</v>
      </c>
      <c r="K24" s="65">
        <f t="shared" si="124"/>
        <v>2139067.63</v>
      </c>
      <c r="L24" s="65">
        <f t="shared" si="124"/>
        <v>2190385.71</v>
      </c>
      <c r="M24" s="65">
        <f t="shared" si="124"/>
        <v>2237682.35</v>
      </c>
      <c r="N24" s="65">
        <f t="shared" si="124"/>
        <v>2282179.64</v>
      </c>
      <c r="O24" s="65">
        <f t="shared" si="124"/>
        <v>2346602.21</v>
      </c>
      <c r="P24" s="54">
        <f t="shared" si="105"/>
        <v>24964894.560000002</v>
      </c>
      <c r="Q24" s="55"/>
      <c r="R24" s="65">
        <f>-R16</f>
        <v>2400865.2599999998</v>
      </c>
      <c r="S24" s="65">
        <f t="shared" ref="S24:AC24" si="125">-S16</f>
        <v>2417917.4752208921</v>
      </c>
      <c r="T24" s="65">
        <f t="shared" si="125"/>
        <v>2467767.33</v>
      </c>
      <c r="U24" s="65">
        <f t="shared" si="125"/>
        <v>2505040.5299999998</v>
      </c>
      <c r="V24" s="65">
        <f t="shared" si="125"/>
        <v>2545148.17</v>
      </c>
      <c r="W24" s="65">
        <f t="shared" si="125"/>
        <v>2602184.98</v>
      </c>
      <c r="X24" s="65">
        <f t="shared" si="125"/>
        <v>2633096.8199999998</v>
      </c>
      <c r="Y24" s="65">
        <f t="shared" si="125"/>
        <v>2678606.08</v>
      </c>
      <c r="Z24" s="65">
        <f t="shared" si="125"/>
        <v>2721004.38</v>
      </c>
      <c r="AA24" s="65">
        <f t="shared" si="125"/>
        <v>2766309.25</v>
      </c>
      <c r="AB24" s="65">
        <f t="shared" si="125"/>
        <v>2822596.83</v>
      </c>
      <c r="AC24" s="65">
        <f t="shared" si="125"/>
        <v>2895010.56</v>
      </c>
      <c r="AD24" s="56">
        <f t="shared" si="107"/>
        <v>31455547.66522089</v>
      </c>
      <c r="AF24" s="65">
        <f>-AF16</f>
        <v>2956224.74</v>
      </c>
      <c r="AG24" s="65">
        <f t="shared" ref="AG24:AQ24" si="126">-AG16</f>
        <v>2983878.14</v>
      </c>
      <c r="AH24" s="65">
        <f t="shared" si="126"/>
        <v>3015583.65</v>
      </c>
      <c r="AI24" s="65">
        <f t="shared" si="126"/>
        <v>3051823.74</v>
      </c>
      <c r="AJ24" s="65">
        <f t="shared" si="126"/>
        <v>3090478.11</v>
      </c>
      <c r="AK24" s="57">
        <f t="shared" si="126"/>
        <v>3262429.5356684914</v>
      </c>
      <c r="AL24" s="57">
        <f t="shared" si="126"/>
        <v>3316139.0635018246</v>
      </c>
      <c r="AM24" s="57">
        <f t="shared" si="126"/>
        <v>3369848.5913351579</v>
      </c>
      <c r="AN24" s="57">
        <f t="shared" si="126"/>
        <v>3423558.1191684911</v>
      </c>
      <c r="AO24" s="57">
        <f t="shared" si="126"/>
        <v>3477267.6470018243</v>
      </c>
      <c r="AP24" s="57">
        <f t="shared" si="126"/>
        <v>3530977.1748351576</v>
      </c>
      <c r="AQ24" s="57">
        <f t="shared" si="126"/>
        <v>3584686.7026684908</v>
      </c>
      <c r="AR24" s="56">
        <f t="shared" si="109"/>
        <v>39062895.214179434</v>
      </c>
      <c r="AT24" s="57">
        <f>-AT16</f>
        <v>3639098.2202518242</v>
      </c>
      <c r="AU24" s="57">
        <f t="shared" ref="AU24:BE24" si="127">-AU16</f>
        <v>3694211.7275851574</v>
      </c>
      <c r="AV24" s="57">
        <f t="shared" si="127"/>
        <v>3749325.2349184905</v>
      </c>
      <c r="AW24" s="57">
        <f t="shared" si="127"/>
        <v>3804438.7422518237</v>
      </c>
      <c r="AX24" s="57">
        <f t="shared" si="127"/>
        <v>3859552.2495851568</v>
      </c>
      <c r="AY24" s="57">
        <f t="shared" si="127"/>
        <v>3914665.7569184899</v>
      </c>
      <c r="AZ24" s="57">
        <f t="shared" si="127"/>
        <v>3969779.2642518231</v>
      </c>
      <c r="BA24" s="57">
        <f t="shared" si="127"/>
        <v>4024892.7715851562</v>
      </c>
      <c r="BB24" s="57">
        <f t="shared" si="127"/>
        <v>4080006.2789184893</v>
      </c>
      <c r="BC24" s="57">
        <f t="shared" si="127"/>
        <v>4135119.7862518225</v>
      </c>
      <c r="BD24" s="57">
        <f t="shared" si="127"/>
        <v>4190233.2935851556</v>
      </c>
      <c r="BE24" s="57">
        <f t="shared" si="127"/>
        <v>4245346.8009184888</v>
      </c>
      <c r="BF24" s="56">
        <f t="shared" si="111"/>
        <v>47306670.127021879</v>
      </c>
      <c r="BH24" s="57">
        <f>-BH16</f>
        <v>4302748.2610851564</v>
      </c>
      <c r="BI24" s="57">
        <f t="shared" ref="BI24:BS24" si="128">-BI16</f>
        <v>4362437.6740851561</v>
      </c>
      <c r="BJ24" s="57">
        <f t="shared" si="128"/>
        <v>4422127.0870851558</v>
      </c>
      <c r="BK24" s="57">
        <f t="shared" si="128"/>
        <v>4481816.5000851555</v>
      </c>
      <c r="BL24" s="57">
        <f t="shared" si="128"/>
        <v>4541505.9130851552</v>
      </c>
      <c r="BM24" s="57">
        <f t="shared" si="128"/>
        <v>4601195.3260851549</v>
      </c>
      <c r="BN24" s="57">
        <f t="shared" si="128"/>
        <v>4660884.7390851546</v>
      </c>
      <c r="BO24" s="57">
        <f t="shared" si="128"/>
        <v>4720574.1520851543</v>
      </c>
      <c r="BP24" s="57">
        <f t="shared" si="128"/>
        <v>4780263.565085154</v>
      </c>
      <c r="BQ24" s="57">
        <f t="shared" si="128"/>
        <v>4839952.9780851537</v>
      </c>
      <c r="BR24" s="57">
        <f t="shared" si="128"/>
        <v>4899642.3910851534</v>
      </c>
      <c r="BS24" s="57">
        <f t="shared" si="128"/>
        <v>4959331.8040851532</v>
      </c>
      <c r="BT24" s="56">
        <f t="shared" si="113"/>
        <v>55572480.391021848</v>
      </c>
      <c r="BV24" s="57">
        <f>-BV16</f>
        <v>5019615.3628079398</v>
      </c>
      <c r="BW24" s="57">
        <f t="shared" ref="BW24:CG24" si="129">-BW16</f>
        <v>5080493.0672535142</v>
      </c>
      <c r="BX24" s="57">
        <f t="shared" si="129"/>
        <v>5141370.7716990886</v>
      </c>
      <c r="BY24" s="57">
        <f t="shared" si="129"/>
        <v>5202248.4761446631</v>
      </c>
      <c r="BZ24" s="57">
        <f t="shared" si="129"/>
        <v>5263126.1805902375</v>
      </c>
      <c r="CA24" s="57">
        <f t="shared" si="129"/>
        <v>5324003.8850358119</v>
      </c>
      <c r="CB24" s="57">
        <f t="shared" si="129"/>
        <v>5384881.5894813864</v>
      </c>
      <c r="CC24" s="57">
        <f t="shared" si="129"/>
        <v>5445759.2939269608</v>
      </c>
      <c r="CD24" s="57">
        <f t="shared" si="129"/>
        <v>5506636.9983725352</v>
      </c>
      <c r="CE24" s="57">
        <f t="shared" si="129"/>
        <v>5567514.7028181097</v>
      </c>
      <c r="CF24" s="57">
        <f t="shared" si="129"/>
        <v>5628392.4072636841</v>
      </c>
      <c r="CG24" s="57">
        <f t="shared" si="129"/>
        <v>5689270.1117092585</v>
      </c>
      <c r="CH24" s="56">
        <f t="shared" si="115"/>
        <v>64253312.847103186</v>
      </c>
      <c r="CJ24" s="57">
        <f>-CJ16</f>
        <v>5740734.6962626837</v>
      </c>
      <c r="CK24" s="57">
        <f t="shared" ref="CK24:CU24" si="130">-CK16</f>
        <v>5778175.8687989609</v>
      </c>
      <c r="CL24" s="57">
        <f t="shared" si="130"/>
        <v>5812159.236876905</v>
      </c>
      <c r="CM24" s="57">
        <f t="shared" si="130"/>
        <v>5843639.9304548493</v>
      </c>
      <c r="CN24" s="57">
        <f t="shared" si="130"/>
        <v>5874253.951116127</v>
      </c>
      <c r="CO24" s="57">
        <f t="shared" si="130"/>
        <v>5906981.2093190718</v>
      </c>
      <c r="CP24" s="57">
        <f t="shared" si="130"/>
        <v>5938715.9183553495</v>
      </c>
      <c r="CQ24" s="57">
        <f t="shared" si="130"/>
        <v>5969665.3132666275</v>
      </c>
      <c r="CR24" s="57">
        <f t="shared" si="130"/>
        <v>6004578.742427906</v>
      </c>
      <c r="CS24" s="57">
        <f t="shared" si="130"/>
        <v>6036815.5655058501</v>
      </c>
      <c r="CT24" s="57">
        <f t="shared" si="130"/>
        <v>6053092.7794587947</v>
      </c>
      <c r="CU24" s="57">
        <f t="shared" si="130"/>
        <v>6049779.8129534069</v>
      </c>
      <c r="CV24" s="56">
        <f t="shared" si="117"/>
        <v>71008593.024796531</v>
      </c>
      <c r="CX24" s="57">
        <f>-CX16</f>
        <v>6061161.3953300482</v>
      </c>
      <c r="CY24" s="57">
        <f t="shared" ref="CY24:DI24" si="131">-CY16</f>
        <v>6098783.5823387178</v>
      </c>
      <c r="CZ24" s="57">
        <f t="shared" si="131"/>
        <v>6134521.6416390548</v>
      </c>
      <c r="DA24" s="57">
        <f t="shared" si="131"/>
        <v>6169709.8920227243</v>
      </c>
      <c r="DB24" s="57">
        <f t="shared" si="131"/>
        <v>6206536.785323061</v>
      </c>
      <c r="DC24" s="57">
        <f t="shared" si="131"/>
        <v>6240389.0193733983</v>
      </c>
      <c r="DD24" s="57">
        <f t="shared" si="131"/>
        <v>6268426.3630070677</v>
      </c>
      <c r="DE24" s="57">
        <f t="shared" si="131"/>
        <v>6296697.5353074046</v>
      </c>
      <c r="DF24" s="57">
        <f t="shared" si="131"/>
        <v>6334764.3731077407</v>
      </c>
      <c r="DG24" s="57">
        <f t="shared" si="131"/>
        <v>6370358.5933664115</v>
      </c>
      <c r="DH24" s="57">
        <f t="shared" si="131"/>
        <v>6388877.9761667475</v>
      </c>
      <c r="DI24" s="57">
        <f t="shared" si="131"/>
        <v>6404229.8742170837</v>
      </c>
      <c r="DJ24" s="56">
        <f t="shared" si="119"/>
        <v>74974457.031199455</v>
      </c>
      <c r="DL24" s="57">
        <f>-DL16</f>
        <v>6438595.9571842877</v>
      </c>
      <c r="DM24" s="57">
        <f t="shared" ref="DM24:DW24" si="132">-DM16</f>
        <v>6483331.5286100255</v>
      </c>
      <c r="DN24" s="57">
        <f t="shared" si="132"/>
        <v>6523654.9896190967</v>
      </c>
      <c r="DO24" s="57">
        <f t="shared" si="132"/>
        <v>6559761.7544615017</v>
      </c>
      <c r="DP24" s="57">
        <f t="shared" si="132"/>
        <v>6594336.877720573</v>
      </c>
      <c r="DQ24" s="57">
        <f t="shared" si="132"/>
        <v>6633155.407104644</v>
      </c>
      <c r="DR24" s="57">
        <f t="shared" si="132"/>
        <v>6670493.3478220487</v>
      </c>
      <c r="DS24" s="57">
        <f t="shared" si="132"/>
        <v>6703268.6032894533</v>
      </c>
      <c r="DT24" s="57">
        <f t="shared" si="132"/>
        <v>6729824.5458818581</v>
      </c>
      <c r="DU24" s="57">
        <f t="shared" si="132"/>
        <v>6756640.0251825955</v>
      </c>
      <c r="DV24" s="57">
        <f t="shared" si="132"/>
        <v>6785825.8022750001</v>
      </c>
      <c r="DW24" s="57">
        <f t="shared" si="132"/>
        <v>6795706.1089924043</v>
      </c>
      <c r="DX24" s="56">
        <f t="shared" si="121"/>
        <v>79674594.948143482</v>
      </c>
      <c r="DZ24" s="57">
        <f>-DZ16</f>
        <v>6807613.0498595536</v>
      </c>
      <c r="EA24" s="57">
        <f t="shared" ref="EA24:EK24" si="133">-EA16</f>
        <v>6842307.7091681128</v>
      </c>
      <c r="EB24" s="57">
        <f t="shared" si="133"/>
        <v>6884232.7286433401</v>
      </c>
      <c r="EC24" s="57">
        <f t="shared" si="133"/>
        <v>6919440.7401602324</v>
      </c>
      <c r="ED24" s="57">
        <f t="shared" si="133"/>
        <v>6953468.0357604586</v>
      </c>
      <c r="EE24" s="57">
        <f t="shared" si="133"/>
        <v>6991638.385152353</v>
      </c>
      <c r="EF24" s="57">
        <f t="shared" si="133"/>
        <v>7031660.0740442453</v>
      </c>
      <c r="EG24" s="57">
        <f t="shared" si="133"/>
        <v>7070636.165894472</v>
      </c>
      <c r="EH24" s="57">
        <f t="shared" si="133"/>
        <v>7082540.8224946996</v>
      </c>
      <c r="EI24" s="57">
        <f t="shared" si="133"/>
        <v>7091528.0621782597</v>
      </c>
      <c r="EJ24" s="57">
        <f t="shared" si="133"/>
        <v>7115781.9564034855</v>
      </c>
      <c r="EK24" s="57">
        <f t="shared" si="133"/>
        <v>7122440.5938787125</v>
      </c>
      <c r="EL24" s="56">
        <f t="shared" si="123"/>
        <v>83913288.323637918</v>
      </c>
      <c r="EN24" s="58">
        <f>P24+AD24+AR24+BF24+BT24+CH24+CV24+DJ24+DX24+EL24</f>
        <v>572186734.13232458</v>
      </c>
    </row>
    <row r="25" spans="1:146" x14ac:dyDescent="0.25">
      <c r="B25" t="s">
        <v>27</v>
      </c>
      <c r="C25" s="52">
        <v>-746048.6</v>
      </c>
      <c r="D25" s="65">
        <v>0</v>
      </c>
      <c r="E25" s="65">
        <v>0</v>
      </c>
      <c r="F25" s="65">
        <f>IF((F34+F35)&lt;0,(F34+F35),0)</f>
        <v>0</v>
      </c>
      <c r="G25" s="65">
        <f t="shared" ref="G25:O25" si="134">IF((G34+G35)&lt;0,(G34+G35),0)</f>
        <v>0</v>
      </c>
      <c r="H25" s="65">
        <f t="shared" si="134"/>
        <v>0</v>
      </c>
      <c r="I25" s="65">
        <f t="shared" si="134"/>
        <v>0</v>
      </c>
      <c r="J25" s="65">
        <f t="shared" si="134"/>
        <v>0</v>
      </c>
      <c r="K25" s="65">
        <f t="shared" si="134"/>
        <v>0</v>
      </c>
      <c r="L25" s="65">
        <f t="shared" si="134"/>
        <v>0</v>
      </c>
      <c r="M25" s="65">
        <f t="shared" si="134"/>
        <v>0</v>
      </c>
      <c r="N25" s="65">
        <f t="shared" si="134"/>
        <v>0</v>
      </c>
      <c r="O25" s="65">
        <f t="shared" si="134"/>
        <v>0</v>
      </c>
      <c r="P25" s="54">
        <f t="shared" si="105"/>
        <v>0</v>
      </c>
      <c r="Q25" s="55"/>
      <c r="R25" s="65">
        <f t="shared" ref="R25:AC25" si="135">IF((R34+R35)&lt;0,(R34+R35),0)</f>
        <v>0</v>
      </c>
      <c r="S25" s="65">
        <f t="shared" si="135"/>
        <v>0</v>
      </c>
      <c r="T25" s="65">
        <f t="shared" si="135"/>
        <v>0</v>
      </c>
      <c r="U25" s="65">
        <f t="shared" si="135"/>
        <v>0</v>
      </c>
      <c r="V25" s="65">
        <f t="shared" si="135"/>
        <v>0</v>
      </c>
      <c r="W25" s="65">
        <f t="shared" si="135"/>
        <v>0</v>
      </c>
      <c r="X25" s="65">
        <f t="shared" si="135"/>
        <v>0</v>
      </c>
      <c r="Y25" s="65">
        <f t="shared" si="135"/>
        <v>0</v>
      </c>
      <c r="Z25" s="65">
        <f t="shared" si="135"/>
        <v>0</v>
      </c>
      <c r="AA25" s="65">
        <f t="shared" si="135"/>
        <v>0</v>
      </c>
      <c r="AB25" s="65">
        <f t="shared" si="135"/>
        <v>0</v>
      </c>
      <c r="AC25" s="65">
        <f t="shared" si="135"/>
        <v>0</v>
      </c>
      <c r="AD25" s="56">
        <f t="shared" si="107"/>
        <v>0</v>
      </c>
      <c r="AF25" s="65">
        <f t="shared" ref="AF25:AQ25" si="136">IF((AF34+AF35)&lt;0,(AF34+AF35),0)</f>
        <v>0</v>
      </c>
      <c r="AG25" s="65">
        <f t="shared" si="136"/>
        <v>0</v>
      </c>
      <c r="AH25" s="65">
        <f t="shared" si="136"/>
        <v>0</v>
      </c>
      <c r="AI25" s="65">
        <f t="shared" si="136"/>
        <v>0</v>
      </c>
      <c r="AJ25" s="65">
        <f t="shared" si="136"/>
        <v>0</v>
      </c>
      <c r="AK25" s="57">
        <f t="shared" ca="1" si="136"/>
        <v>0</v>
      </c>
      <c r="AL25" s="57">
        <f t="shared" ca="1" si="136"/>
        <v>0</v>
      </c>
      <c r="AM25" s="57">
        <f t="shared" ca="1" si="136"/>
        <v>0</v>
      </c>
      <c r="AN25" s="57">
        <f t="shared" ca="1" si="136"/>
        <v>0</v>
      </c>
      <c r="AO25" s="57">
        <f t="shared" ca="1" si="136"/>
        <v>0</v>
      </c>
      <c r="AP25" s="57">
        <f t="shared" ca="1" si="136"/>
        <v>0</v>
      </c>
      <c r="AQ25" s="57">
        <f t="shared" ca="1" si="136"/>
        <v>0</v>
      </c>
      <c r="AR25" s="56">
        <f t="shared" ca="1" si="109"/>
        <v>0</v>
      </c>
      <c r="AT25" s="57">
        <f t="shared" ref="AT25:BE25" ca="1" si="137">IF((AT34+AT35)&lt;0,(AT34+AT35),0)</f>
        <v>0</v>
      </c>
      <c r="AU25" s="57">
        <f t="shared" ca="1" si="137"/>
        <v>0</v>
      </c>
      <c r="AV25" s="57">
        <f t="shared" ca="1" si="137"/>
        <v>0</v>
      </c>
      <c r="AW25" s="57">
        <f t="shared" ca="1" si="137"/>
        <v>0</v>
      </c>
      <c r="AX25" s="57">
        <f t="shared" ca="1" si="137"/>
        <v>0</v>
      </c>
      <c r="AY25" s="57">
        <f t="shared" ca="1" si="137"/>
        <v>0</v>
      </c>
      <c r="AZ25" s="57">
        <f t="shared" ca="1" si="137"/>
        <v>0</v>
      </c>
      <c r="BA25" s="57">
        <f t="shared" ca="1" si="137"/>
        <v>0</v>
      </c>
      <c r="BB25" s="57">
        <f t="shared" ca="1" si="137"/>
        <v>0</v>
      </c>
      <c r="BC25" s="57">
        <f t="shared" ca="1" si="137"/>
        <v>0</v>
      </c>
      <c r="BD25" s="57">
        <f t="shared" ca="1" si="137"/>
        <v>0</v>
      </c>
      <c r="BE25" s="57">
        <f t="shared" ca="1" si="137"/>
        <v>0</v>
      </c>
      <c r="BF25" s="56">
        <f t="shared" ca="1" si="111"/>
        <v>0</v>
      </c>
      <c r="BH25" s="57">
        <f t="shared" ref="BH25:BS25" ca="1" si="138">IF((BH34+BH35)&lt;0,(BH34+BH35),0)</f>
        <v>0</v>
      </c>
      <c r="BI25" s="57">
        <f t="shared" ca="1" si="138"/>
        <v>0</v>
      </c>
      <c r="BJ25" s="57">
        <f t="shared" ca="1" si="138"/>
        <v>0</v>
      </c>
      <c r="BK25" s="57">
        <f t="shared" ca="1" si="138"/>
        <v>0</v>
      </c>
      <c r="BL25" s="57">
        <f t="shared" ca="1" si="138"/>
        <v>0</v>
      </c>
      <c r="BM25" s="57">
        <f t="shared" ca="1" si="138"/>
        <v>0</v>
      </c>
      <c r="BN25" s="57">
        <f t="shared" ca="1" si="138"/>
        <v>0</v>
      </c>
      <c r="BO25" s="57">
        <f t="shared" ca="1" si="138"/>
        <v>0</v>
      </c>
      <c r="BP25" s="57">
        <f t="shared" ca="1" si="138"/>
        <v>0</v>
      </c>
      <c r="BQ25" s="57">
        <f t="shared" ca="1" si="138"/>
        <v>0</v>
      </c>
      <c r="BR25" s="57">
        <f t="shared" ca="1" si="138"/>
        <v>0</v>
      </c>
      <c r="BS25" s="57">
        <f t="shared" ca="1" si="138"/>
        <v>0</v>
      </c>
      <c r="BT25" s="56">
        <f t="shared" ca="1" si="113"/>
        <v>0</v>
      </c>
      <c r="BV25" s="57">
        <f t="shared" ref="BV25:CG25" ca="1" si="139">IF((BV34+BV35)&lt;0,(BV34+BV35),0)</f>
        <v>0</v>
      </c>
      <c r="BW25" s="57">
        <f t="shared" ca="1" si="139"/>
        <v>0</v>
      </c>
      <c r="BX25" s="57">
        <f t="shared" ca="1" si="139"/>
        <v>0</v>
      </c>
      <c r="BY25" s="57">
        <f t="shared" ca="1" si="139"/>
        <v>0</v>
      </c>
      <c r="BZ25" s="57">
        <f t="shared" ca="1" si="139"/>
        <v>0</v>
      </c>
      <c r="CA25" s="57">
        <f t="shared" ca="1" si="139"/>
        <v>0</v>
      </c>
      <c r="CB25" s="57">
        <f t="shared" ca="1" si="139"/>
        <v>0</v>
      </c>
      <c r="CC25" s="57">
        <f t="shared" ca="1" si="139"/>
        <v>0</v>
      </c>
      <c r="CD25" s="57">
        <f t="shared" ca="1" si="139"/>
        <v>0</v>
      </c>
      <c r="CE25" s="57">
        <f t="shared" ca="1" si="139"/>
        <v>0</v>
      </c>
      <c r="CF25" s="57">
        <f t="shared" ca="1" si="139"/>
        <v>0</v>
      </c>
      <c r="CG25" s="57">
        <f t="shared" ca="1" si="139"/>
        <v>0</v>
      </c>
      <c r="CH25" s="56">
        <f t="shared" ca="1" si="115"/>
        <v>0</v>
      </c>
      <c r="CJ25" s="57">
        <f t="shared" ref="CJ25:CU25" ca="1" si="140">IF((CJ34+CJ35)&lt;0,(CJ34+CJ35),0)</f>
        <v>0</v>
      </c>
      <c r="CK25" s="57">
        <f t="shared" ca="1" si="140"/>
        <v>0</v>
      </c>
      <c r="CL25" s="57">
        <f t="shared" ca="1" si="140"/>
        <v>0</v>
      </c>
      <c r="CM25" s="57">
        <f t="shared" ca="1" si="140"/>
        <v>0</v>
      </c>
      <c r="CN25" s="57">
        <f t="shared" ca="1" si="140"/>
        <v>0</v>
      </c>
      <c r="CO25" s="57">
        <f t="shared" ca="1" si="140"/>
        <v>0</v>
      </c>
      <c r="CP25" s="57">
        <f t="shared" ca="1" si="140"/>
        <v>0</v>
      </c>
      <c r="CQ25" s="57">
        <f t="shared" ca="1" si="140"/>
        <v>0</v>
      </c>
      <c r="CR25" s="57">
        <f t="shared" ca="1" si="140"/>
        <v>0</v>
      </c>
      <c r="CS25" s="57">
        <f t="shared" ca="1" si="140"/>
        <v>0</v>
      </c>
      <c r="CT25" s="57">
        <f t="shared" ca="1" si="140"/>
        <v>0</v>
      </c>
      <c r="CU25" s="57">
        <f t="shared" ca="1" si="140"/>
        <v>0</v>
      </c>
      <c r="CV25" s="56">
        <f t="shared" ca="1" si="117"/>
        <v>0</v>
      </c>
      <c r="CX25" s="57">
        <f t="shared" ref="CX25:DI25" ca="1" si="141">IF((CX34+CX35)&lt;0,(CX34+CX35),0)</f>
        <v>0</v>
      </c>
      <c r="CY25" s="57">
        <f t="shared" ca="1" si="141"/>
        <v>0</v>
      </c>
      <c r="CZ25" s="57">
        <f t="shared" ca="1" si="141"/>
        <v>0</v>
      </c>
      <c r="DA25" s="57">
        <f t="shared" ca="1" si="141"/>
        <v>0</v>
      </c>
      <c r="DB25" s="57">
        <f t="shared" ca="1" si="141"/>
        <v>0</v>
      </c>
      <c r="DC25" s="57">
        <f t="shared" ca="1" si="141"/>
        <v>0</v>
      </c>
      <c r="DD25" s="57">
        <f t="shared" ca="1" si="141"/>
        <v>0</v>
      </c>
      <c r="DE25" s="57">
        <f t="shared" ca="1" si="141"/>
        <v>0</v>
      </c>
      <c r="DF25" s="57">
        <f t="shared" ca="1" si="141"/>
        <v>0</v>
      </c>
      <c r="DG25" s="57">
        <f t="shared" ca="1" si="141"/>
        <v>0</v>
      </c>
      <c r="DH25" s="57">
        <f t="shared" ca="1" si="141"/>
        <v>0</v>
      </c>
      <c r="DI25" s="57">
        <f t="shared" ca="1" si="141"/>
        <v>0</v>
      </c>
      <c r="DJ25" s="56">
        <f t="shared" ca="1" si="119"/>
        <v>0</v>
      </c>
      <c r="DL25" s="57">
        <f t="shared" ref="DL25:DW25" ca="1" si="142">IF((DL34+DL35)&lt;0,(DL34+DL35),0)</f>
        <v>0</v>
      </c>
      <c r="DM25" s="57">
        <f t="shared" ca="1" si="142"/>
        <v>0</v>
      </c>
      <c r="DN25" s="57">
        <f t="shared" ca="1" si="142"/>
        <v>0</v>
      </c>
      <c r="DO25" s="57">
        <f t="shared" ca="1" si="142"/>
        <v>0</v>
      </c>
      <c r="DP25" s="57">
        <f t="shared" ca="1" si="142"/>
        <v>0</v>
      </c>
      <c r="DQ25" s="57">
        <f t="shared" ca="1" si="142"/>
        <v>0</v>
      </c>
      <c r="DR25" s="57">
        <f t="shared" ca="1" si="142"/>
        <v>0</v>
      </c>
      <c r="DS25" s="57">
        <f t="shared" ca="1" si="142"/>
        <v>0</v>
      </c>
      <c r="DT25" s="57">
        <f t="shared" ca="1" si="142"/>
        <v>0</v>
      </c>
      <c r="DU25" s="57">
        <f t="shared" ca="1" si="142"/>
        <v>0</v>
      </c>
      <c r="DV25" s="57">
        <f t="shared" ca="1" si="142"/>
        <v>0</v>
      </c>
      <c r="DW25" s="57">
        <f t="shared" ca="1" si="142"/>
        <v>0</v>
      </c>
      <c r="DX25" s="56">
        <f t="shared" ca="1" si="121"/>
        <v>0</v>
      </c>
      <c r="DZ25" s="57">
        <f t="shared" ref="DZ25:EK25" ca="1" si="143">IF((DZ34+DZ35)&lt;0,(DZ34+DZ35),0)</f>
        <v>0</v>
      </c>
      <c r="EA25" s="57">
        <f t="shared" ca="1" si="143"/>
        <v>0</v>
      </c>
      <c r="EB25" s="57">
        <f t="shared" ca="1" si="143"/>
        <v>0</v>
      </c>
      <c r="EC25" s="57">
        <f t="shared" ca="1" si="143"/>
        <v>0</v>
      </c>
      <c r="ED25" s="57">
        <f t="shared" ca="1" si="143"/>
        <v>0</v>
      </c>
      <c r="EE25" s="57">
        <f t="shared" ca="1" si="143"/>
        <v>0</v>
      </c>
      <c r="EF25" s="57">
        <f t="shared" ca="1" si="143"/>
        <v>0</v>
      </c>
      <c r="EG25" s="57">
        <f t="shared" ca="1" si="143"/>
        <v>0</v>
      </c>
      <c r="EH25" s="57">
        <f t="shared" ca="1" si="143"/>
        <v>0</v>
      </c>
      <c r="EI25" s="57">
        <f t="shared" ca="1" si="143"/>
        <v>0</v>
      </c>
      <c r="EJ25" s="57">
        <f t="shared" ca="1" si="143"/>
        <v>0</v>
      </c>
      <c r="EK25" s="57">
        <f t="shared" ca="1" si="143"/>
        <v>0</v>
      </c>
      <c r="EL25" s="56">
        <f t="shared" ca="1" si="123"/>
        <v>0</v>
      </c>
      <c r="EN25" s="58"/>
    </row>
    <row r="26" spans="1:146" x14ac:dyDescent="0.25">
      <c r="B26" t="s">
        <v>28</v>
      </c>
      <c r="C26" s="52"/>
      <c r="D26" s="65">
        <f>-D18</f>
        <v>1341245</v>
      </c>
      <c r="E26" s="65">
        <f t="shared" ref="E26:O26" si="144">-E18</f>
        <v>1340251</v>
      </c>
      <c r="F26" s="65">
        <f t="shared" si="144"/>
        <v>1341119</v>
      </c>
      <c r="G26" s="65">
        <f t="shared" si="144"/>
        <v>1351124</v>
      </c>
      <c r="H26" s="65">
        <f t="shared" si="144"/>
        <v>1363945</v>
      </c>
      <c r="I26" s="65">
        <f t="shared" si="144"/>
        <v>1378679</v>
      </c>
      <c r="J26" s="65">
        <f t="shared" si="144"/>
        <v>1376105</v>
      </c>
      <c r="K26" s="65">
        <f t="shared" si="144"/>
        <v>1361666</v>
      </c>
      <c r="L26" s="65">
        <f t="shared" si="144"/>
        <v>1360981</v>
      </c>
      <c r="M26" s="65">
        <f t="shared" si="144"/>
        <v>1366612</v>
      </c>
      <c r="N26" s="65">
        <f t="shared" si="144"/>
        <v>1377596</v>
      </c>
      <c r="O26" s="65">
        <f t="shared" si="144"/>
        <v>1406905</v>
      </c>
      <c r="P26" s="54">
        <f t="shared" si="105"/>
        <v>16366228</v>
      </c>
      <c r="Q26" s="55"/>
      <c r="R26" s="65">
        <f>-R18</f>
        <v>1424334</v>
      </c>
      <c r="S26" s="65">
        <f t="shared" ref="S26:AC26" si="145">-S18</f>
        <v>1422547</v>
      </c>
      <c r="T26" s="65">
        <f t="shared" si="145"/>
        <v>1421535</v>
      </c>
      <c r="U26" s="65">
        <f t="shared" si="145"/>
        <v>1434106</v>
      </c>
      <c r="V26" s="65">
        <f t="shared" si="145"/>
        <v>1445666</v>
      </c>
      <c r="W26" s="65">
        <f t="shared" si="145"/>
        <v>1457598</v>
      </c>
      <c r="X26" s="65">
        <f t="shared" si="145"/>
        <v>1455675</v>
      </c>
      <c r="Y26" s="65">
        <f t="shared" si="145"/>
        <v>1444434</v>
      </c>
      <c r="Z26" s="65">
        <f t="shared" si="145"/>
        <v>1431432</v>
      </c>
      <c r="AA26" s="65">
        <f t="shared" si="145"/>
        <v>1431416</v>
      </c>
      <c r="AB26" s="65">
        <f t="shared" si="145"/>
        <v>1451067</v>
      </c>
      <c r="AC26" s="65">
        <f t="shared" si="145"/>
        <v>1484720</v>
      </c>
      <c r="AD26" s="56">
        <f t="shared" si="107"/>
        <v>17304530</v>
      </c>
      <c r="AF26" s="65">
        <f>-AF18</f>
        <v>1506053</v>
      </c>
      <c r="AG26" s="65">
        <f t="shared" ref="AG26:AQ26" si="146">-AG18</f>
        <v>1498158</v>
      </c>
      <c r="AH26" s="65">
        <f t="shared" si="146"/>
        <v>1496222</v>
      </c>
      <c r="AI26" s="65">
        <f t="shared" si="146"/>
        <v>1500372</v>
      </c>
      <c r="AJ26" s="65">
        <f t="shared" si="146"/>
        <v>1508127</v>
      </c>
      <c r="AK26" s="57">
        <f t="shared" ca="1" si="146"/>
        <v>1549911.4092692952</v>
      </c>
      <c r="AL26" s="57">
        <f t="shared" ca="1" si="146"/>
        <v>1550552.3744590043</v>
      </c>
      <c r="AM26" s="57">
        <f t="shared" ca="1" si="146"/>
        <v>1543721.9942316541</v>
      </c>
      <c r="AN26" s="57">
        <f t="shared" ca="1" si="146"/>
        <v>1541836.5104373596</v>
      </c>
      <c r="AO26" s="57">
        <f t="shared" ca="1" si="146"/>
        <v>1549137.039724292</v>
      </c>
      <c r="AP26" s="57">
        <f t="shared" ca="1" si="146"/>
        <v>1564692.7449084367</v>
      </c>
      <c r="AQ26" s="57">
        <f t="shared" ca="1" si="146"/>
        <v>1580998.7341026149</v>
      </c>
      <c r="AR26" s="56">
        <f t="shared" ca="1" si="109"/>
        <v>18389782.807132658</v>
      </c>
      <c r="AT26" s="57">
        <f ca="1">-AT18</f>
        <v>2092297.0022917618</v>
      </c>
      <c r="AU26" s="57">
        <f t="shared" ref="AU26:BE26" ca="1" si="147">-AU18</f>
        <v>2114060.5766333137</v>
      </c>
      <c r="AV26" s="57">
        <f t="shared" ca="1" si="147"/>
        <v>2138344.6691687754</v>
      </c>
      <c r="AW26" s="57">
        <f t="shared" ca="1" si="147"/>
        <v>2165031.4478040957</v>
      </c>
      <c r="AX26" s="57">
        <f t="shared" ca="1" si="147"/>
        <v>2192372.7761853584</v>
      </c>
      <c r="AY26" s="57">
        <f t="shared" ca="1" si="147"/>
        <v>2214194.8876028629</v>
      </c>
      <c r="AZ26" s="57">
        <f t="shared" ca="1" si="147"/>
        <v>2222367.9145669537</v>
      </c>
      <c r="BA26" s="57">
        <f t="shared" ca="1" si="147"/>
        <v>2223035.012436667</v>
      </c>
      <c r="BB26" s="57">
        <f t="shared" ca="1" si="147"/>
        <v>2228798.8220873764</v>
      </c>
      <c r="BC26" s="57">
        <f t="shared" ca="1" si="147"/>
        <v>2243949.7867814014</v>
      </c>
      <c r="BD26" s="57">
        <f t="shared" ca="1" si="147"/>
        <v>2267419.431029255</v>
      </c>
      <c r="BE26" s="57">
        <f t="shared" ca="1" si="147"/>
        <v>2291696.3143741279</v>
      </c>
      <c r="BF26" s="56">
        <f t="shared" ca="1" si="111"/>
        <v>26393568.640961945</v>
      </c>
      <c r="BH26" s="57">
        <f ca="1">-BH18</f>
        <v>2312900.0832835701</v>
      </c>
      <c r="BI26" s="57">
        <f t="shared" ref="BI26:BS26" ca="1" si="148">-BI18</f>
        <v>2332745.9489628072</v>
      </c>
      <c r="BJ26" s="57">
        <f t="shared" ca="1" si="148"/>
        <v>2352136.7400129228</v>
      </c>
      <c r="BK26" s="57">
        <f t="shared" ca="1" si="148"/>
        <v>2371072.3847369542</v>
      </c>
      <c r="BL26" s="57">
        <f t="shared" ca="1" si="148"/>
        <v>2389552.8109008074</v>
      </c>
      <c r="BM26" s="57">
        <f t="shared" ca="1" si="148"/>
        <v>2407577.945729238</v>
      </c>
      <c r="BN26" s="57">
        <f t="shared" ca="1" si="148"/>
        <v>2425147.7159017911</v>
      </c>
      <c r="BO26" s="57">
        <f t="shared" ca="1" si="148"/>
        <v>2442262.0475487201</v>
      </c>
      <c r="BP26" s="57">
        <f t="shared" ca="1" si="148"/>
        <v>2458920.8662468712</v>
      </c>
      <c r="BQ26" s="57">
        <f t="shared" ca="1" si="148"/>
        <v>2475124.0970155359</v>
      </c>
      <c r="BR26" s="57">
        <f t="shared" ca="1" si="148"/>
        <v>2490871.6643122765</v>
      </c>
      <c r="BS26" s="57">
        <f t="shared" ca="1" si="148"/>
        <v>2506163.492028717</v>
      </c>
      <c r="BT26" s="56">
        <f t="shared" ca="1" si="113"/>
        <v>28964475.796680212</v>
      </c>
      <c r="BV26" s="57">
        <f ca="1">-BV18</f>
        <v>2522225.3953338796</v>
      </c>
      <c r="BW26" s="57">
        <f t="shared" ref="BW26:CG26" ca="1" si="149">-BW18</f>
        <v>2539058.0763850748</v>
      </c>
      <c r="BX26" s="57">
        <f t="shared" ca="1" si="149"/>
        <v>2555436.383974391</v>
      </c>
      <c r="BY26" s="57">
        <f t="shared" ca="1" si="149"/>
        <v>2571360.3181018285</v>
      </c>
      <c r="BZ26" s="57">
        <f t="shared" ca="1" si="149"/>
        <v>2586829.878767387</v>
      </c>
      <c r="CA26" s="57">
        <f t="shared" ca="1" si="149"/>
        <v>2601845.0659710667</v>
      </c>
      <c r="CB26" s="57">
        <f t="shared" ca="1" si="149"/>
        <v>2616405.879712868</v>
      </c>
      <c r="CC26" s="57">
        <f t="shared" ca="1" si="149"/>
        <v>2630512.3199927895</v>
      </c>
      <c r="CD26" s="57">
        <f t="shared" ca="1" si="149"/>
        <v>2644164.3868108331</v>
      </c>
      <c r="CE26" s="57">
        <f t="shared" ca="1" si="149"/>
        <v>2657362.0801669979</v>
      </c>
      <c r="CF26" s="57">
        <f t="shared" ca="1" si="149"/>
        <v>2670105.4000612837</v>
      </c>
      <c r="CG26" s="57">
        <f t="shared" ca="1" si="149"/>
        <v>2682394.3464936903</v>
      </c>
      <c r="CH26" s="56">
        <f t="shared" ca="1" si="115"/>
        <v>31277699.531772088</v>
      </c>
      <c r="CJ26" s="57">
        <f ca="1">-CJ18</f>
        <v>2695715.7144725546</v>
      </c>
      <c r="CK26" s="57">
        <f t="shared" ref="CK26:CU26" ca="1" si="150">-CK18</f>
        <v>2710156.9657232729</v>
      </c>
      <c r="CL26" s="57">
        <f t="shared" ca="1" si="150"/>
        <v>2724331.6709857881</v>
      </c>
      <c r="CM26" s="57">
        <f t="shared" ca="1" si="150"/>
        <v>2738262.0738998963</v>
      </c>
      <c r="CN26" s="57">
        <f t="shared" ca="1" si="150"/>
        <v>2751960.748379678</v>
      </c>
      <c r="CO26" s="57">
        <f t="shared" ca="1" si="150"/>
        <v>2765423.042427415</v>
      </c>
      <c r="CP26" s="57">
        <f t="shared" ca="1" si="150"/>
        <v>2778644.7737972336</v>
      </c>
      <c r="CQ26" s="57">
        <f t="shared" ca="1" si="150"/>
        <v>2791632.5772161311</v>
      </c>
      <c r="CR26" s="57">
        <f t="shared" ca="1" si="150"/>
        <v>2804374.5901633319</v>
      </c>
      <c r="CS26" s="57">
        <f t="shared" ca="1" si="150"/>
        <v>2816866.0081443312</v>
      </c>
      <c r="CT26" s="57">
        <f t="shared" ca="1" si="150"/>
        <v>2829176.3788013868</v>
      </c>
      <c r="CU26" s="57">
        <f t="shared" ca="1" si="150"/>
        <v>2841438.368774191</v>
      </c>
      <c r="CV26" s="56">
        <f t="shared" ca="1" si="117"/>
        <v>33247982.912785206</v>
      </c>
      <c r="CX26" s="57">
        <f ca="1">-CX18</f>
        <v>2854759.6510221334</v>
      </c>
      <c r="CY26" s="57">
        <f t="shared" ref="CY26:DI26" ca="1" si="151">-CY18</f>
        <v>2868987.4615112855</v>
      </c>
      <c r="CZ26" s="57">
        <f t="shared" ca="1" si="151"/>
        <v>2882941.5022403658</v>
      </c>
      <c r="DA26" s="57">
        <f t="shared" ca="1" si="151"/>
        <v>2896630.8563065454</v>
      </c>
      <c r="DB26" s="57">
        <f t="shared" ca="1" si="151"/>
        <v>2910051.4603398405</v>
      </c>
      <c r="DC26" s="57">
        <f t="shared" ca="1" si="151"/>
        <v>2923208.3001587205</v>
      </c>
      <c r="DD26" s="57">
        <f t="shared" ca="1" si="151"/>
        <v>2936134.1770830359</v>
      </c>
      <c r="DE26" s="57">
        <f t="shared" ca="1" si="151"/>
        <v>2948849.9188227933</v>
      </c>
      <c r="DF26" s="57">
        <f t="shared" ca="1" si="151"/>
        <v>2961318.096765771</v>
      </c>
      <c r="DG26" s="57">
        <f t="shared" ca="1" si="151"/>
        <v>2973511.3823630144</v>
      </c>
      <c r="DH26" s="57">
        <f t="shared" ca="1" si="151"/>
        <v>2985502.7238710336</v>
      </c>
      <c r="DI26" s="57">
        <f t="shared" ca="1" si="151"/>
        <v>2997367.6626896071</v>
      </c>
      <c r="DJ26" s="56">
        <f t="shared" ca="1" si="119"/>
        <v>35139263.193174146</v>
      </c>
      <c r="DL26" s="57">
        <f ca="1">-DL18</f>
        <v>3009421.9877802636</v>
      </c>
      <c r="DM26" s="57">
        <f t="shared" ref="DM26:DW26" ca="1" si="152">-DM18</f>
        <v>3021556.0435513882</v>
      </c>
      <c r="DN26" s="57">
        <f t="shared" ca="1" si="152"/>
        <v>3033372.6713956264</v>
      </c>
      <c r="DO26" s="57">
        <f t="shared" ca="1" si="152"/>
        <v>3044904.0727630411</v>
      </c>
      <c r="DP26" s="57">
        <f t="shared" ca="1" si="152"/>
        <v>3056171.6996133206</v>
      </c>
      <c r="DQ26" s="57">
        <f t="shared" ca="1" si="152"/>
        <v>3067165.4320359514</v>
      </c>
      <c r="DR26" s="57">
        <f t="shared" ca="1" si="152"/>
        <v>3077874.9595983657</v>
      </c>
      <c r="DS26" s="57">
        <f t="shared" ca="1" si="152"/>
        <v>3088322.8349190932</v>
      </c>
      <c r="DT26" s="57">
        <f t="shared" ca="1" si="152"/>
        <v>3098549.2948455866</v>
      </c>
      <c r="DU26" s="57">
        <f t="shared" ca="1" si="152"/>
        <v>3108576.5803949255</v>
      </c>
      <c r="DV26" s="57">
        <f t="shared" ca="1" si="152"/>
        <v>3118394.8774075857</v>
      </c>
      <c r="DW26" s="57">
        <f t="shared" ca="1" si="152"/>
        <v>3128067.3854823718</v>
      </c>
      <c r="DX26" s="56">
        <f t="shared" ca="1" si="121"/>
        <v>36852377.83978752</v>
      </c>
      <c r="DZ26" s="57">
        <f ca="1">-DZ18</f>
        <v>3139554.577142105</v>
      </c>
      <c r="EA26" s="57">
        <f t="shared" ref="EA26:EK26" ca="1" si="153">-EA18</f>
        <v>3152763.8488351763</v>
      </c>
      <c r="EB26" s="57">
        <f t="shared" ca="1" si="153"/>
        <v>3165687.1870406582</v>
      </c>
      <c r="EC26" s="57">
        <f t="shared" ca="1" si="153"/>
        <v>3178322.67600284</v>
      </c>
      <c r="ED26" s="57">
        <f t="shared" ca="1" si="153"/>
        <v>3190699.7888775398</v>
      </c>
      <c r="EE26" s="57">
        <f t="shared" ca="1" si="153"/>
        <v>3202807.4706510394</v>
      </c>
      <c r="EF26" s="57">
        <f t="shared" ca="1" si="153"/>
        <v>3214623.3511201874</v>
      </c>
      <c r="EG26" s="57">
        <f t="shared" ca="1" si="153"/>
        <v>3226144.4233714221</v>
      </c>
      <c r="EH26" s="57">
        <f t="shared" ca="1" si="153"/>
        <v>3237475.6160762203</v>
      </c>
      <c r="EI26" s="57">
        <f t="shared" ca="1" si="153"/>
        <v>3248728.8432653504</v>
      </c>
      <c r="EJ26" s="57">
        <f t="shared" ca="1" si="153"/>
        <v>3259858.0193816815</v>
      </c>
      <c r="EK26" s="57">
        <f t="shared" ca="1" si="153"/>
        <v>3270871.8344296603</v>
      </c>
      <c r="EL26" s="56">
        <f t="shared" ca="1" si="123"/>
        <v>38487537.636193879</v>
      </c>
      <c r="EN26" s="58">
        <f ca="1">P26+AD26+AR26+BF26+BT26+CH26+CV26+DJ26+DX26+EL26</f>
        <v>282423446.35848767</v>
      </c>
    </row>
    <row r="27" spans="1:146" x14ac:dyDescent="0.25">
      <c r="B27" t="s">
        <v>31</v>
      </c>
      <c r="C27" s="52">
        <f>-SUM(C22:C26)</f>
        <v>185158305.72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f>IF(O39="Y",-B28-SUM(D23:O26),0)</f>
        <v>0</v>
      </c>
      <c r="P27" s="54">
        <f t="shared" si="105"/>
        <v>0</v>
      </c>
      <c r="Q27" s="55"/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f>IF(AC39="Y",-P28-SUM(R23:AC26),0)</f>
        <v>0</v>
      </c>
      <c r="AD27" s="56">
        <f t="shared" si="107"/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66184151.519534998</v>
      </c>
      <c r="AR27" s="56">
        <f t="shared" si="109"/>
        <v>66184151.519534998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7">
        <v>0</v>
      </c>
      <c r="AZ27" s="57">
        <v>0</v>
      </c>
      <c r="BA27" s="57">
        <v>0</v>
      </c>
      <c r="BB27" s="57">
        <v>0</v>
      </c>
      <c r="BC27" s="57">
        <v>0</v>
      </c>
      <c r="BD27" s="57">
        <v>0</v>
      </c>
      <c r="BE27" s="57">
        <f>IF(BE39="Y",-AR28-SUM(AT23:BE26),0)</f>
        <v>0</v>
      </c>
      <c r="BF27" s="56">
        <f t="shared" si="111"/>
        <v>0</v>
      </c>
      <c r="BH27" s="57">
        <v>0</v>
      </c>
      <c r="BI27" s="57">
        <v>0</v>
      </c>
      <c r="BJ27" s="57">
        <v>0</v>
      </c>
      <c r="BK27" s="57">
        <v>0</v>
      </c>
      <c r="BL27" s="57">
        <v>0</v>
      </c>
      <c r="BM27" s="57">
        <v>0</v>
      </c>
      <c r="BN27" s="57">
        <v>0</v>
      </c>
      <c r="BO27" s="57">
        <v>0</v>
      </c>
      <c r="BP27" s="57">
        <v>0</v>
      </c>
      <c r="BQ27" s="57">
        <v>0</v>
      </c>
      <c r="BR27" s="57">
        <v>0</v>
      </c>
      <c r="BS27" s="57">
        <f>IF(BS39="Y",-BF28-SUM(BH23:BS26),0)</f>
        <v>0</v>
      </c>
      <c r="BT27" s="56">
        <f t="shared" si="113"/>
        <v>0</v>
      </c>
      <c r="BV27" s="57">
        <v>0</v>
      </c>
      <c r="BW27" s="57">
        <v>0</v>
      </c>
      <c r="BX27" s="57">
        <v>0</v>
      </c>
      <c r="BY27" s="57">
        <v>0</v>
      </c>
      <c r="BZ27" s="57">
        <v>0</v>
      </c>
      <c r="CA27" s="57">
        <v>0</v>
      </c>
      <c r="CB27" s="57">
        <v>0</v>
      </c>
      <c r="CC27" s="57">
        <v>0</v>
      </c>
      <c r="CD27" s="57">
        <v>0</v>
      </c>
      <c r="CE27" s="57">
        <v>0</v>
      </c>
      <c r="CF27" s="57">
        <v>0</v>
      </c>
      <c r="CG27" s="57">
        <f>IF(CG39="Y",-BT28-SUM(BV23:CG26),0)</f>
        <v>0</v>
      </c>
      <c r="CH27" s="56">
        <f t="shared" si="115"/>
        <v>0</v>
      </c>
      <c r="CJ27" s="57">
        <v>0</v>
      </c>
      <c r="CK27" s="57">
        <v>0</v>
      </c>
      <c r="CL27" s="57">
        <v>0</v>
      </c>
      <c r="CM27" s="57">
        <v>0</v>
      </c>
      <c r="CN27" s="57">
        <v>0</v>
      </c>
      <c r="CO27" s="57">
        <v>0</v>
      </c>
      <c r="CP27" s="57">
        <v>0</v>
      </c>
      <c r="CQ27" s="57">
        <v>0</v>
      </c>
      <c r="CR27" s="57">
        <v>0</v>
      </c>
      <c r="CS27" s="57">
        <v>0</v>
      </c>
      <c r="CT27" s="57">
        <v>0</v>
      </c>
      <c r="CU27" s="57">
        <f>IF(CU39="Y",-CH28-SUM(CJ23:CU26),0)</f>
        <v>0</v>
      </c>
      <c r="CV27" s="56">
        <f t="shared" si="117"/>
        <v>0</v>
      </c>
      <c r="CX27" s="57">
        <v>0</v>
      </c>
      <c r="CY27" s="57">
        <v>0</v>
      </c>
      <c r="CZ27" s="57">
        <v>0</v>
      </c>
      <c r="DA27" s="57">
        <v>0</v>
      </c>
      <c r="DB27" s="57">
        <v>0</v>
      </c>
      <c r="DC27" s="57">
        <v>0</v>
      </c>
      <c r="DD27" s="57">
        <v>0</v>
      </c>
      <c r="DE27" s="57">
        <v>0</v>
      </c>
      <c r="DF27" s="57">
        <v>0</v>
      </c>
      <c r="DG27" s="57">
        <v>0</v>
      </c>
      <c r="DH27" s="57">
        <v>0</v>
      </c>
      <c r="DI27" s="57">
        <f>IF(DI39="Y",-CV28-SUM(CX23:DI26),0)</f>
        <v>0</v>
      </c>
      <c r="DJ27" s="56">
        <f t="shared" si="119"/>
        <v>0</v>
      </c>
      <c r="DL27" s="57">
        <v>0</v>
      </c>
      <c r="DM27" s="57">
        <v>0</v>
      </c>
      <c r="DN27" s="57">
        <v>0</v>
      </c>
      <c r="DO27" s="57">
        <v>0</v>
      </c>
      <c r="DP27" s="57">
        <v>0</v>
      </c>
      <c r="DQ27" s="57">
        <v>0</v>
      </c>
      <c r="DR27" s="57">
        <v>0</v>
      </c>
      <c r="DS27" s="57">
        <v>0</v>
      </c>
      <c r="DT27" s="57">
        <v>0</v>
      </c>
      <c r="DU27" s="57">
        <v>0</v>
      </c>
      <c r="DV27" s="57">
        <v>0</v>
      </c>
      <c r="DW27" s="57">
        <f>IF(DW39="Y",-DJ28-SUM(DL23:DW26),0)</f>
        <v>0</v>
      </c>
      <c r="DX27" s="56">
        <f t="shared" si="121"/>
        <v>0</v>
      </c>
      <c r="DZ27" s="57">
        <v>0</v>
      </c>
      <c r="EA27" s="57">
        <v>0</v>
      </c>
      <c r="EB27" s="57">
        <v>0</v>
      </c>
      <c r="EC27" s="57">
        <v>0</v>
      </c>
      <c r="ED27" s="57">
        <v>0</v>
      </c>
      <c r="EE27" s="57">
        <v>0</v>
      </c>
      <c r="EF27" s="57">
        <v>0</v>
      </c>
      <c r="EG27" s="57">
        <v>0</v>
      </c>
      <c r="EH27" s="57">
        <v>0</v>
      </c>
      <c r="EI27" s="57">
        <v>0</v>
      </c>
      <c r="EJ27" s="57">
        <v>0</v>
      </c>
      <c r="EK27" s="57">
        <f>IF(EK39="Y",-DX28-SUM(DZ23:EK26),0)</f>
        <v>0</v>
      </c>
      <c r="EL27" s="56">
        <f t="shared" si="123"/>
        <v>0</v>
      </c>
      <c r="EN27" s="58">
        <f>P27+AD27+AR27+BF27+BT27+CH27+CV27+DJ27+DX27+EL27</f>
        <v>66184151.519534998</v>
      </c>
    </row>
    <row r="28" spans="1:146" x14ac:dyDescent="0.25">
      <c r="B28" s="66" t="s">
        <v>29</v>
      </c>
      <c r="C28" s="67">
        <f t="shared" ref="C28:P28" si="154">SUM(C22:C27)</f>
        <v>0</v>
      </c>
      <c r="D28" s="68">
        <f t="shared" si="154"/>
        <v>-2325286.37</v>
      </c>
      <c r="E28" s="68">
        <f t="shared" si="154"/>
        <v>-4161868.76</v>
      </c>
      <c r="F28" s="68">
        <f t="shared" si="154"/>
        <v>-5702221.4600000009</v>
      </c>
      <c r="G28" s="68">
        <f t="shared" si="154"/>
        <v>-7025271.3800000008</v>
      </c>
      <c r="H28" s="68">
        <f t="shared" si="154"/>
        <v>-8354086.4400000013</v>
      </c>
      <c r="I28" s="68">
        <f t="shared" si="154"/>
        <v>-11085856.750000004</v>
      </c>
      <c r="J28" s="68">
        <f t="shared" si="154"/>
        <v>-16054204.670000006</v>
      </c>
      <c r="K28" s="68">
        <f t="shared" si="154"/>
        <v>-20808907.510000005</v>
      </c>
      <c r="L28" s="68">
        <f t="shared" si="154"/>
        <v>-24260480.950000003</v>
      </c>
      <c r="M28" s="68">
        <f t="shared" si="154"/>
        <v>-26223143.050000001</v>
      </c>
      <c r="N28" s="68">
        <f t="shared" si="154"/>
        <v>-27482040.91</v>
      </c>
      <c r="O28" s="68">
        <f t="shared" si="154"/>
        <v>-29191310.739999998</v>
      </c>
      <c r="P28" s="69">
        <f t="shared" si="154"/>
        <v>-29191310.739999995</v>
      </c>
      <c r="Q28" s="55"/>
      <c r="R28" s="68">
        <f t="shared" ref="R28:AD28" si="155">SUM(R22:R27)</f>
        <v>-31097623.729999997</v>
      </c>
      <c r="S28" s="68">
        <f t="shared" si="155"/>
        <v>-32221294.334779106</v>
      </c>
      <c r="T28" s="68">
        <f t="shared" si="155"/>
        <v>-33620644.004779108</v>
      </c>
      <c r="U28" s="68">
        <f t="shared" si="155"/>
        <v>-34375621.254779108</v>
      </c>
      <c r="V28" s="68">
        <f t="shared" si="155"/>
        <v>-35121633.674779102</v>
      </c>
      <c r="W28" s="68">
        <f t="shared" si="155"/>
        <v>-36837686.765779108</v>
      </c>
      <c r="X28" s="68">
        <f t="shared" si="155"/>
        <v>-40739913.955779105</v>
      </c>
      <c r="Y28" s="68">
        <f t="shared" si="155"/>
        <v>-45327871.295779109</v>
      </c>
      <c r="Z28" s="68">
        <f t="shared" si="155"/>
        <v>-49066090.345779106</v>
      </c>
      <c r="AA28" s="68">
        <f t="shared" si="155"/>
        <v>-50718223.715779103</v>
      </c>
      <c r="AB28" s="68">
        <f t="shared" si="155"/>
        <v>-51730133.165779106</v>
      </c>
      <c r="AC28" s="68">
        <f t="shared" si="155"/>
        <v>-53342766.905779101</v>
      </c>
      <c r="AD28" s="70">
        <f t="shared" si="155"/>
        <v>-53342766.905779108</v>
      </c>
      <c r="AF28" s="68">
        <f t="shared" ref="AF28:AR28" si="156">SUM(AF22:AF27)</f>
        <v>-54892069.440000005</v>
      </c>
      <c r="AG28" s="68">
        <f t="shared" si="156"/>
        <v>-56112116.730000004</v>
      </c>
      <c r="AH28" s="68">
        <f t="shared" si="156"/>
        <v>-56999242.81000001</v>
      </c>
      <c r="AI28" s="68">
        <f t="shared" si="156"/>
        <v>-57676081.460000008</v>
      </c>
      <c r="AJ28" s="68">
        <f t="shared" si="156"/>
        <v>-58054030.040000007</v>
      </c>
      <c r="AK28" s="71">
        <f t="shared" ca="1" si="156"/>
        <v>-59640560.399944365</v>
      </c>
      <c r="AL28" s="71">
        <f t="shared" ca="1" si="156"/>
        <v>-63512788.578186989</v>
      </c>
      <c r="AM28" s="71">
        <f t="shared" ca="1" si="156"/>
        <v>-66993946.200177953</v>
      </c>
      <c r="AN28" s="71">
        <f t="shared" ca="1" si="156"/>
        <v>-69433704.593246892</v>
      </c>
      <c r="AO28" s="71">
        <f t="shared" ca="1" si="156"/>
        <v>-70345928.848943427</v>
      </c>
      <c r="AP28" s="71">
        <f t="shared" ca="1" si="156"/>
        <v>-70466184.072371811</v>
      </c>
      <c r="AQ28" s="71">
        <f ca="1">SUM(AQ22:AQ27)</f>
        <v>-4885789.1791925207</v>
      </c>
      <c r="AR28" s="70">
        <f t="shared" ca="1" si="156"/>
        <v>-4885789.1791925505</v>
      </c>
      <c r="AT28" s="71">
        <f t="shared" ref="AT28:BF28" ca="1" si="157">SUM(AT22:AT27)</f>
        <v>-5119772.4743030965</v>
      </c>
      <c r="AU28" s="71">
        <f t="shared" ca="1" si="157"/>
        <v>-4916336.3591959327</v>
      </c>
      <c r="AV28" s="71">
        <f t="shared" ca="1" si="157"/>
        <v>-4364686.2854745332</v>
      </c>
      <c r="AW28" s="71">
        <f t="shared" ca="1" si="157"/>
        <v>-3407191.4774249294</v>
      </c>
      <c r="AX28" s="71">
        <f t="shared" ca="1" si="157"/>
        <v>-2569919.0839782595</v>
      </c>
      <c r="AY28" s="71">
        <f t="shared" ca="1" si="157"/>
        <v>-2981144.8111532303</v>
      </c>
      <c r="AZ28" s="71">
        <f t="shared" ca="1" si="157"/>
        <v>-5691099.0134325931</v>
      </c>
      <c r="BA28" s="71">
        <f t="shared" ca="1" si="157"/>
        <v>-8003411.199696498</v>
      </c>
      <c r="BB28" s="71">
        <f t="shared" ca="1" si="157"/>
        <v>-9237406.7173091285</v>
      </c>
      <c r="BC28" s="71">
        <f t="shared" ca="1" si="157"/>
        <v>-8924078.9158476628</v>
      </c>
      <c r="BD28" s="71">
        <f t="shared" ca="1" si="157"/>
        <v>-7818746.655904036</v>
      </c>
      <c r="BE28" s="71">
        <f t="shared" ca="1" si="157"/>
        <v>-7178881.3934658673</v>
      </c>
      <c r="BF28" s="70">
        <f t="shared" ca="1" si="157"/>
        <v>-7178881.3934658468</v>
      </c>
      <c r="BH28" s="71">
        <f t="shared" ref="BH28:BT28" ca="1" si="158">SUM(BH22:BH27)</f>
        <v>-7349397.5055146795</v>
      </c>
      <c r="BI28" s="71">
        <f t="shared" ca="1" si="158"/>
        <v>-7521191.0674362555</v>
      </c>
      <c r="BJ28" s="71">
        <f t="shared" ca="1" si="158"/>
        <v>-7694271.6494592279</v>
      </c>
      <c r="BK28" s="71">
        <f t="shared" ca="1" si="158"/>
        <v>-7868648.8935091877</v>
      </c>
      <c r="BL28" s="71">
        <f t="shared" ca="1" si="158"/>
        <v>-8044332.5137458239</v>
      </c>
      <c r="BM28" s="71">
        <f t="shared" ca="1" si="158"/>
        <v>-8221332.2971040672</v>
      </c>
      <c r="BN28" s="71">
        <f t="shared" ca="1" si="158"/>
        <v>-8399658.1038393043</v>
      </c>
      <c r="BO28" s="71">
        <f t="shared" ca="1" si="158"/>
        <v>-8579319.8680766616</v>
      </c>
      <c r="BP28" s="71">
        <f t="shared" ca="1" si="158"/>
        <v>-8760327.5983644314</v>
      </c>
      <c r="BQ28" s="71">
        <f t="shared" ca="1" si="158"/>
        <v>-8942691.3782316092</v>
      </c>
      <c r="BR28" s="71">
        <f t="shared" ca="1" si="158"/>
        <v>-9126421.3667496238</v>
      </c>
      <c r="BS28" s="71">
        <f t="shared" ca="1" si="158"/>
        <v>-9311527.7990982868</v>
      </c>
      <c r="BT28" s="70">
        <f t="shared" ca="1" si="158"/>
        <v>-9311527.799098298</v>
      </c>
      <c r="BV28" s="71">
        <f t="shared" ref="BV28:CH28" ca="1" si="159">SUM(BV22:BV27)</f>
        <v>-9311527.7990982868</v>
      </c>
      <c r="BW28" s="71">
        <f t="shared" ca="1" si="159"/>
        <v>-9311527.7990982849</v>
      </c>
      <c r="BX28" s="71">
        <f t="shared" ca="1" si="159"/>
        <v>-9311527.7990982831</v>
      </c>
      <c r="BY28" s="71">
        <f t="shared" ca="1" si="159"/>
        <v>-9311527.7990982812</v>
      </c>
      <c r="BZ28" s="71">
        <f t="shared" ca="1" si="159"/>
        <v>-9311527.7990982793</v>
      </c>
      <c r="CA28" s="71">
        <f t="shared" ca="1" si="159"/>
        <v>-9311527.7990982775</v>
      </c>
      <c r="CB28" s="71">
        <f t="shared" ca="1" si="159"/>
        <v>-9311527.7990982756</v>
      </c>
      <c r="CC28" s="71">
        <f t="shared" ca="1" si="159"/>
        <v>-9311527.7990982737</v>
      </c>
      <c r="CD28" s="71">
        <f t="shared" ca="1" si="159"/>
        <v>-9311527.79909827</v>
      </c>
      <c r="CE28" s="71">
        <f t="shared" ca="1" si="159"/>
        <v>-9311527.79909827</v>
      </c>
      <c r="CF28" s="71">
        <f t="shared" ca="1" si="159"/>
        <v>-9311527.7990982682</v>
      </c>
      <c r="CG28" s="71">
        <f t="shared" ca="1" si="159"/>
        <v>-9311527.7990982682</v>
      </c>
      <c r="CH28" s="70">
        <f t="shared" ca="1" si="159"/>
        <v>-9311527.7990982793</v>
      </c>
      <c r="CJ28" s="71">
        <f t="shared" ref="CJ28:CV28" ca="1" si="160">SUM(CJ22:CJ27)</f>
        <v>-9311527.7990982682</v>
      </c>
      <c r="CK28" s="71">
        <f t="shared" ca="1" si="160"/>
        <v>-9311527.7990982682</v>
      </c>
      <c r="CL28" s="71">
        <f t="shared" ca="1" si="160"/>
        <v>-9311527.7990982682</v>
      </c>
      <c r="CM28" s="71">
        <f t="shared" ca="1" si="160"/>
        <v>-9311527.7990982663</v>
      </c>
      <c r="CN28" s="71">
        <f t="shared" ca="1" si="160"/>
        <v>-9311527.7990982682</v>
      </c>
      <c r="CO28" s="71">
        <f t="shared" ca="1" si="160"/>
        <v>-9311527.7990982682</v>
      </c>
      <c r="CP28" s="71">
        <f t="shared" ca="1" si="160"/>
        <v>-9311527.7990982682</v>
      </c>
      <c r="CQ28" s="71">
        <f t="shared" ca="1" si="160"/>
        <v>-9311527.79909827</v>
      </c>
      <c r="CR28" s="71">
        <f t="shared" ca="1" si="160"/>
        <v>-9311527.79909827</v>
      </c>
      <c r="CS28" s="71">
        <f t="shared" ca="1" si="160"/>
        <v>-9311527.7990982682</v>
      </c>
      <c r="CT28" s="71">
        <f t="shared" ca="1" si="160"/>
        <v>-9311527.7990982682</v>
      </c>
      <c r="CU28" s="71">
        <f t="shared" ca="1" si="160"/>
        <v>-9311527.7990982663</v>
      </c>
      <c r="CV28" s="70">
        <f t="shared" ca="1" si="160"/>
        <v>-9311527.7990982793</v>
      </c>
      <c r="CX28" s="71">
        <f t="shared" ref="CX28:DJ28" ca="1" si="161">SUM(CX22:CX27)</f>
        <v>-9311527.7990982644</v>
      </c>
      <c r="CY28" s="71">
        <f t="shared" ca="1" si="161"/>
        <v>-9311527.7990982626</v>
      </c>
      <c r="CZ28" s="71">
        <f t="shared" ca="1" si="161"/>
        <v>-9311527.7990982626</v>
      </c>
      <c r="DA28" s="71">
        <f t="shared" ca="1" si="161"/>
        <v>-9311527.7990982644</v>
      </c>
      <c r="DB28" s="71">
        <f t="shared" ca="1" si="161"/>
        <v>-9311527.7990982644</v>
      </c>
      <c r="DC28" s="71">
        <f t="shared" ca="1" si="161"/>
        <v>-9311527.7990982644</v>
      </c>
      <c r="DD28" s="71">
        <f t="shared" ca="1" si="161"/>
        <v>-9311527.7990982626</v>
      </c>
      <c r="DE28" s="71">
        <f t="shared" ca="1" si="161"/>
        <v>-9311527.7990982663</v>
      </c>
      <c r="DF28" s="71">
        <f t="shared" ca="1" si="161"/>
        <v>-9311527.7990982663</v>
      </c>
      <c r="DG28" s="71">
        <f t="shared" ca="1" si="161"/>
        <v>-9311527.7990982682</v>
      </c>
      <c r="DH28" s="71">
        <f t="shared" ca="1" si="161"/>
        <v>-9311527.7990982682</v>
      </c>
      <c r="DI28" s="71">
        <f t="shared" ca="1" si="161"/>
        <v>-9311527.7990982663</v>
      </c>
      <c r="DJ28" s="70">
        <f t="shared" ca="1" si="161"/>
        <v>-9311527.7990982756</v>
      </c>
      <c r="DL28" s="71">
        <f t="shared" ref="DL28:DX28" ca="1" si="162">SUM(DL22:DL27)</f>
        <v>-9311527.7990982663</v>
      </c>
      <c r="DM28" s="71">
        <f t="shared" ca="1" si="162"/>
        <v>-9311527.7990982682</v>
      </c>
      <c r="DN28" s="71">
        <f t="shared" ca="1" si="162"/>
        <v>-9311527.7990982663</v>
      </c>
      <c r="DO28" s="71">
        <f t="shared" ca="1" si="162"/>
        <v>-9311527.7990982682</v>
      </c>
      <c r="DP28" s="71">
        <f t="shared" ca="1" si="162"/>
        <v>-9311527.7990982682</v>
      </c>
      <c r="DQ28" s="71">
        <f t="shared" ca="1" si="162"/>
        <v>-9311527.7990982663</v>
      </c>
      <c r="DR28" s="71">
        <f t="shared" ca="1" si="162"/>
        <v>-9311527.7990982644</v>
      </c>
      <c r="DS28" s="71">
        <f t="shared" ca="1" si="162"/>
        <v>-9311527.7990982644</v>
      </c>
      <c r="DT28" s="71">
        <f t="shared" ca="1" si="162"/>
        <v>-9311527.7990982644</v>
      </c>
      <c r="DU28" s="71">
        <f t="shared" ca="1" si="162"/>
        <v>-9311527.7990982644</v>
      </c>
      <c r="DV28" s="71">
        <f t="shared" ca="1" si="162"/>
        <v>-9311527.7990982644</v>
      </c>
      <c r="DW28" s="71">
        <f t="shared" ca="1" si="162"/>
        <v>-9311527.7990982644</v>
      </c>
      <c r="DX28" s="70">
        <f t="shared" ca="1" si="162"/>
        <v>-9311527.7990982607</v>
      </c>
      <c r="DZ28" s="71">
        <f t="shared" ref="DZ28:EL28" ca="1" si="163">SUM(DZ22:DZ27)</f>
        <v>-9311527.7990982644</v>
      </c>
      <c r="EA28" s="71">
        <f t="shared" ca="1" si="163"/>
        <v>-9311527.7990982626</v>
      </c>
      <c r="EB28" s="71">
        <f t="shared" ca="1" si="163"/>
        <v>-9311527.7990982626</v>
      </c>
      <c r="EC28" s="71">
        <f t="shared" ca="1" si="163"/>
        <v>-9311527.7990982607</v>
      </c>
      <c r="ED28" s="71">
        <f t="shared" ca="1" si="163"/>
        <v>-9311527.7990982607</v>
      </c>
      <c r="EE28" s="71">
        <f t="shared" ca="1" si="163"/>
        <v>-9311527.7990982607</v>
      </c>
      <c r="EF28" s="71">
        <f t="shared" ca="1" si="163"/>
        <v>-9311527.7990982588</v>
      </c>
      <c r="EG28" s="71">
        <f t="shared" ca="1" si="163"/>
        <v>-9311527.799098257</v>
      </c>
      <c r="EH28" s="71">
        <f t="shared" ca="1" si="163"/>
        <v>-9311527.799098257</v>
      </c>
      <c r="EI28" s="71">
        <f t="shared" ca="1" si="163"/>
        <v>-9311527.799098229</v>
      </c>
      <c r="EJ28" s="71">
        <f t="shared" ca="1" si="163"/>
        <v>-9311527.7990980726</v>
      </c>
      <c r="EK28" s="71">
        <f t="shared" ca="1" si="163"/>
        <v>-9311527.7990994472</v>
      </c>
      <c r="EL28" s="70">
        <f t="shared" ca="1" si="163"/>
        <v>-9311527.7990984395</v>
      </c>
    </row>
    <row r="29" spans="1:146" ht="8.25" customHeight="1" x14ac:dyDescent="0.25">
      <c r="B29" s="66"/>
      <c r="C29" s="5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54"/>
      <c r="Q29" s="55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56"/>
      <c r="AF29" s="72"/>
      <c r="AG29" s="72"/>
      <c r="AH29" s="72"/>
      <c r="AI29" s="72"/>
      <c r="AJ29" s="72"/>
      <c r="AK29" s="73"/>
      <c r="AL29" s="73"/>
      <c r="AM29" s="73"/>
      <c r="AN29" s="73"/>
      <c r="AO29" s="73"/>
      <c r="AP29" s="73"/>
      <c r="AQ29" s="73"/>
      <c r="AR29" s="56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56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56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56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56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56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56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56"/>
    </row>
    <row r="30" spans="1:146" ht="18.75" x14ac:dyDescent="0.3">
      <c r="A30" s="48" t="s">
        <v>32</v>
      </c>
      <c r="C30" s="52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54"/>
      <c r="Q30" s="5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56"/>
      <c r="AF30" s="65"/>
      <c r="AG30" s="65"/>
      <c r="AH30" s="65"/>
      <c r="AI30" s="65"/>
      <c r="AJ30" s="65"/>
      <c r="AK30" s="57"/>
      <c r="AL30" s="57"/>
      <c r="AM30" s="57"/>
      <c r="AN30" s="57"/>
      <c r="AO30" s="57"/>
      <c r="AP30" s="57"/>
      <c r="AQ30" s="57"/>
      <c r="AR30" s="56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6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6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6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6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6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6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6"/>
    </row>
    <row r="31" spans="1:146" ht="15.75" thickBot="1" x14ac:dyDescent="0.3">
      <c r="B31" s="66" t="s">
        <v>29</v>
      </c>
      <c r="C31" s="74">
        <f t="shared" ref="C31:P31" si="164">C19+C28</f>
        <v>184618684.78</v>
      </c>
      <c r="D31" s="75">
        <f>D19+D28</f>
        <v>184372176.18000001</v>
      </c>
      <c r="E31" s="75">
        <f t="shared" si="164"/>
        <v>183753008.56999999</v>
      </c>
      <c r="F31" s="75">
        <f t="shared" si="164"/>
        <v>183986128.49999997</v>
      </c>
      <c r="G31" s="75">
        <f t="shared" si="164"/>
        <v>185188482.97999999</v>
      </c>
      <c r="H31" s="75">
        <f t="shared" si="164"/>
        <v>186410886.68999997</v>
      </c>
      <c r="I31" s="75">
        <f t="shared" si="164"/>
        <v>189040862.52999997</v>
      </c>
      <c r="J31" s="75">
        <f t="shared" si="164"/>
        <v>186147506.31999996</v>
      </c>
      <c r="K31" s="75">
        <f t="shared" si="164"/>
        <v>185692663.85999995</v>
      </c>
      <c r="L31" s="75">
        <f t="shared" si="164"/>
        <v>185369327.19999993</v>
      </c>
      <c r="M31" s="75">
        <f t="shared" si="164"/>
        <v>186665105.78999993</v>
      </c>
      <c r="N31" s="75">
        <f t="shared" si="164"/>
        <v>188955211.09999996</v>
      </c>
      <c r="O31" s="75">
        <f>O19+O28</f>
        <v>195778390.24999994</v>
      </c>
      <c r="P31" s="76">
        <f t="shared" si="164"/>
        <v>195778390.25</v>
      </c>
      <c r="Q31" s="77"/>
      <c r="R31" s="75">
        <f>R19+R28</f>
        <v>194901791.65999997</v>
      </c>
      <c r="S31" s="75">
        <f t="shared" ref="S31:AC31" si="165">S19+S28</f>
        <v>194549888.91999996</v>
      </c>
      <c r="T31" s="75">
        <f t="shared" si="165"/>
        <v>195053118.63999996</v>
      </c>
      <c r="U31" s="75">
        <f t="shared" si="165"/>
        <v>195635942.08999994</v>
      </c>
      <c r="V31" s="75">
        <f t="shared" si="165"/>
        <v>196915170.10999995</v>
      </c>
      <c r="W31" s="75">
        <f t="shared" si="165"/>
        <v>198220123.80899999</v>
      </c>
      <c r="X31" s="75">
        <f t="shared" si="165"/>
        <v>197794661.18900001</v>
      </c>
      <c r="Y31" s="75">
        <f t="shared" si="165"/>
        <v>196203818.34899998</v>
      </c>
      <c r="Z31" s="75">
        <f t="shared" si="165"/>
        <v>194881612.80900002</v>
      </c>
      <c r="AA31" s="75">
        <f t="shared" si="165"/>
        <v>196427637.889</v>
      </c>
      <c r="AB31" s="75">
        <f t="shared" si="165"/>
        <v>199784076.19899997</v>
      </c>
      <c r="AC31" s="75">
        <f t="shared" si="165"/>
        <v>205469308.01899999</v>
      </c>
      <c r="AD31" s="78">
        <f>AD19+AD28</f>
        <v>205469308.01899993</v>
      </c>
      <c r="AE31" s="79"/>
      <c r="AF31" s="75">
        <f>AF19+AF28</f>
        <v>204256881.15000001</v>
      </c>
      <c r="AG31" s="75">
        <f t="shared" ref="AG31:AR31" si="166">AG19+AG28</f>
        <v>203373261.5</v>
      </c>
      <c r="AH31" s="75">
        <f t="shared" si="166"/>
        <v>204460627.58000001</v>
      </c>
      <c r="AI31" s="75">
        <f t="shared" si="166"/>
        <v>204220111.77999997</v>
      </c>
      <c r="AJ31" s="75">
        <f t="shared" si="166"/>
        <v>207031891.56999993</v>
      </c>
      <c r="AK31" s="80">
        <f t="shared" ca="1" si="166"/>
        <v>208287472.81438705</v>
      </c>
      <c r="AL31" s="80">
        <f t="shared" ca="1" si="166"/>
        <v>207203646.71264261</v>
      </c>
      <c r="AM31" s="80">
        <f t="shared" ca="1" si="166"/>
        <v>206457181.63931644</v>
      </c>
      <c r="AN31" s="80">
        <f t="shared" ca="1" si="166"/>
        <v>206698406.267079</v>
      </c>
      <c r="AO31" s="80">
        <f t="shared" ca="1" si="166"/>
        <v>208413455.50438064</v>
      </c>
      <c r="AP31" s="80">
        <f t="shared" ca="1" si="166"/>
        <v>210866764.24611709</v>
      </c>
      <c r="AQ31" s="80">
        <f t="shared" ca="1" si="166"/>
        <v>278967013.57662785</v>
      </c>
      <c r="AR31" s="78">
        <f t="shared" ca="1" si="166"/>
        <v>275071841.15662801</v>
      </c>
      <c r="AS31" s="79"/>
      <c r="AT31" s="80">
        <f ca="1">AT19+AT28</f>
        <v>281691780.14426553</v>
      </c>
      <c r="AU31" s="80">
        <f t="shared" ref="AU31:BF31" ca="1" si="167">AU19+AU28</f>
        <v>284798852.61478752</v>
      </c>
      <c r="AV31" s="80">
        <f t="shared" ca="1" si="167"/>
        <v>288199025.53659046</v>
      </c>
      <c r="AW31" s="80">
        <f t="shared" ca="1" si="167"/>
        <v>291949929.68538827</v>
      </c>
      <c r="AX31" s="80">
        <f t="shared" ca="1" si="167"/>
        <v>295525497.9122498</v>
      </c>
      <c r="AY31" s="80">
        <f t="shared" ca="1" si="167"/>
        <v>297797454.51115632</v>
      </c>
      <c r="AZ31" s="80">
        <f t="shared" ca="1" si="167"/>
        <v>297715569.12762511</v>
      </c>
      <c r="BA31" s="80">
        <f t="shared" ca="1" si="167"/>
        <v>297976212.25277609</v>
      </c>
      <c r="BB31" s="80">
        <f t="shared" ca="1" si="167"/>
        <v>299260058.53924495</v>
      </c>
      <c r="BC31" s="80">
        <f t="shared" ca="1" si="167"/>
        <v>302036114.63745457</v>
      </c>
      <c r="BD31" s="80">
        <f t="shared" ca="1" si="167"/>
        <v>305549061.686813</v>
      </c>
      <c r="BE31" s="80">
        <f t="shared" ca="1" si="167"/>
        <v>308541428.23133272</v>
      </c>
      <c r="BF31" s="78">
        <f t="shared" ca="1" si="167"/>
        <v>308541428.23133266</v>
      </c>
      <c r="BG31" s="79"/>
      <c r="BH31" s="80">
        <f ca="1">BH19+BH28</f>
        <v>311230893.41819876</v>
      </c>
      <c r="BI31" s="80">
        <f t="shared" ref="BI31:BT31" ca="1" si="168">BI19+BI28</f>
        <v>313859391.74219203</v>
      </c>
      <c r="BJ31" s="80">
        <f t="shared" ca="1" si="168"/>
        <v>316426913.63308394</v>
      </c>
      <c r="BK31" s="80">
        <f t="shared" ca="1" si="168"/>
        <v>318933449.4489488</v>
      </c>
      <c r="BL31" s="80">
        <f t="shared" ca="1" si="168"/>
        <v>321378989.47562701</v>
      </c>
      <c r="BM31" s="80">
        <f t="shared" ca="1" si="168"/>
        <v>323763523.92618364</v>
      </c>
      <c r="BN31" s="80">
        <f t="shared" ca="1" si="168"/>
        <v>326087042.94036329</v>
      </c>
      <c r="BO31" s="80">
        <f t="shared" ca="1" si="168"/>
        <v>328349536.58404076</v>
      </c>
      <c r="BP31" s="80">
        <f t="shared" ca="1" si="168"/>
        <v>330550994.84866786</v>
      </c>
      <c r="BQ31" s="80">
        <f t="shared" ca="1" si="168"/>
        <v>332691407.65071553</v>
      </c>
      <c r="BR31" s="80">
        <f t="shared" ca="1" si="168"/>
        <v>334770764.83111233</v>
      </c>
      <c r="BS31" s="80">
        <f t="shared" ca="1" si="168"/>
        <v>336789056.15467852</v>
      </c>
      <c r="BT31" s="78">
        <f t="shared" ca="1" si="168"/>
        <v>336789056.15467846</v>
      </c>
      <c r="BU31" s="79"/>
      <c r="BV31" s="80">
        <f ca="1">BV19+BV28</f>
        <v>339074765.3253395</v>
      </c>
      <c r="BW31" s="80">
        <f t="shared" ref="BW31:CH31" ca="1" si="169">BW19+BW28</f>
        <v>341299596.79155487</v>
      </c>
      <c r="BX31" s="80">
        <f t="shared" ca="1" si="169"/>
        <v>343463550.5533247</v>
      </c>
      <c r="BY31" s="80">
        <f t="shared" ca="1" si="169"/>
        <v>345566626.61064899</v>
      </c>
      <c r="BZ31" s="80">
        <f t="shared" ca="1" si="169"/>
        <v>347608824.96352768</v>
      </c>
      <c r="CA31" s="80">
        <f t="shared" ca="1" si="169"/>
        <v>349590145.61196077</v>
      </c>
      <c r="CB31" s="80">
        <f t="shared" ca="1" si="169"/>
        <v>351510588.55594826</v>
      </c>
      <c r="CC31" s="80">
        <f t="shared" ca="1" si="169"/>
        <v>353370153.79549021</v>
      </c>
      <c r="CD31" s="80">
        <f t="shared" ca="1" si="169"/>
        <v>355168841.33058655</v>
      </c>
      <c r="CE31" s="80">
        <f t="shared" ca="1" si="169"/>
        <v>356906651.16123736</v>
      </c>
      <c r="CF31" s="80">
        <f t="shared" ca="1" si="169"/>
        <v>358583583.28744256</v>
      </c>
      <c r="CG31" s="80">
        <f t="shared" ca="1" si="169"/>
        <v>360199637.70920223</v>
      </c>
      <c r="CH31" s="78">
        <f t="shared" ca="1" si="169"/>
        <v>360199637.70920205</v>
      </c>
      <c r="CI31" s="79"/>
      <c r="CJ31" s="80">
        <f ca="1">CJ19+CJ28</f>
        <v>362153220.91229284</v>
      </c>
      <c r="CK31" s="80">
        <f t="shared" ref="CK31:CV31" ca="1" si="170">CK19+CK28</f>
        <v>364069362.94284713</v>
      </c>
      <c r="CL31" s="80">
        <f t="shared" ca="1" si="170"/>
        <v>365951521.60532343</v>
      </c>
      <c r="CM31" s="80">
        <f t="shared" ca="1" si="170"/>
        <v>367802199.57422185</v>
      </c>
      <c r="CN31" s="80">
        <f t="shared" ca="1" si="170"/>
        <v>369622263.52245897</v>
      </c>
      <c r="CO31" s="80">
        <f t="shared" ca="1" si="170"/>
        <v>371409600.21249318</v>
      </c>
      <c r="CP31" s="80">
        <f t="shared" ca="1" si="170"/>
        <v>373165202.1934911</v>
      </c>
      <c r="CQ31" s="80">
        <f t="shared" ca="1" si="170"/>
        <v>374889854.77957773</v>
      </c>
      <c r="CR31" s="80">
        <f t="shared" ca="1" si="170"/>
        <v>376579593.93650311</v>
      </c>
      <c r="CS31" s="80">
        <f t="shared" ca="1" si="170"/>
        <v>378237096.27035052</v>
      </c>
      <c r="CT31" s="80">
        <f t="shared" ca="1" si="170"/>
        <v>379878321.39024496</v>
      </c>
      <c r="CU31" s="80">
        <f t="shared" ca="1" si="170"/>
        <v>381522859.47664481</v>
      </c>
      <c r="CV31" s="78">
        <f t="shared" ca="1" si="170"/>
        <v>381522859.47664487</v>
      </c>
      <c r="CW31" s="79"/>
      <c r="CX31" s="80">
        <f ca="1">CX19+CX28</f>
        <v>383447936.04235512</v>
      </c>
      <c r="CY31" s="80">
        <f t="shared" ref="CY31:DJ31" ca="1" si="171">CY19+CY28</f>
        <v>385335390.42105681</v>
      </c>
      <c r="CZ31" s="80">
        <f t="shared" ca="1" si="171"/>
        <v>387187106.74045813</v>
      </c>
      <c r="DA31" s="80">
        <f t="shared" ca="1" si="171"/>
        <v>389003634.80947578</v>
      </c>
      <c r="DB31" s="80">
        <f t="shared" ca="1" si="171"/>
        <v>390783335.98519307</v>
      </c>
      <c r="DC31" s="80">
        <f t="shared" ca="1" si="171"/>
        <v>392529184.92686003</v>
      </c>
      <c r="DD31" s="80">
        <f t="shared" ca="1" si="171"/>
        <v>394246996.52489334</v>
      </c>
      <c r="DE31" s="80">
        <f t="shared" ca="1" si="171"/>
        <v>395936536.95062631</v>
      </c>
      <c r="DF31" s="80">
        <f t="shared" ca="1" si="171"/>
        <v>397588010.53855896</v>
      </c>
      <c r="DG31" s="80">
        <f t="shared" ca="1" si="171"/>
        <v>399203889.90623295</v>
      </c>
      <c r="DH31" s="80">
        <f t="shared" ca="1" si="171"/>
        <v>400801249.89110661</v>
      </c>
      <c r="DI31" s="80">
        <f t="shared" ca="1" si="171"/>
        <v>402383257.97792989</v>
      </c>
      <c r="DJ31" s="78">
        <f t="shared" ca="1" si="171"/>
        <v>402383257.97792971</v>
      </c>
      <c r="DK31" s="79"/>
      <c r="DL31" s="80">
        <f ca="1">DL19+DL28</f>
        <v>404031366.53183413</v>
      </c>
      <c r="DM31" s="80">
        <f t="shared" ref="DM31:DX31" ca="1" si="172">DM19+DM28</f>
        <v>405634739.51431262</v>
      </c>
      <c r="DN31" s="80">
        <f t="shared" ca="1" si="172"/>
        <v>407197789.0357821</v>
      </c>
      <c r="DO31" s="80">
        <f t="shared" ca="1" si="172"/>
        <v>408724731.79240912</v>
      </c>
      <c r="DP31" s="80">
        <f t="shared" ca="1" si="172"/>
        <v>410217099.42577708</v>
      </c>
      <c r="DQ31" s="80">
        <f t="shared" ca="1" si="172"/>
        <v>411670648.52976096</v>
      </c>
      <c r="DR31" s="80">
        <f t="shared" ca="1" si="172"/>
        <v>413086859.69302744</v>
      </c>
      <c r="DS31" s="80">
        <f t="shared" ca="1" si="172"/>
        <v>414470295.60082656</v>
      </c>
      <c r="DT31" s="80">
        <f t="shared" ca="1" si="172"/>
        <v>415827175.56603324</v>
      </c>
      <c r="DU31" s="80">
        <f t="shared" ca="1" si="172"/>
        <v>417157240.05193919</v>
      </c>
      <c r="DV31" s="80">
        <f t="shared" ca="1" si="172"/>
        <v>418458118.76075274</v>
      </c>
      <c r="DW31" s="80">
        <f t="shared" ca="1" si="172"/>
        <v>419749117.16284889</v>
      </c>
      <c r="DX31" s="78">
        <f t="shared" ca="1" si="172"/>
        <v>419749117.16284907</v>
      </c>
      <c r="DY31" s="79"/>
      <c r="DZ31" s="80">
        <f ca="1">DZ19+DZ28</f>
        <v>421536264.46001661</v>
      </c>
      <c r="EA31" s="80">
        <f t="shared" ref="EA31:EL31" ca="1" si="173">EA19+EA28</f>
        <v>423288717.09787571</v>
      </c>
      <c r="EB31" s="80">
        <f t="shared" ca="1" si="173"/>
        <v>424999244.7162596</v>
      </c>
      <c r="EC31" s="80">
        <f t="shared" ca="1" si="173"/>
        <v>426674564.32312661</v>
      </c>
      <c r="ED31" s="80">
        <f t="shared" ca="1" si="173"/>
        <v>428315856.63439339</v>
      </c>
      <c r="EE31" s="80">
        <f t="shared" ca="1" si="173"/>
        <v>429918978.5962683</v>
      </c>
      <c r="EF31" s="80">
        <f t="shared" ca="1" si="173"/>
        <v>431482078.86925131</v>
      </c>
      <c r="EG31" s="80">
        <f t="shared" ca="1" si="173"/>
        <v>433006203.0503841</v>
      </c>
      <c r="EH31" s="80">
        <f t="shared" ca="1" si="173"/>
        <v>434518422.57491666</v>
      </c>
      <c r="EI31" s="80">
        <f t="shared" ca="1" si="173"/>
        <v>436021654.85976565</v>
      </c>
      <c r="EJ31" s="80">
        <f t="shared" ca="1" si="173"/>
        <v>437500633.25038958</v>
      </c>
      <c r="EK31" s="80">
        <f t="shared" ca="1" si="173"/>
        <v>438972953.00353676</v>
      </c>
      <c r="EL31" s="78">
        <f t="shared" ca="1" si="173"/>
        <v>438972953.00353765</v>
      </c>
      <c r="EO31" s="58"/>
      <c r="EP31" s="58"/>
    </row>
    <row r="32" spans="1:146" ht="8.25" customHeight="1" thickTop="1" x14ac:dyDescent="0.25">
      <c r="C32" s="58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  <c r="Q32" s="83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73"/>
      <c r="AF32" s="81"/>
      <c r="AG32" s="81"/>
      <c r="AH32" s="81"/>
      <c r="AI32" s="81"/>
      <c r="AJ32" s="81"/>
      <c r="AK32" s="60"/>
      <c r="AL32" s="60"/>
      <c r="AM32" s="60"/>
      <c r="AN32" s="60"/>
      <c r="AO32" s="60"/>
      <c r="AP32" s="60"/>
      <c r="AQ32" s="60"/>
      <c r="AR32" s="73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73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73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73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73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73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73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73"/>
    </row>
    <row r="33" spans="1:144" ht="18.75" outlineLevel="1" x14ac:dyDescent="0.3">
      <c r="A33" s="48" t="s">
        <v>33</v>
      </c>
      <c r="C33" s="52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  <c r="Q33" s="55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5"/>
      <c r="AF33" s="84"/>
      <c r="AG33" s="84"/>
      <c r="AH33" s="84"/>
      <c r="AI33" s="84"/>
      <c r="AJ33" s="84"/>
      <c r="AK33" s="86"/>
      <c r="AL33" s="86"/>
      <c r="AM33" s="86"/>
      <c r="AN33" s="86"/>
      <c r="AO33" s="86"/>
      <c r="AP33" s="86"/>
      <c r="AQ33" s="86"/>
      <c r="AR33" s="85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5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5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5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5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5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5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5"/>
    </row>
    <row r="34" spans="1:144" outlineLevel="1" x14ac:dyDescent="0.25">
      <c r="B34" t="s">
        <v>34</v>
      </c>
      <c r="C34" s="52"/>
      <c r="D34" s="84">
        <f>(((D14+D16+D18)/2)+D12)*(D8/12)</f>
        <v>1349954.6805154167</v>
      </c>
      <c r="E34" s="84">
        <f>(((E14+E16+E18)/2)+E12)*(E8/12)</f>
        <v>1364550.5106492918</v>
      </c>
      <c r="F34" s="84">
        <f>(((F14+F16+F18)/2)+F12)*(F8/12)</f>
        <v>1378067.7503999998</v>
      </c>
      <c r="G34" s="84">
        <f t="shared" ref="G34:N34" si="174">(((G14+G16+G18)/2)+G12)*(G8/12)</f>
        <v>1398799.3113467915</v>
      </c>
      <c r="H34" s="84">
        <f t="shared" si="174"/>
        <v>1421553.1171679583</v>
      </c>
      <c r="I34" s="84">
        <f t="shared" si="174"/>
        <v>1451497.8577115831</v>
      </c>
      <c r="J34" s="84">
        <f t="shared" si="174"/>
        <v>1477767.1855771663</v>
      </c>
      <c r="K34" s="84">
        <f t="shared" si="174"/>
        <v>1499748.5758425</v>
      </c>
      <c r="L34" s="84">
        <f t="shared" si="174"/>
        <v>1529803.5050930416</v>
      </c>
      <c r="M34" s="84">
        <f t="shared" si="174"/>
        <v>1555715.3630642078</v>
      </c>
      <c r="N34" s="84">
        <f t="shared" si="174"/>
        <v>1578766.670048333</v>
      </c>
      <c r="O34" s="84">
        <f>(((O14+O16+O18)/2)+O12)*(O8/12)</f>
        <v>1619195.7182407498</v>
      </c>
      <c r="P34" s="85">
        <f>SUM(D34:O34)</f>
        <v>17625420.245657038</v>
      </c>
      <c r="R34" s="84">
        <f>(((R14+R16+R18)/2)+R12)*(R8/12)</f>
        <v>1682785.9631692495</v>
      </c>
      <c r="S34" s="84">
        <f t="shared" ref="S34:AC34" si="175">(((S14+S16+S18)/2)+S12)*(S8/12)</f>
        <v>1694651.3265102347</v>
      </c>
      <c r="T34" s="84">
        <f t="shared" si="175"/>
        <v>1700841.3926013864</v>
      </c>
      <c r="U34" s="84">
        <f t="shared" si="175"/>
        <v>1715451.0868885114</v>
      </c>
      <c r="V34" s="84">
        <f t="shared" si="175"/>
        <v>1727305.0729545529</v>
      </c>
      <c r="W34" s="84">
        <f t="shared" si="175"/>
        <v>1744531.4248103448</v>
      </c>
      <c r="X34" s="84">
        <f t="shared" si="175"/>
        <v>1762987.5500063868</v>
      </c>
      <c r="Y34" s="84">
        <f t="shared" si="175"/>
        <v>1794665.414589595</v>
      </c>
      <c r="Z34" s="84">
        <f t="shared" si="175"/>
        <v>1809196.4880303866</v>
      </c>
      <c r="AA34" s="84">
        <f t="shared" si="175"/>
        <v>1837304.0864136785</v>
      </c>
      <c r="AB34" s="84">
        <f t="shared" si="175"/>
        <v>1860711.5549850117</v>
      </c>
      <c r="AC34" s="84">
        <f t="shared" si="175"/>
        <v>1907696.8274931365</v>
      </c>
      <c r="AD34" s="85">
        <f>SUM(R34:AC34)</f>
        <v>21238128.188452475</v>
      </c>
      <c r="AF34" s="84">
        <f>(((AF14+AF16+AF18)/2)+AF12)*(AF8/12)</f>
        <v>1911475.5593959999</v>
      </c>
      <c r="AG34" s="84">
        <f t="shared" ref="AG34:AQ34" si="176">(((AG14+AG16+AG18)/2)+AG12)*(AG8/12)</f>
        <v>1913961.1212261247</v>
      </c>
      <c r="AH34" s="84">
        <f t="shared" si="176"/>
        <v>1919918.0747264584</v>
      </c>
      <c r="AI34" s="84">
        <f t="shared" si="176"/>
        <v>1929926.6589947499</v>
      </c>
      <c r="AJ34" s="84">
        <f>(((AJ14+AJ16+AJ18)/2)+AJ12)*(AJ8/12)</f>
        <v>1941632.8714113748</v>
      </c>
      <c r="AK34" s="86">
        <f t="shared" ca="1" si="176"/>
        <v>1990775.7292922535</v>
      </c>
      <c r="AL34" s="86">
        <f t="shared" ca="1" si="176"/>
        <v>2011864.2941729212</v>
      </c>
      <c r="AM34" s="86">
        <f t="shared" ca="1" si="176"/>
        <v>2032578.4715889462</v>
      </c>
      <c r="AN34" s="86">
        <f t="shared" ca="1" si="176"/>
        <v>2052871.75236773</v>
      </c>
      <c r="AO34" s="86">
        <f t="shared" ca="1" si="176"/>
        <v>2072728.2499931632</v>
      </c>
      <c r="AP34" s="86">
        <f t="shared" ca="1" si="176"/>
        <v>2092151.4512261965</v>
      </c>
      <c r="AQ34" s="86">
        <f t="shared" ca="1" si="176"/>
        <v>2111169.4681410245</v>
      </c>
      <c r="AR34" s="85">
        <f ca="1">SUM(AF34:AQ34)</f>
        <v>23981053.702536944</v>
      </c>
      <c r="AT34" s="86">
        <f t="shared" ref="AT34:BE34" ca="1" si="177">(((AT14+AT16+AT18)/2)+AT12)*(AT8/12)</f>
        <v>2129776.1686521475</v>
      </c>
      <c r="AU34" s="86">
        <f t="shared" ca="1" si="177"/>
        <v>2151654.1676387955</v>
      </c>
      <c r="AV34" s="86">
        <f t="shared" ca="1" si="177"/>
        <v>2173109.8331586034</v>
      </c>
      <c r="AW34" s="86">
        <f t="shared" ca="1" si="177"/>
        <v>2194143.6065909564</v>
      </c>
      <c r="AX34" s="86">
        <f t="shared" ca="1" si="177"/>
        <v>2214762.0361632812</v>
      </c>
      <c r="AY34" s="86">
        <f t="shared" ca="1" si="177"/>
        <v>2234988.2477767095</v>
      </c>
      <c r="AZ34" s="86">
        <f t="shared" ca="1" si="177"/>
        <v>2254852.6945598815</v>
      </c>
      <c r="BA34" s="86">
        <f t="shared" ca="1" si="177"/>
        <v>2274332.3652766799</v>
      </c>
      <c r="BB34" s="86">
        <f t="shared" ca="1" si="177"/>
        <v>2293380.0525348266</v>
      </c>
      <c r="BC34" s="86">
        <f t="shared" ca="1" si="177"/>
        <v>2311979.6850489345</v>
      </c>
      <c r="BD34" s="86">
        <f t="shared" ca="1" si="177"/>
        <v>2330135.2651501084</v>
      </c>
      <c r="BE34" s="86">
        <f t="shared" ca="1" si="177"/>
        <v>2347874.9294423927</v>
      </c>
      <c r="BF34" s="85">
        <f ca="1">SUM(AT34:BE34)</f>
        <v>26910989.051993318</v>
      </c>
      <c r="BH34" s="86">
        <f t="shared" ref="BH34:BS34" ca="1" si="178">(((BH14+BH16+BH18)/2)+BH12)*(BH8/12)</f>
        <v>2367320.594659335</v>
      </c>
      <c r="BI34" s="86">
        <f t="shared" ca="1" si="178"/>
        <v>2388448.6953256526</v>
      </c>
      <c r="BJ34" s="86">
        <f t="shared" ca="1" si="178"/>
        <v>2409131.3274399606</v>
      </c>
      <c r="BK34" s="86">
        <f t="shared" ca="1" si="178"/>
        <v>2429368.4912708234</v>
      </c>
      <c r="BL34" s="86">
        <f t="shared" ca="1" si="178"/>
        <v>2449160.1870888169</v>
      </c>
      <c r="BM34" s="86">
        <f t="shared" ca="1" si="178"/>
        <v>2468506.4151665466</v>
      </c>
      <c r="BN34" s="86">
        <f t="shared" ca="1" si="178"/>
        <v>2487407.1757786581</v>
      </c>
      <c r="BO34" s="86">
        <f t="shared" ca="1" si="178"/>
        <v>2505862.4692018554</v>
      </c>
      <c r="BP34" s="86">
        <f t="shared" ca="1" si="178"/>
        <v>2523872.2957149153</v>
      </c>
      <c r="BQ34" s="86">
        <f t="shared" ca="1" si="178"/>
        <v>2541436.6555987019</v>
      </c>
      <c r="BR34" s="86">
        <f t="shared" ca="1" si="178"/>
        <v>2558555.5491361856</v>
      </c>
      <c r="BS34" s="86">
        <f t="shared" ca="1" si="178"/>
        <v>2575228.9766124557</v>
      </c>
      <c r="BT34" s="85">
        <f ca="1">SUM(BH34:BS34)</f>
        <v>29704298.832993902</v>
      </c>
      <c r="BV34" s="86">
        <f t="shared" ref="BV34:CG34" ca="1" si="179">(((BV14+BV16+BV18)/2)+BV12)*(BV8/12)</f>
        <v>2591984.2577621243</v>
      </c>
      <c r="BW34" s="86">
        <f t="shared" ca="1" si="179"/>
        <v>2608816.9388133194</v>
      </c>
      <c r="BX34" s="86">
        <f t="shared" ca="1" si="179"/>
        <v>2625195.2464026357</v>
      </c>
      <c r="BY34" s="86">
        <f t="shared" ca="1" si="179"/>
        <v>2641119.1805300731</v>
      </c>
      <c r="BZ34" s="86">
        <f t="shared" ca="1" si="179"/>
        <v>2656588.7411956317</v>
      </c>
      <c r="CA34" s="86">
        <f t="shared" ca="1" si="179"/>
        <v>2671603.9283993114</v>
      </c>
      <c r="CB34" s="86">
        <f t="shared" ca="1" si="179"/>
        <v>2686164.7421411127</v>
      </c>
      <c r="CC34" s="86">
        <f t="shared" ca="1" si="179"/>
        <v>2700271.1824210342</v>
      </c>
      <c r="CD34" s="86">
        <f t="shared" ca="1" si="179"/>
        <v>2713923.2492390778</v>
      </c>
      <c r="CE34" s="86">
        <f t="shared" ca="1" si="179"/>
        <v>2727120.9425952425</v>
      </c>
      <c r="CF34" s="86">
        <f t="shared" ca="1" si="179"/>
        <v>2739864.2624895284</v>
      </c>
      <c r="CG34" s="86">
        <f t="shared" ca="1" si="179"/>
        <v>2752153.2089219349</v>
      </c>
      <c r="CH34" s="85">
        <f ca="1">SUM(BV34:CG34)</f>
        <v>32114805.880911034</v>
      </c>
      <c r="CJ34" s="86">
        <f t="shared" ref="CJ34:CU34" ca="1" si="180">(((CJ14+CJ16+CJ18)/2)+CJ12)*(CJ8/12)</f>
        <v>2765474.5769007993</v>
      </c>
      <c r="CK34" s="86">
        <f t="shared" ca="1" si="180"/>
        <v>2779915.8281515175</v>
      </c>
      <c r="CL34" s="86">
        <f t="shared" ca="1" si="180"/>
        <v>2794090.5334140328</v>
      </c>
      <c r="CM34" s="86">
        <f t="shared" ca="1" si="180"/>
        <v>2808020.936328141</v>
      </c>
      <c r="CN34" s="86">
        <f t="shared" ca="1" si="180"/>
        <v>2821719.6108079227</v>
      </c>
      <c r="CO34" s="86">
        <f t="shared" ca="1" si="180"/>
        <v>2835181.9048556597</v>
      </c>
      <c r="CP34" s="86">
        <f t="shared" ca="1" si="180"/>
        <v>2848403.6362254783</v>
      </c>
      <c r="CQ34" s="86">
        <f t="shared" ca="1" si="180"/>
        <v>2861391.4396443758</v>
      </c>
      <c r="CR34" s="86">
        <f t="shared" ca="1" si="180"/>
        <v>2874133.4525915766</v>
      </c>
      <c r="CS34" s="86">
        <f t="shared" ca="1" si="180"/>
        <v>2886624.8705725758</v>
      </c>
      <c r="CT34" s="86">
        <f t="shared" ca="1" si="180"/>
        <v>2898935.2412296315</v>
      </c>
      <c r="CU34" s="86">
        <f t="shared" ca="1" si="180"/>
        <v>2911197.2312024357</v>
      </c>
      <c r="CV34" s="85">
        <f ca="1">SUM(CJ34:CU34)</f>
        <v>34085089.261924148</v>
      </c>
      <c r="CX34" s="86">
        <f t="shared" ref="CX34:DI34" ca="1" si="181">(((CX14+CX16+CX18)/2)+CX12)*(CX8/12)</f>
        <v>2924518.5134503781</v>
      </c>
      <c r="CY34" s="86">
        <f t="shared" ca="1" si="181"/>
        <v>2938746.3239395302</v>
      </c>
      <c r="CZ34" s="86">
        <f t="shared" ca="1" si="181"/>
        <v>2952700.3646686105</v>
      </c>
      <c r="DA34" s="86">
        <f t="shared" ca="1" si="181"/>
        <v>2966389.7187347901</v>
      </c>
      <c r="DB34" s="86">
        <f t="shared" ca="1" si="181"/>
        <v>2979810.3227680852</v>
      </c>
      <c r="DC34" s="86">
        <f t="shared" ca="1" si="181"/>
        <v>2992967.1625869651</v>
      </c>
      <c r="DD34" s="86">
        <f t="shared" ca="1" si="181"/>
        <v>3005893.0395112806</v>
      </c>
      <c r="DE34" s="86">
        <f t="shared" ca="1" si="181"/>
        <v>3018608.781251038</v>
      </c>
      <c r="DF34" s="86">
        <f t="shared" ca="1" si="181"/>
        <v>3031076.9591940157</v>
      </c>
      <c r="DG34" s="86">
        <f t="shared" ca="1" si="181"/>
        <v>3043270.2447912591</v>
      </c>
      <c r="DH34" s="86">
        <f t="shared" ca="1" si="181"/>
        <v>3055261.5862992783</v>
      </c>
      <c r="DI34" s="86">
        <f t="shared" ca="1" si="181"/>
        <v>3067126.5251178518</v>
      </c>
      <c r="DJ34" s="85">
        <f ca="1">SUM(CX34:DI34)</f>
        <v>35976369.542313084</v>
      </c>
      <c r="DL34" s="86">
        <f t="shared" ref="DL34:DW34" ca="1" si="182">(((DL14+DL16+DL18)/2)+DL12)*(DL8/12)</f>
        <v>3079180.8502085083</v>
      </c>
      <c r="DM34" s="86">
        <f t="shared" ca="1" si="182"/>
        <v>3091314.9059796329</v>
      </c>
      <c r="DN34" s="86">
        <f t="shared" ca="1" si="182"/>
        <v>3103131.5338238711</v>
      </c>
      <c r="DO34" s="86">
        <f t="shared" ca="1" si="182"/>
        <v>3114662.9351912858</v>
      </c>
      <c r="DP34" s="86">
        <f t="shared" ca="1" si="182"/>
        <v>3125930.5620415653</v>
      </c>
      <c r="DQ34" s="86">
        <f t="shared" ca="1" si="182"/>
        <v>3136924.2944641961</v>
      </c>
      <c r="DR34" s="86">
        <f t="shared" ca="1" si="182"/>
        <v>3147633.8220266104</v>
      </c>
      <c r="DS34" s="86">
        <f t="shared" ca="1" si="182"/>
        <v>3158081.6973473378</v>
      </c>
      <c r="DT34" s="86">
        <f t="shared" ca="1" si="182"/>
        <v>3168308.1572738313</v>
      </c>
      <c r="DU34" s="86">
        <f t="shared" ca="1" si="182"/>
        <v>3178335.4428231702</v>
      </c>
      <c r="DV34" s="86">
        <f t="shared" ca="1" si="182"/>
        <v>3188153.7398358304</v>
      </c>
      <c r="DW34" s="86">
        <f t="shared" ca="1" si="182"/>
        <v>3197826.2479106165</v>
      </c>
      <c r="DX34" s="85">
        <f ca="1">SUM(DL34:DW34)</f>
        <v>37689484.188926466</v>
      </c>
      <c r="DZ34" s="86">
        <f t="shared" ref="DZ34:EK34" ca="1" si="183">(((DZ14+DZ16+DZ18)/2)+DZ12)*(DZ8/12)</f>
        <v>3209313.4395703496</v>
      </c>
      <c r="EA34" s="86">
        <f t="shared" ca="1" si="183"/>
        <v>3222522.711263421</v>
      </c>
      <c r="EB34" s="86">
        <f t="shared" ca="1" si="183"/>
        <v>3235446.0494689029</v>
      </c>
      <c r="EC34" s="86">
        <f t="shared" ca="1" si="183"/>
        <v>3248081.5384310847</v>
      </c>
      <c r="ED34" s="86">
        <f t="shared" ca="1" si="183"/>
        <v>3260458.6513057845</v>
      </c>
      <c r="EE34" s="86">
        <f t="shared" ca="1" si="183"/>
        <v>3272566.3330792841</v>
      </c>
      <c r="EF34" s="86">
        <f t="shared" ca="1" si="183"/>
        <v>3284382.2135484321</v>
      </c>
      <c r="EG34" s="86">
        <f t="shared" ca="1" si="183"/>
        <v>3295903.2857996663</v>
      </c>
      <c r="EH34" s="86">
        <f t="shared" ca="1" si="183"/>
        <v>3307234.4785044645</v>
      </c>
      <c r="EI34" s="86">
        <f t="shared" ca="1" si="183"/>
        <v>3318487.7056935937</v>
      </c>
      <c r="EJ34" s="86">
        <f t="shared" ca="1" si="183"/>
        <v>3329616.8818099326</v>
      </c>
      <c r="EK34" s="86">
        <f t="shared" ca="1" si="183"/>
        <v>3340630.696857946</v>
      </c>
      <c r="EL34" s="85">
        <f ca="1">SUM(DZ34:EK34)</f>
        <v>39324643.985332862</v>
      </c>
    </row>
    <row r="35" spans="1:144" outlineLevel="1" x14ac:dyDescent="0.25">
      <c r="B35" t="s">
        <v>35</v>
      </c>
      <c r="C35" s="52"/>
      <c r="D35" s="84">
        <f>(((D23+D24+D26)/2)+D22)*(D8/12)</f>
        <v>-8710.1351942916663</v>
      </c>
      <c r="E35" s="84">
        <f t="shared" ref="E35:O35" si="184">(((E23+E24+E26)/2)+E22)*(E8/12)</f>
        <v>-24299.801924458334</v>
      </c>
      <c r="F35" s="84">
        <f>(((F23+F24+F26)/2)+F22)*(F8/12)</f>
        <v>-36949.237949083334</v>
      </c>
      <c r="G35" s="84">
        <f t="shared" si="184"/>
        <v>-47675.066929833338</v>
      </c>
      <c r="H35" s="84">
        <f t="shared" si="184"/>
        <v>-57608.511167416669</v>
      </c>
      <c r="I35" s="84">
        <f t="shared" si="184"/>
        <v>-72818.787199208353</v>
      </c>
      <c r="J35" s="84">
        <f t="shared" si="184"/>
        <v>-101662.14673575004</v>
      </c>
      <c r="K35" s="84">
        <f t="shared" si="184"/>
        <v>-138083.07437425002</v>
      </c>
      <c r="L35" s="84">
        <f t="shared" si="184"/>
        <v>-168822.41760641668</v>
      </c>
      <c r="M35" s="84">
        <f t="shared" si="184"/>
        <v>-189103.24156666669</v>
      </c>
      <c r="N35" s="84">
        <f t="shared" si="184"/>
        <v>-201170.66825016667</v>
      </c>
      <c r="O35" s="84">
        <f t="shared" si="184"/>
        <v>-212288.92972229165</v>
      </c>
      <c r="P35" s="85">
        <f>SUM(D35:O35)</f>
        <v>-1259192.0186198335</v>
      </c>
      <c r="R35" s="84">
        <f>(((R23+R24+R26)/2)+R22)*(R8/12)</f>
        <v>-225832.300368875</v>
      </c>
      <c r="S35" s="84">
        <f>(((S23+S24+S26)/2)+S22)*(S8/12)</f>
        <v>-237182.1139176517</v>
      </c>
      <c r="T35" s="84">
        <f t="shared" ref="T35:AC35" si="185">(((T23+T24+T26)/2)+T22)*(T8/12)</f>
        <v>-246632.92736359514</v>
      </c>
      <c r="U35" s="84">
        <f t="shared" si="185"/>
        <v>-254702.67695142847</v>
      </c>
      <c r="V35" s="84">
        <f t="shared" si="185"/>
        <v>-260325.13409030347</v>
      </c>
      <c r="W35" s="84">
        <f t="shared" si="185"/>
        <v>-269547.62115025765</v>
      </c>
      <c r="X35" s="84">
        <f t="shared" si="185"/>
        <v>-290592.76270283677</v>
      </c>
      <c r="Y35" s="84">
        <f t="shared" si="185"/>
        <v>-322395.57892146183</v>
      </c>
      <c r="Z35" s="84">
        <f t="shared" si="185"/>
        <v>-353584.04798233678</v>
      </c>
      <c r="AA35" s="84">
        <f t="shared" si="185"/>
        <v>-373775.40975558682</v>
      </c>
      <c r="AB35" s="84">
        <f t="shared" si="185"/>
        <v>-383754.47015217011</v>
      </c>
      <c r="AC35" s="84">
        <f t="shared" si="185"/>
        <v>-393585.57151804509</v>
      </c>
      <c r="AD35" s="85">
        <f>SUM(R35:AC35)</f>
        <v>-3611910.6148745483</v>
      </c>
      <c r="AF35" s="84">
        <f t="shared" ref="AF35:AQ35" si="186">(((AF23+AF24+AF26)/2)+AF22)*(AF8/12)</f>
        <v>-405422.35985808331</v>
      </c>
      <c r="AG35" s="84">
        <f t="shared" si="186"/>
        <v>-415803.18069512508</v>
      </c>
      <c r="AH35" s="84">
        <f>(((AH23+AH24+AH26)/2)+AH22)*(AH8/12)</f>
        <v>-423696.30094358337</v>
      </c>
      <c r="AI35" s="84">
        <f t="shared" si="186"/>
        <v>-429554.6521613751</v>
      </c>
      <c r="AJ35" s="84">
        <f>(((AJ23+AJ24+AJ26)/2)+AJ22)*(AJ8/12)</f>
        <v>-433505.70932708337</v>
      </c>
      <c r="AK35" s="86">
        <f t="shared" ca="1" si="186"/>
        <v>-440864.32002295827</v>
      </c>
      <c r="AL35" s="86">
        <f t="shared" ca="1" si="186"/>
        <v>-461311.91971391701</v>
      </c>
      <c r="AM35" s="86">
        <f t="shared" ca="1" si="186"/>
        <v>-488856.47735729202</v>
      </c>
      <c r="AN35" s="86">
        <f t="shared" ca="1" si="186"/>
        <v>-511035.24193037057</v>
      </c>
      <c r="AO35" s="86">
        <f t="shared" ca="1" si="186"/>
        <v>-523591.21026887122</v>
      </c>
      <c r="AP35" s="86">
        <f t="shared" ca="1" si="186"/>
        <v>-527458.70631775993</v>
      </c>
      <c r="AQ35" s="86">
        <f t="shared" ca="1" si="186"/>
        <v>-530170.73403840954</v>
      </c>
      <c r="AR35" s="85">
        <f ca="1">SUM(AF35:AQ35)</f>
        <v>-5591270.8126348294</v>
      </c>
      <c r="AT35" s="86">
        <f t="shared" ref="AT35:BE35" ca="1" si="187">(((AT23+AT24+AT26)/2)+AT22)*(AT8/12)</f>
        <v>-37479.166360385665</v>
      </c>
      <c r="AU35" s="86">
        <f t="shared" ca="1" si="187"/>
        <v>-37593.59100548178</v>
      </c>
      <c r="AV35" s="86">
        <f t="shared" ca="1" si="187"/>
        <v>-34765.163989828114</v>
      </c>
      <c r="AW35" s="86">
        <f t="shared" ca="1" si="187"/>
        <v>-29112.158786860902</v>
      </c>
      <c r="AX35" s="86">
        <f t="shared" ca="1" si="187"/>
        <v>-22389.259977922782</v>
      </c>
      <c r="AY35" s="86">
        <f t="shared" ca="1" si="187"/>
        <v>-20793.360173846708</v>
      </c>
      <c r="AZ35" s="86">
        <f t="shared" ca="1" si="187"/>
        <v>-32484.779992927721</v>
      </c>
      <c r="BA35" s="86">
        <f t="shared" ca="1" si="187"/>
        <v>-51297.352840012725</v>
      </c>
      <c r="BB35" s="86">
        <f t="shared" ca="1" si="187"/>
        <v>-64581.230447450245</v>
      </c>
      <c r="BC35" s="86">
        <f t="shared" ca="1" si="187"/>
        <v>-68029.89826753315</v>
      </c>
      <c r="BD35" s="86">
        <f t="shared" ca="1" si="187"/>
        <v>-62715.834120853237</v>
      </c>
      <c r="BE35" s="86">
        <f t="shared" ca="1" si="187"/>
        <v>-56178.615068264771</v>
      </c>
      <c r="BF35" s="85">
        <f ca="1">SUM(AT35:BE35)</f>
        <v>-517420.41103136778</v>
      </c>
      <c r="BH35" s="86">
        <f t="shared" ref="BH35:BS35" ca="1" si="188">(((BH23+BH24+BH26)/2)+BH22)*(BH8/12)</f>
        <v>-54420.511375764632</v>
      </c>
      <c r="BI35" s="86">
        <f t="shared" ca="1" si="188"/>
        <v>-55702.746362845384</v>
      </c>
      <c r="BJ35" s="86">
        <f t="shared" ca="1" si="188"/>
        <v>-56994.587427037666</v>
      </c>
      <c r="BK35" s="86">
        <f t="shared" ca="1" si="188"/>
        <v>-58296.106533869191</v>
      </c>
      <c r="BL35" s="86">
        <f t="shared" ca="1" si="188"/>
        <v>-59607.376188009403</v>
      </c>
      <c r="BM35" s="86">
        <f t="shared" ca="1" si="188"/>
        <v>-60928.469437308544</v>
      </c>
      <c r="BN35" s="86">
        <f t="shared" ca="1" si="188"/>
        <v>-62259.459876867033</v>
      </c>
      <c r="BO35" s="86">
        <f t="shared" ca="1" si="188"/>
        <v>-63600.421653135229</v>
      </c>
      <c r="BP35" s="86">
        <f t="shared" ca="1" si="188"/>
        <v>-64951.429468043934</v>
      </c>
      <c r="BQ35" s="86">
        <f t="shared" ca="1" si="188"/>
        <v>-66312.558583165999</v>
      </c>
      <c r="BR35" s="86">
        <f t="shared" ca="1" si="188"/>
        <v>-67683.884823908869</v>
      </c>
      <c r="BS35" s="86">
        <f t="shared" ca="1" si="188"/>
        <v>-69065.484583738638</v>
      </c>
      <c r="BT35" s="85">
        <f ca="1">SUM(BH35:BS35)</f>
        <v>-739823.03631369455</v>
      </c>
      <c r="BV35" s="86">
        <f t="shared" ref="BV35:CG35" ca="1" si="189">(((BV23+BV24+BV26)/2)+BV22)*(BV8/12)</f>
        <v>-69758.862428244669</v>
      </c>
      <c r="BW35" s="86">
        <f t="shared" ca="1" si="189"/>
        <v>-69758.862428244669</v>
      </c>
      <c r="BX35" s="86">
        <f t="shared" ca="1" si="189"/>
        <v>-69758.862428244654</v>
      </c>
      <c r="BY35" s="86">
        <f t="shared" ca="1" si="189"/>
        <v>-69758.86242824464</v>
      </c>
      <c r="BZ35" s="86">
        <f t="shared" ca="1" si="189"/>
        <v>-69758.862428244625</v>
      </c>
      <c r="CA35" s="86">
        <f t="shared" ca="1" si="189"/>
        <v>-69758.862428244611</v>
      </c>
      <c r="CB35" s="86">
        <f t="shared" ca="1" si="189"/>
        <v>-69758.862428244596</v>
      </c>
      <c r="CC35" s="86">
        <f t="shared" ca="1" si="189"/>
        <v>-69758.862428244582</v>
      </c>
      <c r="CD35" s="86">
        <f t="shared" ca="1" si="189"/>
        <v>-69758.862428244567</v>
      </c>
      <c r="CE35" s="86">
        <f t="shared" ca="1" si="189"/>
        <v>-69758.862428244538</v>
      </c>
      <c r="CF35" s="86">
        <f t="shared" ca="1" si="189"/>
        <v>-69758.862428244538</v>
      </c>
      <c r="CG35" s="86">
        <f t="shared" ca="1" si="189"/>
        <v>-69758.862428244523</v>
      </c>
      <c r="CH35" s="85">
        <f ca="1">SUM(BV35:CG35)</f>
        <v>-837106.34913893533</v>
      </c>
      <c r="CJ35" s="86">
        <f t="shared" ref="CJ35:CU35" ca="1" si="190">(((CJ23+CJ24+CJ26)/2)+CJ22)*(CJ8/12)</f>
        <v>-69758.862428244523</v>
      </c>
      <c r="CK35" s="86">
        <f t="shared" ca="1" si="190"/>
        <v>-69758.862428244523</v>
      </c>
      <c r="CL35" s="86">
        <f t="shared" ca="1" si="190"/>
        <v>-69758.862428244523</v>
      </c>
      <c r="CM35" s="86">
        <f t="shared" ca="1" si="190"/>
        <v>-69758.862428244523</v>
      </c>
      <c r="CN35" s="86">
        <f t="shared" ca="1" si="190"/>
        <v>-69758.862428244509</v>
      </c>
      <c r="CO35" s="86">
        <f t="shared" ca="1" si="190"/>
        <v>-69758.862428244523</v>
      </c>
      <c r="CP35" s="86">
        <f t="shared" ca="1" si="190"/>
        <v>-69758.862428244523</v>
      </c>
      <c r="CQ35" s="86">
        <f t="shared" ca="1" si="190"/>
        <v>-69758.862428244523</v>
      </c>
      <c r="CR35" s="86">
        <f t="shared" ca="1" si="190"/>
        <v>-69758.862428244538</v>
      </c>
      <c r="CS35" s="86">
        <f t="shared" ca="1" si="190"/>
        <v>-69758.862428244538</v>
      </c>
      <c r="CT35" s="86">
        <f t="shared" ca="1" si="190"/>
        <v>-69758.862428244523</v>
      </c>
      <c r="CU35" s="86">
        <f t="shared" ca="1" si="190"/>
        <v>-69758.862428244523</v>
      </c>
      <c r="CV35" s="85">
        <f ca="1">SUM(CJ35:CU35)</f>
        <v>-837106.3491389344</v>
      </c>
      <c r="CX35" s="86">
        <f t="shared" ref="CX35:DI35" ca="1" si="191">(((CX23+CX24+CX26)/2)+CX22)*(CX8/12)</f>
        <v>-69758.862428244509</v>
      </c>
      <c r="CY35" s="86">
        <f t="shared" ca="1" si="191"/>
        <v>-69758.862428244494</v>
      </c>
      <c r="CZ35" s="86">
        <f t="shared" ca="1" si="191"/>
        <v>-69758.86242824448</v>
      </c>
      <c r="DA35" s="86">
        <f t="shared" ca="1" si="191"/>
        <v>-69758.86242824448</v>
      </c>
      <c r="DB35" s="86">
        <f t="shared" ca="1" si="191"/>
        <v>-69758.862428244494</v>
      </c>
      <c r="DC35" s="86">
        <f t="shared" ca="1" si="191"/>
        <v>-69758.862428244494</v>
      </c>
      <c r="DD35" s="86">
        <f t="shared" ca="1" si="191"/>
        <v>-69758.862428244494</v>
      </c>
      <c r="DE35" s="86">
        <f t="shared" ca="1" si="191"/>
        <v>-69758.86242824448</v>
      </c>
      <c r="DF35" s="86">
        <f t="shared" ca="1" si="191"/>
        <v>-69758.862428244509</v>
      </c>
      <c r="DG35" s="86">
        <f t="shared" ca="1" si="191"/>
        <v>-69758.862428244509</v>
      </c>
      <c r="DH35" s="86">
        <f t="shared" ca="1" si="191"/>
        <v>-69758.862428244523</v>
      </c>
      <c r="DI35" s="86">
        <f t="shared" ca="1" si="191"/>
        <v>-69758.862428244523</v>
      </c>
      <c r="DJ35" s="85">
        <f ca="1">SUM(CX35:DI35)</f>
        <v>-837106.34913893417</v>
      </c>
      <c r="DL35" s="86">
        <f t="shared" ref="DL35:DW35" ca="1" si="192">(((DL23+DL24+DL26)/2)+DL22)*(DL8/12)</f>
        <v>-69758.862428244509</v>
      </c>
      <c r="DM35" s="86">
        <f t="shared" ca="1" si="192"/>
        <v>-69758.862428244509</v>
      </c>
      <c r="DN35" s="86">
        <f t="shared" ca="1" si="192"/>
        <v>-69758.862428244523</v>
      </c>
      <c r="DO35" s="86">
        <f t="shared" ca="1" si="192"/>
        <v>-69758.862428244509</v>
      </c>
      <c r="DP35" s="86">
        <f t="shared" ca="1" si="192"/>
        <v>-69758.862428244523</v>
      </c>
      <c r="DQ35" s="86">
        <f t="shared" ca="1" si="192"/>
        <v>-69758.862428244523</v>
      </c>
      <c r="DR35" s="86">
        <f t="shared" ca="1" si="192"/>
        <v>-69758.862428244509</v>
      </c>
      <c r="DS35" s="86">
        <f t="shared" ca="1" si="192"/>
        <v>-69758.862428244494</v>
      </c>
      <c r="DT35" s="86">
        <f t="shared" ca="1" si="192"/>
        <v>-69758.862428244494</v>
      </c>
      <c r="DU35" s="86">
        <f t="shared" ca="1" si="192"/>
        <v>-69758.862428244494</v>
      </c>
      <c r="DV35" s="86">
        <f t="shared" ca="1" si="192"/>
        <v>-69758.862428244494</v>
      </c>
      <c r="DW35" s="86">
        <f t="shared" ca="1" si="192"/>
        <v>-69758.862428244494</v>
      </c>
      <c r="DX35" s="85">
        <f ca="1">SUM(DL35:DW35)</f>
        <v>-837106.34913893393</v>
      </c>
      <c r="DZ35" s="86">
        <f t="shared" ref="DZ35:EK35" ca="1" si="193">(((DZ23+DZ24+DZ26)/2)+DZ22)*(DZ8/12)</f>
        <v>-69758.862428244494</v>
      </c>
      <c r="EA35" s="86">
        <f t="shared" ca="1" si="193"/>
        <v>-69758.862428244494</v>
      </c>
      <c r="EB35" s="86">
        <f t="shared" ca="1" si="193"/>
        <v>-69758.86242824448</v>
      </c>
      <c r="EC35" s="86">
        <f t="shared" ca="1" si="193"/>
        <v>-69758.86242824448</v>
      </c>
      <c r="ED35" s="86">
        <f t="shared" ca="1" si="193"/>
        <v>-69758.862428244465</v>
      </c>
      <c r="EE35" s="86">
        <f t="shared" ca="1" si="193"/>
        <v>-69758.862428244465</v>
      </c>
      <c r="EF35" s="86">
        <f t="shared" ca="1" si="193"/>
        <v>-69758.862428244465</v>
      </c>
      <c r="EG35" s="86">
        <f t="shared" ca="1" si="193"/>
        <v>-69758.862428244451</v>
      </c>
      <c r="EH35" s="86">
        <f t="shared" ca="1" si="193"/>
        <v>-69758.862428244436</v>
      </c>
      <c r="EI35" s="86">
        <f t="shared" ca="1" si="193"/>
        <v>-69758.862428244247</v>
      </c>
      <c r="EJ35" s="86">
        <f t="shared" ca="1" si="193"/>
        <v>-69758.86242824317</v>
      </c>
      <c r="EK35" s="86">
        <f t="shared" ca="1" si="193"/>
        <v>-69758.862428252643</v>
      </c>
      <c r="EL35" s="85">
        <f ca="1">SUM(DZ35:EK35)</f>
        <v>-837106.34913894022</v>
      </c>
    </row>
    <row r="36" spans="1:144" ht="15.75" outlineLevel="1" thickBot="1" x14ac:dyDescent="0.3">
      <c r="B36" s="66" t="s">
        <v>36</v>
      </c>
      <c r="C36" s="87"/>
      <c r="D36" s="88">
        <f>SUM(D34:D35)</f>
        <v>1341244.5453211251</v>
      </c>
      <c r="E36" s="88">
        <f t="shared" ref="E36:O36" si="194">SUM(E34:E35)</f>
        <v>1340250.7087248336</v>
      </c>
      <c r="F36" s="88">
        <f t="shared" si="194"/>
        <v>1341118.5124509165</v>
      </c>
      <c r="G36" s="88">
        <f t="shared" si="194"/>
        <v>1351124.2444169582</v>
      </c>
      <c r="H36" s="88">
        <f t="shared" si="194"/>
        <v>1363944.6060005417</v>
      </c>
      <c r="I36" s="88">
        <f t="shared" si="194"/>
        <v>1378679.0705123749</v>
      </c>
      <c r="J36" s="88">
        <f t="shared" si="194"/>
        <v>1376105.0388414161</v>
      </c>
      <c r="K36" s="88">
        <f t="shared" si="194"/>
        <v>1361665.5014682501</v>
      </c>
      <c r="L36" s="88">
        <f t="shared" si="194"/>
        <v>1360981.087486625</v>
      </c>
      <c r="M36" s="88">
        <f t="shared" si="194"/>
        <v>1366612.1214975412</v>
      </c>
      <c r="N36" s="88">
        <f t="shared" si="194"/>
        <v>1377596.0017981664</v>
      </c>
      <c r="O36" s="88">
        <f t="shared" si="194"/>
        <v>1406906.7885184581</v>
      </c>
      <c r="P36" s="89">
        <f>SUM(D36:O36)</f>
        <v>16366228.227037208</v>
      </c>
      <c r="R36" s="88">
        <f>SUM(R34:R35)</f>
        <v>1456953.6628003744</v>
      </c>
      <c r="S36" s="88">
        <f t="shared" ref="S36:AC36" si="195">SUM(S34:S35)</f>
        <v>1457469.2125925831</v>
      </c>
      <c r="T36" s="88">
        <f t="shared" si="195"/>
        <v>1454208.4652377912</v>
      </c>
      <c r="U36" s="88">
        <f t="shared" si="195"/>
        <v>1460748.409937083</v>
      </c>
      <c r="V36" s="88">
        <f t="shared" si="195"/>
        <v>1466979.9388642495</v>
      </c>
      <c r="W36" s="88">
        <f t="shared" si="195"/>
        <v>1474983.8036600873</v>
      </c>
      <c r="X36" s="88">
        <f t="shared" si="195"/>
        <v>1472394.7873035502</v>
      </c>
      <c r="Y36" s="88">
        <f t="shared" si="195"/>
        <v>1472269.8356681331</v>
      </c>
      <c r="Z36" s="88">
        <f t="shared" si="195"/>
        <v>1455612.4400480499</v>
      </c>
      <c r="AA36" s="88">
        <f t="shared" si="195"/>
        <v>1463528.6766580916</v>
      </c>
      <c r="AB36" s="88">
        <f t="shared" si="195"/>
        <v>1476957.0848328415</v>
      </c>
      <c r="AC36" s="88">
        <f t="shared" si="195"/>
        <v>1514111.2559750914</v>
      </c>
      <c r="AD36" s="89">
        <f>SUM(R36:AC36)</f>
        <v>17626217.573577926</v>
      </c>
      <c r="AF36" s="88">
        <f>SUM(AF34:AF35)</f>
        <v>1506053.1995379166</v>
      </c>
      <c r="AG36" s="88">
        <f t="shared" ref="AG36:AQ36" si="196">SUM(AG34:AG35)</f>
        <v>1498157.9405309996</v>
      </c>
      <c r="AH36" s="88">
        <f t="shared" si="196"/>
        <v>1496221.7737828749</v>
      </c>
      <c r="AI36" s="88">
        <f t="shared" si="196"/>
        <v>1500372.0068333747</v>
      </c>
      <c r="AJ36" s="88">
        <f>SUM(AJ34:AJ35)</f>
        <v>1508127.1620842915</v>
      </c>
      <c r="AK36" s="90">
        <f t="shared" ca="1" si="196"/>
        <v>1549911.4092692952</v>
      </c>
      <c r="AL36" s="90">
        <f t="shared" ca="1" si="196"/>
        <v>1550552.3744590043</v>
      </c>
      <c r="AM36" s="90">
        <f t="shared" ca="1" si="196"/>
        <v>1543721.9942316541</v>
      </c>
      <c r="AN36" s="90">
        <f t="shared" ca="1" si="196"/>
        <v>1541836.5104373596</v>
      </c>
      <c r="AO36" s="90">
        <f t="shared" ca="1" si="196"/>
        <v>1549137.039724292</v>
      </c>
      <c r="AP36" s="90">
        <f t="shared" ca="1" si="196"/>
        <v>1564692.7449084367</v>
      </c>
      <c r="AQ36" s="90">
        <f t="shared" ca="1" si="196"/>
        <v>1580998.7341026149</v>
      </c>
      <c r="AR36" s="89">
        <f ca="1">SUM(AF36:AQ36)</f>
        <v>18389782.889902115</v>
      </c>
      <c r="AT36" s="90">
        <f ca="1">SUM(AT34:AT35)</f>
        <v>2092297.0022917618</v>
      </c>
      <c r="AU36" s="90">
        <f t="shared" ref="AU36:BE36" ca="1" si="197">SUM(AU34:AU35)</f>
        <v>2114060.5766333137</v>
      </c>
      <c r="AV36" s="90">
        <f t="shared" ca="1" si="197"/>
        <v>2138344.6691687754</v>
      </c>
      <c r="AW36" s="90">
        <f t="shared" ca="1" si="197"/>
        <v>2165031.4478040957</v>
      </c>
      <c r="AX36" s="90">
        <f t="shared" ca="1" si="197"/>
        <v>2192372.7761853584</v>
      </c>
      <c r="AY36" s="90">
        <f t="shared" ca="1" si="197"/>
        <v>2214194.8876028629</v>
      </c>
      <c r="AZ36" s="90">
        <f t="shared" ca="1" si="197"/>
        <v>2222367.9145669537</v>
      </c>
      <c r="BA36" s="90">
        <f t="shared" ca="1" si="197"/>
        <v>2223035.012436667</v>
      </c>
      <c r="BB36" s="90">
        <f t="shared" ca="1" si="197"/>
        <v>2228798.8220873764</v>
      </c>
      <c r="BC36" s="90">
        <f t="shared" ca="1" si="197"/>
        <v>2243949.7867814014</v>
      </c>
      <c r="BD36" s="90">
        <f t="shared" ca="1" si="197"/>
        <v>2267419.431029255</v>
      </c>
      <c r="BE36" s="90">
        <f t="shared" ca="1" si="197"/>
        <v>2291696.3143741279</v>
      </c>
      <c r="BF36" s="89">
        <f ca="1">SUM(AT36:BE36)</f>
        <v>26393568.640961945</v>
      </c>
      <c r="BH36" s="90">
        <f ca="1">SUM(BH34:BH35)</f>
        <v>2312900.0832835701</v>
      </c>
      <c r="BI36" s="90">
        <f t="shared" ref="BI36:BS36" ca="1" si="198">SUM(BI34:BI35)</f>
        <v>2332745.9489628072</v>
      </c>
      <c r="BJ36" s="90">
        <f t="shared" ca="1" si="198"/>
        <v>2352136.7400129228</v>
      </c>
      <c r="BK36" s="90">
        <f t="shared" ca="1" si="198"/>
        <v>2371072.3847369542</v>
      </c>
      <c r="BL36" s="90">
        <f t="shared" ca="1" si="198"/>
        <v>2389552.8109008074</v>
      </c>
      <c r="BM36" s="90">
        <f t="shared" ca="1" si="198"/>
        <v>2407577.945729238</v>
      </c>
      <c r="BN36" s="90">
        <f t="shared" ca="1" si="198"/>
        <v>2425147.7159017911</v>
      </c>
      <c r="BO36" s="90">
        <f t="shared" ca="1" si="198"/>
        <v>2442262.0475487201</v>
      </c>
      <c r="BP36" s="90">
        <f t="shared" ca="1" si="198"/>
        <v>2458920.8662468712</v>
      </c>
      <c r="BQ36" s="90">
        <f t="shared" ca="1" si="198"/>
        <v>2475124.0970155359</v>
      </c>
      <c r="BR36" s="90">
        <f t="shared" ca="1" si="198"/>
        <v>2490871.6643122765</v>
      </c>
      <c r="BS36" s="90">
        <f t="shared" ca="1" si="198"/>
        <v>2506163.492028717</v>
      </c>
      <c r="BT36" s="89">
        <f ca="1">SUM(BH36:BS36)</f>
        <v>28964475.796680212</v>
      </c>
      <c r="BV36" s="90">
        <f ca="1">SUM(BV34:BV35)</f>
        <v>2522225.3953338796</v>
      </c>
      <c r="BW36" s="90">
        <f t="shared" ref="BW36:CG36" ca="1" si="199">SUM(BW34:BW35)</f>
        <v>2539058.0763850748</v>
      </c>
      <c r="BX36" s="90">
        <f t="shared" ca="1" si="199"/>
        <v>2555436.383974391</v>
      </c>
      <c r="BY36" s="90">
        <f t="shared" ca="1" si="199"/>
        <v>2571360.3181018285</v>
      </c>
      <c r="BZ36" s="90">
        <f t="shared" ca="1" si="199"/>
        <v>2586829.878767387</v>
      </c>
      <c r="CA36" s="90">
        <f t="shared" ca="1" si="199"/>
        <v>2601845.0659710667</v>
      </c>
      <c r="CB36" s="90">
        <f t="shared" ca="1" si="199"/>
        <v>2616405.879712868</v>
      </c>
      <c r="CC36" s="90">
        <f t="shared" ca="1" si="199"/>
        <v>2630512.3199927895</v>
      </c>
      <c r="CD36" s="90">
        <f t="shared" ca="1" si="199"/>
        <v>2644164.3868108331</v>
      </c>
      <c r="CE36" s="90">
        <f t="shared" ca="1" si="199"/>
        <v>2657362.0801669979</v>
      </c>
      <c r="CF36" s="90">
        <f t="shared" ca="1" si="199"/>
        <v>2670105.4000612837</v>
      </c>
      <c r="CG36" s="90">
        <f t="shared" ca="1" si="199"/>
        <v>2682394.3464936903</v>
      </c>
      <c r="CH36" s="89">
        <f ca="1">SUM(BV36:CG36)</f>
        <v>31277699.531772088</v>
      </c>
      <c r="CJ36" s="90">
        <f ca="1">SUM(CJ34:CJ35)</f>
        <v>2695715.7144725546</v>
      </c>
      <c r="CK36" s="90">
        <f t="shared" ref="CK36:CU36" ca="1" si="200">SUM(CK34:CK35)</f>
        <v>2710156.9657232729</v>
      </c>
      <c r="CL36" s="90">
        <f t="shared" ca="1" si="200"/>
        <v>2724331.6709857881</v>
      </c>
      <c r="CM36" s="90">
        <f t="shared" ca="1" si="200"/>
        <v>2738262.0738998963</v>
      </c>
      <c r="CN36" s="90">
        <f t="shared" ca="1" si="200"/>
        <v>2751960.748379678</v>
      </c>
      <c r="CO36" s="90">
        <f t="shared" ca="1" si="200"/>
        <v>2765423.042427415</v>
      </c>
      <c r="CP36" s="90">
        <f t="shared" ca="1" si="200"/>
        <v>2778644.7737972336</v>
      </c>
      <c r="CQ36" s="90">
        <f t="shared" ca="1" si="200"/>
        <v>2791632.5772161311</v>
      </c>
      <c r="CR36" s="90">
        <f t="shared" ca="1" si="200"/>
        <v>2804374.5901633319</v>
      </c>
      <c r="CS36" s="90">
        <f t="shared" ca="1" si="200"/>
        <v>2816866.0081443312</v>
      </c>
      <c r="CT36" s="90">
        <f t="shared" ca="1" si="200"/>
        <v>2829176.3788013868</v>
      </c>
      <c r="CU36" s="90">
        <f t="shared" ca="1" si="200"/>
        <v>2841438.368774191</v>
      </c>
      <c r="CV36" s="89">
        <f ca="1">SUM(CJ36:CU36)</f>
        <v>33247982.912785206</v>
      </c>
      <c r="CX36" s="90">
        <f ca="1">SUM(CX34:CX35)</f>
        <v>2854759.6510221334</v>
      </c>
      <c r="CY36" s="90">
        <f t="shared" ref="CY36:DI36" ca="1" si="201">SUM(CY34:CY35)</f>
        <v>2868987.4615112855</v>
      </c>
      <c r="CZ36" s="90">
        <f t="shared" ca="1" si="201"/>
        <v>2882941.5022403658</v>
      </c>
      <c r="DA36" s="90">
        <f t="shared" ca="1" si="201"/>
        <v>2896630.8563065454</v>
      </c>
      <c r="DB36" s="90">
        <f t="shared" ca="1" si="201"/>
        <v>2910051.4603398405</v>
      </c>
      <c r="DC36" s="90">
        <f t="shared" ca="1" si="201"/>
        <v>2923208.3001587205</v>
      </c>
      <c r="DD36" s="90">
        <f t="shared" ca="1" si="201"/>
        <v>2936134.1770830359</v>
      </c>
      <c r="DE36" s="90">
        <f t="shared" ca="1" si="201"/>
        <v>2948849.9188227933</v>
      </c>
      <c r="DF36" s="90">
        <f t="shared" ca="1" si="201"/>
        <v>2961318.096765771</v>
      </c>
      <c r="DG36" s="90">
        <f t="shared" ca="1" si="201"/>
        <v>2973511.3823630144</v>
      </c>
      <c r="DH36" s="90">
        <f t="shared" ca="1" si="201"/>
        <v>2985502.7238710336</v>
      </c>
      <c r="DI36" s="90">
        <f t="shared" ca="1" si="201"/>
        <v>2997367.6626896071</v>
      </c>
      <c r="DJ36" s="89">
        <f ca="1">SUM(CX36:DI36)</f>
        <v>35139263.193174146</v>
      </c>
      <c r="DL36" s="90">
        <f ca="1">SUM(DL34:DL35)</f>
        <v>3009421.9877802636</v>
      </c>
      <c r="DM36" s="90">
        <f t="shared" ref="DM36:DW36" ca="1" si="202">SUM(DM34:DM35)</f>
        <v>3021556.0435513882</v>
      </c>
      <c r="DN36" s="90">
        <f t="shared" ca="1" si="202"/>
        <v>3033372.6713956264</v>
      </c>
      <c r="DO36" s="90">
        <f t="shared" ca="1" si="202"/>
        <v>3044904.0727630411</v>
      </c>
      <c r="DP36" s="90">
        <f t="shared" ca="1" si="202"/>
        <v>3056171.6996133206</v>
      </c>
      <c r="DQ36" s="90">
        <f t="shared" ca="1" si="202"/>
        <v>3067165.4320359514</v>
      </c>
      <c r="DR36" s="90">
        <f t="shared" ca="1" si="202"/>
        <v>3077874.9595983657</v>
      </c>
      <c r="DS36" s="90">
        <f t="shared" ca="1" si="202"/>
        <v>3088322.8349190932</v>
      </c>
      <c r="DT36" s="90">
        <f t="shared" ca="1" si="202"/>
        <v>3098549.2948455866</v>
      </c>
      <c r="DU36" s="90">
        <f t="shared" ca="1" si="202"/>
        <v>3108576.5803949255</v>
      </c>
      <c r="DV36" s="90">
        <f t="shared" ca="1" si="202"/>
        <v>3118394.8774075857</v>
      </c>
      <c r="DW36" s="90">
        <f t="shared" ca="1" si="202"/>
        <v>3128067.3854823718</v>
      </c>
      <c r="DX36" s="89">
        <f ca="1">SUM(DL36:DW36)</f>
        <v>36852377.83978752</v>
      </c>
      <c r="DZ36" s="90">
        <f ca="1">SUM(DZ34:DZ35)</f>
        <v>3139554.577142105</v>
      </c>
      <c r="EA36" s="90">
        <f t="shared" ref="EA36:EK36" ca="1" si="203">SUM(EA34:EA35)</f>
        <v>3152763.8488351763</v>
      </c>
      <c r="EB36" s="90">
        <f t="shared" ca="1" si="203"/>
        <v>3165687.1870406582</v>
      </c>
      <c r="EC36" s="90">
        <f t="shared" ca="1" si="203"/>
        <v>3178322.67600284</v>
      </c>
      <c r="ED36" s="90">
        <f t="shared" ca="1" si="203"/>
        <v>3190699.7888775398</v>
      </c>
      <c r="EE36" s="90">
        <f t="shared" ca="1" si="203"/>
        <v>3202807.4706510394</v>
      </c>
      <c r="EF36" s="90">
        <f t="shared" ca="1" si="203"/>
        <v>3214623.3511201874</v>
      </c>
      <c r="EG36" s="90">
        <f t="shared" ca="1" si="203"/>
        <v>3226144.4233714216</v>
      </c>
      <c r="EH36" s="90">
        <f t="shared" ca="1" si="203"/>
        <v>3237475.6160762198</v>
      </c>
      <c r="EI36" s="90">
        <f t="shared" ca="1" si="203"/>
        <v>3248728.8432653495</v>
      </c>
      <c r="EJ36" s="90">
        <f t="shared" ca="1" si="203"/>
        <v>3259858.0193816894</v>
      </c>
      <c r="EK36" s="90">
        <f t="shared" ca="1" si="203"/>
        <v>3270871.8344296934</v>
      </c>
      <c r="EL36" s="89">
        <f ca="1">SUM(DZ36:EK36)</f>
        <v>38487537.636193924</v>
      </c>
    </row>
    <row r="37" spans="1:144" s="55" customFormat="1" ht="15.75" outlineLevel="1" thickTop="1" x14ac:dyDescent="0.25"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R37" s="65">
        <v>-4.0000081062316903E-3</v>
      </c>
      <c r="S37" s="65">
        <v>-3.9999783039093018E-3</v>
      </c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57"/>
      <c r="AE37" s="57"/>
      <c r="AF37" s="65"/>
      <c r="AG37" s="65"/>
      <c r="AH37" s="65"/>
      <c r="AI37" s="65"/>
      <c r="AJ37" s="65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</row>
    <row r="38" spans="1:144" ht="18.75" outlineLevel="1" x14ac:dyDescent="0.3">
      <c r="A38" s="48" t="s">
        <v>37</v>
      </c>
      <c r="D38" s="84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F38" s="91"/>
      <c r="AG38" s="91"/>
      <c r="AH38" s="91"/>
      <c r="AI38" s="91"/>
      <c r="AJ38" s="91"/>
      <c r="BF38" s="58"/>
    </row>
    <row r="39" spans="1:144" outlineLevel="1" x14ac:dyDescent="0.25">
      <c r="B39" t="s">
        <v>38</v>
      </c>
      <c r="D39" s="41" t="s">
        <v>39</v>
      </c>
      <c r="E39" s="41" t="s">
        <v>39</v>
      </c>
      <c r="F39" s="41" t="s">
        <v>39</v>
      </c>
      <c r="G39" s="41" t="s">
        <v>39</v>
      </c>
      <c r="H39" s="41" t="s">
        <v>39</v>
      </c>
      <c r="I39" s="41" t="s">
        <v>39</v>
      </c>
      <c r="J39" s="41" t="s">
        <v>39</v>
      </c>
      <c r="K39" s="41" t="s">
        <v>39</v>
      </c>
      <c r="L39" s="41" t="s">
        <v>39</v>
      </c>
      <c r="M39" s="41" t="s">
        <v>39</v>
      </c>
      <c r="N39" s="41" t="s">
        <v>39</v>
      </c>
      <c r="O39" s="41" t="s">
        <v>39</v>
      </c>
      <c r="P39" s="92"/>
      <c r="Q39" s="92"/>
      <c r="R39" s="41" t="s">
        <v>39</v>
      </c>
      <c r="S39" s="41" t="s">
        <v>39</v>
      </c>
      <c r="T39" s="41" t="s">
        <v>39</v>
      </c>
      <c r="U39" s="41" t="s">
        <v>39</v>
      </c>
      <c r="V39" s="41" t="s">
        <v>39</v>
      </c>
      <c r="W39" s="41" t="s">
        <v>39</v>
      </c>
      <c r="X39" s="41" t="s">
        <v>39</v>
      </c>
      <c r="Y39" s="41" t="s">
        <v>39</v>
      </c>
      <c r="Z39" s="41" t="s">
        <v>39</v>
      </c>
      <c r="AA39" s="41" t="s">
        <v>39</v>
      </c>
      <c r="AB39" s="41" t="s">
        <v>39</v>
      </c>
      <c r="AC39" s="41" t="s">
        <v>39</v>
      </c>
      <c r="AD39" s="92"/>
      <c r="AF39" s="41" t="s">
        <v>39</v>
      </c>
      <c r="AG39" s="41" t="s">
        <v>39</v>
      </c>
      <c r="AH39" s="41" t="s">
        <v>39</v>
      </c>
      <c r="AI39" s="41" t="s">
        <v>39</v>
      </c>
      <c r="AJ39" s="41" t="s">
        <v>39</v>
      </c>
      <c r="AK39" s="92" t="s">
        <v>39</v>
      </c>
      <c r="AL39" s="92" t="s">
        <v>39</v>
      </c>
      <c r="AM39" s="92" t="s">
        <v>39</v>
      </c>
      <c r="AN39" s="92" t="s">
        <v>39</v>
      </c>
      <c r="AO39" s="92" t="s">
        <v>39</v>
      </c>
      <c r="AP39" s="92" t="s">
        <v>39</v>
      </c>
      <c r="AQ39" s="92" t="s">
        <v>40</v>
      </c>
      <c r="AR39" s="92"/>
      <c r="AT39" s="92" t="s">
        <v>39</v>
      </c>
      <c r="AU39" s="92" t="s">
        <v>39</v>
      </c>
      <c r="AV39" s="92" t="s">
        <v>39</v>
      </c>
      <c r="AW39" s="92" t="s">
        <v>39</v>
      </c>
      <c r="AX39" s="92" t="s">
        <v>39</v>
      </c>
      <c r="AY39" s="92" t="s">
        <v>39</v>
      </c>
      <c r="AZ39" s="92" t="s">
        <v>39</v>
      </c>
      <c r="BA39" s="92" t="s">
        <v>39</v>
      </c>
      <c r="BB39" s="92" t="s">
        <v>39</v>
      </c>
      <c r="BC39" s="92" t="s">
        <v>39</v>
      </c>
      <c r="BD39" s="92" t="s">
        <v>39</v>
      </c>
      <c r="BE39" s="92" t="s">
        <v>39</v>
      </c>
      <c r="BF39" s="92"/>
      <c r="BH39" s="92" t="s">
        <v>39</v>
      </c>
      <c r="BI39" s="92" t="s">
        <v>39</v>
      </c>
      <c r="BJ39" s="92" t="s">
        <v>39</v>
      </c>
      <c r="BK39" s="92" t="s">
        <v>39</v>
      </c>
      <c r="BL39" s="92" t="s">
        <v>39</v>
      </c>
      <c r="BM39" s="92" t="s">
        <v>39</v>
      </c>
      <c r="BN39" s="92" t="s">
        <v>39</v>
      </c>
      <c r="BO39" s="92" t="s">
        <v>39</v>
      </c>
      <c r="BP39" s="92" t="s">
        <v>39</v>
      </c>
      <c r="BQ39" s="92" t="s">
        <v>39</v>
      </c>
      <c r="BR39" s="92" t="s">
        <v>39</v>
      </c>
      <c r="BS39" s="92" t="s">
        <v>39</v>
      </c>
      <c r="BT39" s="92"/>
      <c r="BV39" s="92" t="s">
        <v>39</v>
      </c>
      <c r="BW39" s="92" t="s">
        <v>39</v>
      </c>
      <c r="BX39" s="92" t="s">
        <v>39</v>
      </c>
      <c r="BY39" s="92" t="s">
        <v>39</v>
      </c>
      <c r="BZ39" s="92" t="s">
        <v>39</v>
      </c>
      <c r="CA39" s="92" t="s">
        <v>39</v>
      </c>
      <c r="CB39" s="92" t="s">
        <v>39</v>
      </c>
      <c r="CC39" s="92" t="s">
        <v>39</v>
      </c>
      <c r="CD39" s="92" t="s">
        <v>39</v>
      </c>
      <c r="CE39" s="92" t="s">
        <v>39</v>
      </c>
      <c r="CF39" s="92" t="s">
        <v>39</v>
      </c>
      <c r="CG39" s="92" t="s">
        <v>39</v>
      </c>
      <c r="CH39" s="92"/>
      <c r="CJ39" s="92" t="s">
        <v>39</v>
      </c>
      <c r="CK39" s="92" t="s">
        <v>39</v>
      </c>
      <c r="CL39" s="92" t="s">
        <v>39</v>
      </c>
      <c r="CM39" s="92" t="s">
        <v>39</v>
      </c>
      <c r="CN39" s="92" t="s">
        <v>39</v>
      </c>
      <c r="CO39" s="92" t="s">
        <v>39</v>
      </c>
      <c r="CP39" s="92" t="s">
        <v>39</v>
      </c>
      <c r="CQ39" s="92" t="s">
        <v>39</v>
      </c>
      <c r="CR39" s="92" t="s">
        <v>39</v>
      </c>
      <c r="CS39" s="92" t="s">
        <v>39</v>
      </c>
      <c r="CT39" s="92" t="s">
        <v>39</v>
      </c>
      <c r="CU39" s="92" t="s">
        <v>39</v>
      </c>
      <c r="CV39" s="92"/>
      <c r="CX39" s="92" t="s">
        <v>39</v>
      </c>
      <c r="CY39" s="92" t="s">
        <v>39</v>
      </c>
      <c r="CZ39" s="92" t="s">
        <v>39</v>
      </c>
      <c r="DA39" s="92" t="s">
        <v>39</v>
      </c>
      <c r="DB39" s="92" t="s">
        <v>39</v>
      </c>
      <c r="DC39" s="92" t="s">
        <v>39</v>
      </c>
      <c r="DD39" s="92" t="s">
        <v>39</v>
      </c>
      <c r="DE39" s="92" t="s">
        <v>39</v>
      </c>
      <c r="DF39" s="92" t="s">
        <v>39</v>
      </c>
      <c r="DG39" s="92" t="s">
        <v>39</v>
      </c>
      <c r="DH39" s="92" t="s">
        <v>39</v>
      </c>
      <c r="DI39" s="92" t="s">
        <v>39</v>
      </c>
      <c r="DJ39" s="92"/>
      <c r="DL39" s="92" t="s">
        <v>39</v>
      </c>
      <c r="DM39" s="92" t="s">
        <v>39</v>
      </c>
      <c r="DN39" s="92" t="s">
        <v>39</v>
      </c>
      <c r="DO39" s="92" t="s">
        <v>39</v>
      </c>
      <c r="DP39" s="92" t="s">
        <v>39</v>
      </c>
      <c r="DQ39" s="92" t="s">
        <v>39</v>
      </c>
      <c r="DR39" s="92" t="s">
        <v>39</v>
      </c>
      <c r="DS39" s="92" t="s">
        <v>39</v>
      </c>
      <c r="DT39" s="92" t="s">
        <v>39</v>
      </c>
      <c r="DU39" s="92" t="s">
        <v>39</v>
      </c>
      <c r="DV39" s="92" t="s">
        <v>39</v>
      </c>
      <c r="DW39" s="92" t="s">
        <v>39</v>
      </c>
      <c r="DX39" s="92"/>
      <c r="DZ39" s="92" t="s">
        <v>39</v>
      </c>
      <c r="EA39" s="92" t="s">
        <v>39</v>
      </c>
      <c r="EB39" s="92" t="s">
        <v>39</v>
      </c>
      <c r="EC39" s="92" t="s">
        <v>39</v>
      </c>
      <c r="ED39" s="92" t="s">
        <v>39</v>
      </c>
      <c r="EE39" s="92" t="s">
        <v>39</v>
      </c>
      <c r="EF39" s="92" t="s">
        <v>39</v>
      </c>
      <c r="EG39" s="92" t="s">
        <v>39</v>
      </c>
      <c r="EH39" s="92" t="s">
        <v>39</v>
      </c>
      <c r="EI39" s="92" t="s">
        <v>39</v>
      </c>
      <c r="EJ39" s="92" t="s">
        <v>39</v>
      </c>
      <c r="EK39" s="92" t="s">
        <v>39</v>
      </c>
      <c r="EL39" s="92"/>
    </row>
    <row r="40" spans="1:144" outlineLevel="1" x14ac:dyDescent="0.25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R40" s="55"/>
      <c r="S40" s="55"/>
      <c r="T40" s="55"/>
      <c r="U40" s="55"/>
      <c r="V40" s="55"/>
      <c r="W40" s="55"/>
      <c r="X40" s="55"/>
      <c r="Y40" s="55"/>
      <c r="Z40" s="57"/>
      <c r="AA40" s="57"/>
      <c r="AB40" s="57"/>
      <c r="AC40" s="57"/>
      <c r="AD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N40" s="58"/>
    </row>
    <row r="41" spans="1:144" outlineLevel="1" x14ac:dyDescent="0.25">
      <c r="B41" t="s">
        <v>41</v>
      </c>
      <c r="D41" s="93">
        <v>184372176.18000001</v>
      </c>
      <c r="E41" s="93">
        <v>183753008.56999999</v>
      </c>
      <c r="F41" s="93">
        <v>183986128.5</v>
      </c>
      <c r="G41" s="93">
        <v>185188482.97999999</v>
      </c>
      <c r="AV41" s="94"/>
      <c r="AW41" s="57"/>
      <c r="BF41" s="58"/>
      <c r="CV41" s="58"/>
      <c r="DJ41" s="58"/>
      <c r="DX41" s="58"/>
      <c r="EL41" s="58"/>
    </row>
    <row r="42" spans="1:144" outlineLevel="1" x14ac:dyDescent="0.25">
      <c r="D42" s="93">
        <f>+D31-D41</f>
        <v>0</v>
      </c>
      <c r="E42" s="93">
        <f>+E31-E41</f>
        <v>0</v>
      </c>
      <c r="F42" s="93">
        <f>+F31-F41</f>
        <v>0</v>
      </c>
      <c r="G42" s="93">
        <f>+G31-G41</f>
        <v>0</v>
      </c>
      <c r="AU42" s="94"/>
      <c r="BF42" s="58"/>
      <c r="BT42" s="58"/>
      <c r="CH42" s="58"/>
      <c r="CV42" s="58"/>
      <c r="DJ42" s="58"/>
      <c r="DX42" s="58"/>
      <c r="EL42" s="58"/>
    </row>
    <row r="43" spans="1:144" outlineLevel="1" x14ac:dyDescent="0.25">
      <c r="C43" s="94"/>
    </row>
    <row r="44" spans="1:144" ht="18.75" x14ac:dyDescent="0.3">
      <c r="A44" s="48" t="s">
        <v>42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R44" s="55"/>
      <c r="S44" s="55"/>
      <c r="T44" s="55"/>
      <c r="U44" s="55"/>
      <c r="V44" s="55"/>
      <c r="W44" s="55"/>
      <c r="X44" s="55"/>
      <c r="Y44" s="55"/>
      <c r="Z44" s="57"/>
      <c r="AA44" s="57"/>
      <c r="AB44" s="57"/>
      <c r="AC44" s="57"/>
      <c r="AD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N44" s="58"/>
    </row>
    <row r="45" spans="1:144" x14ac:dyDescent="0.25">
      <c r="B45" t="s">
        <v>43</v>
      </c>
      <c r="C45" s="55">
        <v>192000000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>
        <v>229000000</v>
      </c>
      <c r="R45" s="55"/>
      <c r="S45" s="55"/>
      <c r="T45" s="55"/>
      <c r="U45" s="55"/>
      <c r="V45" s="55"/>
      <c r="W45" s="55"/>
      <c r="X45" s="55"/>
      <c r="Y45" s="55"/>
      <c r="Z45" s="57"/>
      <c r="AA45" s="57"/>
      <c r="AB45" s="57"/>
      <c r="AC45" s="57"/>
      <c r="AD45" s="57">
        <v>258000000</v>
      </c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>
        <v>282000000</v>
      </c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>
        <v>300000000</v>
      </c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>
        <v>310000000</v>
      </c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>
        <v>316000000</v>
      </c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N45" s="58"/>
    </row>
    <row r="46" spans="1:144" x14ac:dyDescent="0.25">
      <c r="B46" t="s">
        <v>44</v>
      </c>
      <c r="C46" s="55">
        <v>185158305.72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8">
        <f>C46-SUM(D23:O26)</f>
        <v>214349616.45999998</v>
      </c>
      <c r="R46" s="55"/>
      <c r="S46" s="55"/>
      <c r="T46" s="55"/>
      <c r="U46" s="55"/>
      <c r="V46" s="55"/>
      <c r="W46" s="55"/>
      <c r="X46" s="55"/>
      <c r="Y46" s="55"/>
      <c r="Z46" s="57"/>
      <c r="AA46" s="57"/>
      <c r="AB46" s="57"/>
      <c r="AC46" s="57"/>
      <c r="AD46" s="58">
        <f>P46-SUM(R23:AC26)</f>
        <v>238501072.62577909</v>
      </c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8">
        <f ca="1">AD46-SUM(AF23:AQ26)</f>
        <v>256230194.70450664</v>
      </c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8">
        <f ca="1">AR46-SUM(AT23:BE26)</f>
        <v>258523286.91877997</v>
      </c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8">
        <f ca="1">BF46-SUM(BH23:BS26)</f>
        <v>260655933.32441238</v>
      </c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8">
        <f ca="1">BT46-SUM(BV23:CG26)</f>
        <v>260655933.32441238</v>
      </c>
    </row>
    <row r="47" spans="1:144" ht="15.75" thickBot="1" x14ac:dyDescent="0.3">
      <c r="B47" t="s">
        <v>45</v>
      </c>
      <c r="C47" s="77">
        <f>C46-C45</f>
        <v>-6841694.2800000012</v>
      </c>
      <c r="D47" s="58"/>
      <c r="P47" s="77">
        <f>P46-P45</f>
        <v>-14650383.540000021</v>
      </c>
      <c r="AD47" s="95">
        <f>AD46-AD45</f>
        <v>-19498927.374220908</v>
      </c>
      <c r="AR47" s="95">
        <f ca="1">AR46-AR45</f>
        <v>-25769805.295493364</v>
      </c>
      <c r="BF47" s="95">
        <f ca="1">BF46-BF45</f>
        <v>-41476713.081220031</v>
      </c>
      <c r="BT47" s="95">
        <f ca="1">BT46-BT45</f>
        <v>-49344066.675587624</v>
      </c>
      <c r="CH47" s="95">
        <f ca="1">CH46-CH45</f>
        <v>-55344066.675587624</v>
      </c>
      <c r="CV47" s="58"/>
      <c r="DJ47" s="58"/>
      <c r="DX47" s="58"/>
      <c r="EL47" s="58"/>
    </row>
    <row r="48" spans="1:144" ht="15.75" thickTop="1" x14ac:dyDescent="0.25">
      <c r="D48" s="58"/>
      <c r="CV48" s="58"/>
      <c r="DJ48" s="58"/>
      <c r="DX48" s="58"/>
      <c r="EL48" s="58"/>
    </row>
    <row r="49" spans="2:142" x14ac:dyDescent="0.25">
      <c r="AU49" s="96"/>
      <c r="BF49" s="58"/>
      <c r="BT49" s="58"/>
      <c r="CH49" s="58"/>
      <c r="CV49" s="58"/>
      <c r="DJ49" s="58"/>
      <c r="DX49" s="58"/>
      <c r="EL49" s="58"/>
    </row>
    <row r="50" spans="2:142" ht="15.75" x14ac:dyDescent="0.25">
      <c r="B50" s="97" t="s">
        <v>46</v>
      </c>
    </row>
    <row r="52" spans="2:142" x14ac:dyDescent="0.25">
      <c r="B52" t="s">
        <v>47</v>
      </c>
    </row>
    <row r="53" spans="2:142" x14ac:dyDescent="0.25">
      <c r="B53" t="s">
        <v>48</v>
      </c>
      <c r="AD53" s="58"/>
      <c r="AR53" s="58"/>
      <c r="BF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CH53" s="58"/>
      <c r="CV53" s="58"/>
      <c r="DJ53" s="58"/>
      <c r="DX53" s="58"/>
      <c r="EL53" s="58"/>
    </row>
    <row r="54" spans="2:142" x14ac:dyDescent="0.25">
      <c r="B54" t="s">
        <v>87</v>
      </c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</row>
    <row r="55" spans="2:142" x14ac:dyDescent="0.25">
      <c r="B55" t="s">
        <v>88</v>
      </c>
    </row>
    <row r="56" spans="2:142" x14ac:dyDescent="0.25">
      <c r="AD56" s="58"/>
      <c r="AR56" s="58"/>
      <c r="BF56" s="58"/>
      <c r="BT56" s="58"/>
      <c r="CH56" s="58"/>
      <c r="CV56" s="58"/>
      <c r="DJ56" s="58"/>
      <c r="DX56" s="58"/>
      <c r="EL56" s="58"/>
    </row>
  </sheetData>
  <pageMargins left="0.7" right="0.7" top="0.75" bottom="0.75" header="0.3" footer="0.3"/>
  <pageSetup scale="38" fitToHeight="0" orientation="landscape" r:id="rId1"/>
  <ignoredErrors>
    <ignoredError sqref="AT25:BE25" formula="1"/>
    <ignoredError sqref="P5:P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4A0AD-02F0-4322-A456-4DFC1251F251}">
  <dimension ref="A1:AD36"/>
  <sheetViews>
    <sheetView tabSelected="1" view="pageBreakPreview" zoomScale="60" zoomScaleNormal="100" workbookViewId="0">
      <pane xSplit="1" ySplit="4" topLeftCell="B5" activePane="bottomRight" state="frozen"/>
      <selection activeCell="J27" sqref="J27"/>
      <selection pane="topRight" activeCell="J27" sqref="J27"/>
      <selection pane="bottomLeft" activeCell="J27" sqref="J27"/>
      <selection pane="bottomRight" activeCell="J27" sqref="J27"/>
    </sheetView>
  </sheetViews>
  <sheetFormatPr defaultColWidth="9.140625" defaultRowHeight="12.75" outlineLevelCol="1" x14ac:dyDescent="0.2"/>
  <cols>
    <col min="1" max="1" width="45.28515625" style="2" customWidth="1"/>
    <col min="2" max="3" width="15.28515625" style="2" customWidth="1" outlineLevel="1"/>
    <col min="4" max="4" width="15" style="2" bestFit="1" customWidth="1"/>
    <col min="5" max="5" width="14.5703125" style="2" customWidth="1"/>
    <col min="6" max="6" width="13.28515625" style="2" customWidth="1"/>
    <col min="7" max="7" width="13.7109375" style="2" customWidth="1"/>
    <col min="8" max="8" width="13.42578125" style="2" customWidth="1"/>
    <col min="9" max="9" width="13.28515625" style="2" customWidth="1"/>
    <col min="10" max="10" width="14.42578125" style="2" customWidth="1"/>
    <col min="11" max="11" width="13" style="2" customWidth="1"/>
    <col min="12" max="12" width="15.28515625" style="2" bestFit="1" customWidth="1"/>
    <col min="13" max="13" width="14.85546875" style="2" hidden="1" customWidth="1"/>
    <col min="14" max="14" width="15" style="2" bestFit="1" customWidth="1"/>
    <col min="15" max="15" width="1.7109375" style="2" customWidth="1"/>
    <col min="16" max="27" width="14" style="2" bestFit="1" customWidth="1"/>
    <col min="28" max="28" width="12.5703125" style="2" bestFit="1" customWidth="1"/>
    <col min="29" max="29" width="1.7109375" style="2" customWidth="1"/>
    <col min="30" max="30" width="14.42578125" style="2" customWidth="1"/>
    <col min="31" max="31" width="3" style="2" customWidth="1"/>
    <col min="32" max="16384" width="9.140625" style="2"/>
  </cols>
  <sheetData>
    <row r="1" spans="1:30" x14ac:dyDescent="0.2">
      <c r="A1" s="1"/>
    </row>
    <row r="2" spans="1:30" ht="13.5" thickBot="1" x14ac:dyDescent="0.25">
      <c r="A2" s="3" t="s">
        <v>75</v>
      </c>
      <c r="B2" s="3"/>
    </row>
    <row r="3" spans="1:30" x14ac:dyDescent="0.2">
      <c r="B3" s="4" t="s">
        <v>49</v>
      </c>
      <c r="C3" s="4" t="s">
        <v>50</v>
      </c>
      <c r="D3" s="4" t="s">
        <v>51</v>
      </c>
      <c r="E3" s="98" t="s">
        <v>84</v>
      </c>
      <c r="F3" s="99"/>
      <c r="G3" s="99"/>
      <c r="H3" s="99"/>
      <c r="I3" s="99"/>
      <c r="J3" s="99"/>
      <c r="K3" s="100"/>
      <c r="L3" s="5" t="s">
        <v>52</v>
      </c>
      <c r="M3" s="102" t="s">
        <v>86</v>
      </c>
      <c r="N3" s="6" t="s">
        <v>80</v>
      </c>
      <c r="AB3" s="5" t="s">
        <v>53</v>
      </c>
      <c r="AD3" s="5" t="s">
        <v>79</v>
      </c>
    </row>
    <row r="4" spans="1:30" ht="13.5" thickBot="1" x14ac:dyDescent="0.25">
      <c r="B4" s="7" t="s">
        <v>81</v>
      </c>
      <c r="C4" s="8" t="s">
        <v>54</v>
      </c>
      <c r="D4" s="7" t="s">
        <v>81</v>
      </c>
      <c r="E4" s="38">
        <v>45078</v>
      </c>
      <c r="F4" s="39">
        <v>45108</v>
      </c>
      <c r="G4" s="39">
        <v>45139</v>
      </c>
      <c r="H4" s="39">
        <v>45170</v>
      </c>
      <c r="I4" s="39">
        <v>45200</v>
      </c>
      <c r="J4" s="39">
        <v>45231</v>
      </c>
      <c r="K4" s="40">
        <v>45261</v>
      </c>
      <c r="L4" s="9" t="s">
        <v>76</v>
      </c>
      <c r="M4" s="102"/>
      <c r="N4" s="5" t="s">
        <v>1</v>
      </c>
      <c r="P4" s="9">
        <v>45292</v>
      </c>
      <c r="Q4" s="9">
        <v>45323</v>
      </c>
      <c r="R4" s="9">
        <v>45352</v>
      </c>
      <c r="S4" s="9">
        <v>45383</v>
      </c>
      <c r="T4" s="9">
        <v>45413</v>
      </c>
      <c r="U4" s="9">
        <v>45444</v>
      </c>
      <c r="V4" s="9">
        <v>45474</v>
      </c>
      <c r="W4" s="9">
        <v>45505</v>
      </c>
      <c r="X4" s="9">
        <v>45536</v>
      </c>
      <c r="Y4" s="9">
        <v>45566</v>
      </c>
      <c r="Z4" s="9">
        <v>45597</v>
      </c>
      <c r="AA4" s="9">
        <v>45627</v>
      </c>
      <c r="AB4" s="9" t="s">
        <v>78</v>
      </c>
      <c r="AD4" s="5" t="s">
        <v>1</v>
      </c>
    </row>
    <row r="5" spans="1:30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D5" s="11"/>
    </row>
    <row r="6" spans="1:30" ht="15" x14ac:dyDescent="0.25">
      <c r="A6" s="3" t="s">
        <v>55</v>
      </c>
      <c r="C6" s="13"/>
      <c r="AD6" s="11"/>
    </row>
    <row r="7" spans="1:30" ht="15" x14ac:dyDescent="0.25">
      <c r="A7" s="12" t="s">
        <v>56</v>
      </c>
      <c r="B7" s="13">
        <v>2002404.8</v>
      </c>
      <c r="C7" s="13">
        <v>150919</v>
      </c>
      <c r="D7" s="13">
        <f>SUM(B7:C7)</f>
        <v>2153323.7999999998</v>
      </c>
      <c r="E7" s="13">
        <f t="shared" ref="E7:K8" si="0">($N7-$D7)/7</f>
        <v>620953.74285714293</v>
      </c>
      <c r="F7" s="13">
        <f t="shared" si="0"/>
        <v>620953.74285714293</v>
      </c>
      <c r="G7" s="13">
        <f t="shared" si="0"/>
        <v>620953.74285714293</v>
      </c>
      <c r="H7" s="13">
        <f t="shared" si="0"/>
        <v>620953.74285714293</v>
      </c>
      <c r="I7" s="13">
        <f t="shared" si="0"/>
        <v>620953.74285714293</v>
      </c>
      <c r="J7" s="13">
        <f t="shared" si="0"/>
        <v>620953.74285714293</v>
      </c>
      <c r="K7" s="13">
        <f t="shared" si="0"/>
        <v>620953.74285714293</v>
      </c>
      <c r="L7" s="28">
        <f>SUM(D7:K7)</f>
        <v>6500000.0000000009</v>
      </c>
      <c r="M7" s="29">
        <v>6500000</v>
      </c>
      <c r="N7" s="29">
        <v>6500000</v>
      </c>
      <c r="O7" s="16"/>
      <c r="P7" s="26">
        <f>+$AD$7/12</f>
        <v>625000</v>
      </c>
      <c r="Q7" s="26">
        <f t="shared" ref="Q7:AA7" si="1">+$AD$7/12</f>
        <v>625000</v>
      </c>
      <c r="R7" s="26">
        <f t="shared" si="1"/>
        <v>625000</v>
      </c>
      <c r="S7" s="26">
        <f t="shared" si="1"/>
        <v>625000</v>
      </c>
      <c r="T7" s="26">
        <f t="shared" si="1"/>
        <v>625000</v>
      </c>
      <c r="U7" s="26">
        <f t="shared" si="1"/>
        <v>625000</v>
      </c>
      <c r="V7" s="26">
        <f t="shared" si="1"/>
        <v>625000</v>
      </c>
      <c r="W7" s="26">
        <f t="shared" si="1"/>
        <v>625000</v>
      </c>
      <c r="X7" s="26">
        <f t="shared" si="1"/>
        <v>625000</v>
      </c>
      <c r="Y7" s="26">
        <f t="shared" si="1"/>
        <v>625000</v>
      </c>
      <c r="Z7" s="26">
        <f t="shared" si="1"/>
        <v>625000</v>
      </c>
      <c r="AA7" s="26">
        <f t="shared" si="1"/>
        <v>625000</v>
      </c>
      <c r="AB7" s="14">
        <f t="shared" ref="AB7:AB11" si="2">SUM(P7:AA7)</f>
        <v>7500000</v>
      </c>
      <c r="AC7" s="16"/>
      <c r="AD7" s="29">
        <v>7500000</v>
      </c>
    </row>
    <row r="8" spans="1:30" ht="15" x14ac:dyDescent="0.25">
      <c r="A8" s="12" t="s">
        <v>72</v>
      </c>
      <c r="B8" s="13">
        <v>1273401.3999999999</v>
      </c>
      <c r="C8" s="13">
        <v>0</v>
      </c>
      <c r="D8" s="13">
        <f t="shared" ref="D8:D11" si="3">SUM(B8:C8)</f>
        <v>1273401.3999999999</v>
      </c>
      <c r="E8" s="13">
        <f t="shared" si="0"/>
        <v>532371.22857142857</v>
      </c>
      <c r="F8" s="13">
        <f t="shared" si="0"/>
        <v>532371.22857142857</v>
      </c>
      <c r="G8" s="13">
        <f t="shared" si="0"/>
        <v>532371.22857142857</v>
      </c>
      <c r="H8" s="13">
        <f t="shared" si="0"/>
        <v>532371.22857142857</v>
      </c>
      <c r="I8" s="13">
        <f t="shared" si="0"/>
        <v>532371.22857142857</v>
      </c>
      <c r="J8" s="13">
        <f t="shared" si="0"/>
        <v>532371.22857142857</v>
      </c>
      <c r="K8" s="13">
        <f t="shared" si="0"/>
        <v>532371.22857142857</v>
      </c>
      <c r="L8" s="28">
        <f t="shared" ref="L8:L11" si="4">SUM(D8:K8)</f>
        <v>5000000</v>
      </c>
      <c r="M8" s="29">
        <v>5000000</v>
      </c>
      <c r="N8" s="29">
        <v>5000000</v>
      </c>
      <c r="O8" s="16"/>
      <c r="P8" s="26">
        <f>+$AD$8/12</f>
        <v>500000</v>
      </c>
      <c r="Q8" s="26">
        <f t="shared" ref="Q8:AA8" si="5">+$AD$8/12</f>
        <v>500000</v>
      </c>
      <c r="R8" s="26">
        <f t="shared" si="5"/>
        <v>500000</v>
      </c>
      <c r="S8" s="26">
        <f t="shared" si="5"/>
        <v>500000</v>
      </c>
      <c r="T8" s="26">
        <f t="shared" si="5"/>
        <v>500000</v>
      </c>
      <c r="U8" s="26">
        <f t="shared" si="5"/>
        <v>500000</v>
      </c>
      <c r="V8" s="26">
        <f t="shared" si="5"/>
        <v>500000</v>
      </c>
      <c r="W8" s="26">
        <f t="shared" si="5"/>
        <v>500000</v>
      </c>
      <c r="X8" s="26">
        <f t="shared" si="5"/>
        <v>500000</v>
      </c>
      <c r="Y8" s="26">
        <f t="shared" si="5"/>
        <v>500000</v>
      </c>
      <c r="Z8" s="26">
        <f t="shared" si="5"/>
        <v>500000</v>
      </c>
      <c r="AA8" s="26">
        <f t="shared" si="5"/>
        <v>500000</v>
      </c>
      <c r="AB8" s="14">
        <f t="shared" si="2"/>
        <v>6000000</v>
      </c>
      <c r="AC8" s="16"/>
      <c r="AD8" s="29">
        <v>6000000</v>
      </c>
    </row>
    <row r="9" spans="1:30" ht="15" x14ac:dyDescent="0.25">
      <c r="A9" s="12" t="s">
        <v>57</v>
      </c>
      <c r="B9" s="13">
        <v>57223.07</v>
      </c>
      <c r="C9" s="13">
        <v>0</v>
      </c>
      <c r="D9" s="13">
        <f t="shared" si="3"/>
        <v>57223.07</v>
      </c>
      <c r="E9" s="13">
        <f>($M9-$D9)/7</f>
        <v>20396.704285714284</v>
      </c>
      <c r="F9" s="13">
        <f t="shared" ref="F9:K9" si="6">($M9-$D9)/7</f>
        <v>20396.704285714284</v>
      </c>
      <c r="G9" s="13">
        <f t="shared" si="6"/>
        <v>20396.704285714284</v>
      </c>
      <c r="H9" s="13">
        <f t="shared" si="6"/>
        <v>20396.704285714284</v>
      </c>
      <c r="I9" s="13">
        <f t="shared" si="6"/>
        <v>20396.704285714284</v>
      </c>
      <c r="J9" s="13">
        <f t="shared" si="6"/>
        <v>20396.704285714284</v>
      </c>
      <c r="K9" s="13">
        <f t="shared" si="6"/>
        <v>20396.704285714284</v>
      </c>
      <c r="L9" s="28">
        <f t="shared" si="4"/>
        <v>199999.99999999997</v>
      </c>
      <c r="M9" s="28">
        <v>200000</v>
      </c>
      <c r="N9" s="29">
        <v>250000</v>
      </c>
      <c r="O9" s="16"/>
      <c r="P9" s="26">
        <f>+$AD$9/12</f>
        <v>20833.333333333332</v>
      </c>
      <c r="Q9" s="26">
        <f t="shared" ref="Q9:AA9" si="7">+$AD$9/12</f>
        <v>20833.333333333332</v>
      </c>
      <c r="R9" s="26">
        <f t="shared" si="7"/>
        <v>20833.333333333332</v>
      </c>
      <c r="S9" s="26">
        <f t="shared" si="7"/>
        <v>20833.333333333332</v>
      </c>
      <c r="T9" s="26">
        <f t="shared" si="7"/>
        <v>20833.333333333332</v>
      </c>
      <c r="U9" s="26">
        <f t="shared" si="7"/>
        <v>20833.333333333332</v>
      </c>
      <c r="V9" s="26">
        <f t="shared" si="7"/>
        <v>20833.333333333332</v>
      </c>
      <c r="W9" s="26">
        <f t="shared" si="7"/>
        <v>20833.333333333332</v>
      </c>
      <c r="X9" s="26">
        <f t="shared" si="7"/>
        <v>20833.333333333332</v>
      </c>
      <c r="Y9" s="26">
        <f t="shared" si="7"/>
        <v>20833.333333333332</v>
      </c>
      <c r="Z9" s="26">
        <f t="shared" si="7"/>
        <v>20833.333333333332</v>
      </c>
      <c r="AA9" s="26">
        <f t="shared" si="7"/>
        <v>20833.333333333332</v>
      </c>
      <c r="AB9" s="14">
        <f t="shared" si="2"/>
        <v>250000.00000000003</v>
      </c>
      <c r="AC9" s="16"/>
      <c r="AD9" s="29">
        <v>250000</v>
      </c>
    </row>
    <row r="10" spans="1:30" ht="15" x14ac:dyDescent="0.25">
      <c r="A10" s="12" t="s">
        <v>58</v>
      </c>
      <c r="B10" s="13">
        <v>18417.169999999998</v>
      </c>
      <c r="C10" s="13">
        <v>724212.74</v>
      </c>
      <c r="D10" s="13">
        <f t="shared" si="3"/>
        <v>742629.91</v>
      </c>
      <c r="E10" s="13">
        <f t="shared" ref="E10:K10" si="8">($N10-$D10)/7</f>
        <v>115338.58428571429</v>
      </c>
      <c r="F10" s="13">
        <f t="shared" si="8"/>
        <v>115338.58428571429</v>
      </c>
      <c r="G10" s="13">
        <f t="shared" si="8"/>
        <v>115338.58428571429</v>
      </c>
      <c r="H10" s="13">
        <f t="shared" si="8"/>
        <v>115338.58428571429</v>
      </c>
      <c r="I10" s="13">
        <f t="shared" si="8"/>
        <v>115338.58428571429</v>
      </c>
      <c r="J10" s="13">
        <f t="shared" si="8"/>
        <v>115338.58428571429</v>
      </c>
      <c r="K10" s="13">
        <f t="shared" si="8"/>
        <v>115338.58428571429</v>
      </c>
      <c r="L10" s="28">
        <f t="shared" si="4"/>
        <v>1549999.9999999998</v>
      </c>
      <c r="M10" s="29">
        <v>1550000</v>
      </c>
      <c r="N10" s="29">
        <v>1550000</v>
      </c>
      <c r="O10" s="16"/>
      <c r="P10" s="26">
        <f>+$AD$10/12</f>
        <v>129166.66666666667</v>
      </c>
      <c r="Q10" s="26">
        <f t="shared" ref="Q10:AA10" si="9">+$AD$10/12</f>
        <v>129166.66666666667</v>
      </c>
      <c r="R10" s="26">
        <f t="shared" si="9"/>
        <v>129166.66666666667</v>
      </c>
      <c r="S10" s="26">
        <f t="shared" si="9"/>
        <v>129166.66666666667</v>
      </c>
      <c r="T10" s="26">
        <f t="shared" si="9"/>
        <v>129166.66666666667</v>
      </c>
      <c r="U10" s="26">
        <f t="shared" si="9"/>
        <v>129166.66666666667</v>
      </c>
      <c r="V10" s="26">
        <f t="shared" si="9"/>
        <v>129166.66666666667</v>
      </c>
      <c r="W10" s="26">
        <f t="shared" si="9"/>
        <v>129166.66666666667</v>
      </c>
      <c r="X10" s="26">
        <f t="shared" si="9"/>
        <v>129166.66666666667</v>
      </c>
      <c r="Y10" s="26">
        <f t="shared" si="9"/>
        <v>129166.66666666667</v>
      </c>
      <c r="Z10" s="26">
        <f t="shared" si="9"/>
        <v>129166.66666666667</v>
      </c>
      <c r="AA10" s="26">
        <f t="shared" si="9"/>
        <v>129166.66666666667</v>
      </c>
      <c r="AB10" s="14">
        <f>SUM(P10:AA10)</f>
        <v>1550000.0000000002</v>
      </c>
      <c r="AC10" s="16"/>
      <c r="AD10" s="29">
        <v>1550000</v>
      </c>
    </row>
    <row r="11" spans="1:30" ht="15" x14ac:dyDescent="0.25">
      <c r="A11" s="12" t="s">
        <v>59</v>
      </c>
      <c r="B11" s="13">
        <v>5876997.8799999999</v>
      </c>
      <c r="C11" s="13">
        <f>744022.51+3594.25</f>
        <v>747616.76</v>
      </c>
      <c r="D11" s="13">
        <f t="shared" si="3"/>
        <v>6624614.6399999997</v>
      </c>
      <c r="E11" s="13">
        <f>($M11-$D11)/7</f>
        <v>1520197.9085714284</v>
      </c>
      <c r="F11" s="13">
        <f t="shared" ref="F11:K11" si="10">($M11-$D11)/7</f>
        <v>1520197.9085714284</v>
      </c>
      <c r="G11" s="13">
        <f t="shared" si="10"/>
        <v>1520197.9085714284</v>
      </c>
      <c r="H11" s="13">
        <f t="shared" si="10"/>
        <v>1520197.9085714284</v>
      </c>
      <c r="I11" s="13">
        <f t="shared" si="10"/>
        <v>1520197.9085714284</v>
      </c>
      <c r="J11" s="13">
        <f t="shared" si="10"/>
        <v>1520197.9085714284</v>
      </c>
      <c r="K11" s="13">
        <f t="shared" si="10"/>
        <v>1520197.9085714284</v>
      </c>
      <c r="L11" s="28">
        <f t="shared" si="4"/>
        <v>17265999.999999996</v>
      </c>
      <c r="M11" s="28">
        <v>17266000</v>
      </c>
      <c r="N11" s="29">
        <v>19500000</v>
      </c>
      <c r="O11" s="16"/>
      <c r="P11" s="26">
        <f>+$AD$11/12</f>
        <v>1791666.6666666667</v>
      </c>
      <c r="Q11" s="26">
        <f t="shared" ref="Q11:AA11" si="11">+$AD$11/12</f>
        <v>1791666.6666666667</v>
      </c>
      <c r="R11" s="26">
        <f t="shared" si="11"/>
        <v>1791666.6666666667</v>
      </c>
      <c r="S11" s="26">
        <f t="shared" si="11"/>
        <v>1791666.6666666667</v>
      </c>
      <c r="T11" s="26">
        <f t="shared" si="11"/>
        <v>1791666.6666666667</v>
      </c>
      <c r="U11" s="26">
        <f t="shared" si="11"/>
        <v>1791666.6666666667</v>
      </c>
      <c r="V11" s="26">
        <f t="shared" si="11"/>
        <v>1791666.6666666667</v>
      </c>
      <c r="W11" s="26">
        <f t="shared" si="11"/>
        <v>1791666.6666666667</v>
      </c>
      <c r="X11" s="26">
        <f t="shared" si="11"/>
        <v>1791666.6666666667</v>
      </c>
      <c r="Y11" s="26">
        <f t="shared" si="11"/>
        <v>1791666.6666666667</v>
      </c>
      <c r="Z11" s="26">
        <f t="shared" si="11"/>
        <v>1791666.6666666667</v>
      </c>
      <c r="AA11" s="26">
        <f t="shared" si="11"/>
        <v>1791666.6666666667</v>
      </c>
      <c r="AB11" s="14">
        <f t="shared" si="2"/>
        <v>21500000</v>
      </c>
      <c r="AC11" s="16"/>
      <c r="AD11" s="29">
        <v>21500000</v>
      </c>
    </row>
    <row r="12" spans="1:30" ht="15" x14ac:dyDescent="0.25">
      <c r="A12" s="5"/>
      <c r="B12" s="17">
        <f t="shared" ref="B12:N12" si="12">SUM(B7:B11)</f>
        <v>9228444.3200000003</v>
      </c>
      <c r="C12" s="17">
        <f t="shared" si="12"/>
        <v>1622748.5</v>
      </c>
      <c r="D12" s="17">
        <f t="shared" si="12"/>
        <v>10851192.82</v>
      </c>
      <c r="E12" s="17">
        <f t="shared" si="12"/>
        <v>2809258.1685714284</v>
      </c>
      <c r="F12" s="17">
        <f t="shared" si="12"/>
        <v>2809258.1685714284</v>
      </c>
      <c r="G12" s="17">
        <f t="shared" si="12"/>
        <v>2809258.1685714284</v>
      </c>
      <c r="H12" s="17">
        <f t="shared" si="12"/>
        <v>2809258.1685714284</v>
      </c>
      <c r="I12" s="17">
        <f t="shared" si="12"/>
        <v>2809258.1685714284</v>
      </c>
      <c r="J12" s="17">
        <f t="shared" si="12"/>
        <v>2809258.1685714284</v>
      </c>
      <c r="K12" s="17">
        <f t="shared" si="12"/>
        <v>2809258.1685714284</v>
      </c>
      <c r="L12" s="30">
        <f t="shared" si="12"/>
        <v>30515999.999999996</v>
      </c>
      <c r="M12" s="30">
        <f t="shared" si="12"/>
        <v>30516000</v>
      </c>
      <c r="N12" s="30">
        <f t="shared" si="12"/>
        <v>32800000</v>
      </c>
      <c r="O12" s="16"/>
      <c r="P12" s="27">
        <f t="shared" ref="P12:AB12" si="13">SUM(P7:P11)</f>
        <v>3066666.666666667</v>
      </c>
      <c r="Q12" s="27">
        <f t="shared" si="13"/>
        <v>3066666.666666667</v>
      </c>
      <c r="R12" s="27">
        <f t="shared" si="13"/>
        <v>3066666.666666667</v>
      </c>
      <c r="S12" s="27">
        <f t="shared" si="13"/>
        <v>3066666.666666667</v>
      </c>
      <c r="T12" s="27">
        <f t="shared" si="13"/>
        <v>3066666.666666667</v>
      </c>
      <c r="U12" s="27">
        <f t="shared" si="13"/>
        <v>3066666.666666667</v>
      </c>
      <c r="V12" s="27">
        <f t="shared" si="13"/>
        <v>3066666.666666667</v>
      </c>
      <c r="W12" s="27">
        <f t="shared" si="13"/>
        <v>3066666.666666667</v>
      </c>
      <c r="X12" s="27">
        <f t="shared" si="13"/>
        <v>3066666.666666667</v>
      </c>
      <c r="Y12" s="27">
        <f t="shared" si="13"/>
        <v>3066666.666666667</v>
      </c>
      <c r="Z12" s="27">
        <f t="shared" si="13"/>
        <v>3066666.666666667</v>
      </c>
      <c r="AA12" s="27">
        <f t="shared" si="13"/>
        <v>3066666.666666667</v>
      </c>
      <c r="AB12" s="18">
        <f t="shared" si="13"/>
        <v>36800000</v>
      </c>
      <c r="AC12" s="16"/>
      <c r="AD12" s="18">
        <f>SUM(AD7:AD11)</f>
        <v>36800000</v>
      </c>
    </row>
    <row r="13" spans="1:30" ht="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9"/>
      <c r="M13" s="29"/>
      <c r="N13" s="29"/>
      <c r="O13" s="1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5"/>
      <c r="AC13" s="16"/>
      <c r="AD13" s="15"/>
    </row>
    <row r="14" spans="1:30" ht="15" x14ac:dyDescent="0.25">
      <c r="A14" s="3" t="s">
        <v>60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9"/>
      <c r="M14" s="29"/>
      <c r="N14" s="29"/>
      <c r="O14" s="16"/>
      <c r="P14" s="26" t="s">
        <v>61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15"/>
      <c r="AC14" s="16"/>
      <c r="AD14" s="15"/>
    </row>
    <row r="15" spans="1:30" ht="15" x14ac:dyDescent="0.25">
      <c r="A15" s="12" t="s">
        <v>62</v>
      </c>
      <c r="B15" s="13">
        <f>4186220.58+(5435245.19*0.74)</f>
        <v>8208302.0206000004</v>
      </c>
      <c r="C15" s="13">
        <f>(5220+844602.2+859017.99)*0.76</f>
        <v>1298718.5444</v>
      </c>
      <c r="D15" s="13">
        <f>SUM(B15:C15)</f>
        <v>9507020.5650000013</v>
      </c>
      <c r="E15" s="107">
        <f>($M15-$D15-$D16)/7</f>
        <v>1649089.4314285715</v>
      </c>
      <c r="F15" s="107">
        <f t="shared" ref="F15:K15" si="14">($M15-$D15-$D16)/7</f>
        <v>1649089.4314285715</v>
      </c>
      <c r="G15" s="107">
        <f t="shared" si="14"/>
        <v>1649089.4314285715</v>
      </c>
      <c r="H15" s="107">
        <f t="shared" si="14"/>
        <v>1649089.4314285715</v>
      </c>
      <c r="I15" s="107">
        <f t="shared" si="14"/>
        <v>1649089.4314285715</v>
      </c>
      <c r="J15" s="107">
        <f t="shared" si="14"/>
        <v>1649089.4314285715</v>
      </c>
      <c r="K15" s="107">
        <f t="shared" si="14"/>
        <v>1649089.4314285715</v>
      </c>
      <c r="L15" s="101">
        <f>SUM(D15:K16)</f>
        <v>23800000</v>
      </c>
      <c r="M15" s="101">
        <v>23800000</v>
      </c>
      <c r="N15" s="108">
        <v>36000000</v>
      </c>
      <c r="O15" s="16"/>
      <c r="P15" s="104">
        <f>$AD$15/12</f>
        <v>2750000</v>
      </c>
      <c r="Q15" s="104">
        <f t="shared" ref="Q15:AA15" si="15">$AD$15/12</f>
        <v>2750000</v>
      </c>
      <c r="R15" s="104">
        <f t="shared" si="15"/>
        <v>2750000</v>
      </c>
      <c r="S15" s="104">
        <f t="shared" si="15"/>
        <v>2750000</v>
      </c>
      <c r="T15" s="104">
        <f t="shared" si="15"/>
        <v>2750000</v>
      </c>
      <c r="U15" s="104">
        <f t="shared" si="15"/>
        <v>2750000</v>
      </c>
      <c r="V15" s="104">
        <f t="shared" si="15"/>
        <v>2750000</v>
      </c>
      <c r="W15" s="104">
        <f t="shared" si="15"/>
        <v>2750000</v>
      </c>
      <c r="X15" s="104">
        <f t="shared" si="15"/>
        <v>2750000</v>
      </c>
      <c r="Y15" s="104">
        <f t="shared" si="15"/>
        <v>2750000</v>
      </c>
      <c r="Z15" s="104">
        <f t="shared" si="15"/>
        <v>2750000</v>
      </c>
      <c r="AA15" s="104">
        <f t="shared" si="15"/>
        <v>2750000</v>
      </c>
      <c r="AB15" s="105">
        <f>SUM(P15:AA15)</f>
        <v>33000000</v>
      </c>
      <c r="AC15" s="106"/>
      <c r="AD15" s="103">
        <v>33000000</v>
      </c>
    </row>
    <row r="16" spans="1:30" ht="15" x14ac:dyDescent="0.25">
      <c r="A16" s="12" t="s">
        <v>63</v>
      </c>
      <c r="B16" s="13">
        <f>886046.28+40021.74+(5435245.19*0.26)</f>
        <v>2339231.7694000001</v>
      </c>
      <c r="C16" s="13">
        <f>(859017.99+5220+844602.2)*0.24</f>
        <v>410121.64559999999</v>
      </c>
      <c r="D16" s="13">
        <f t="shared" ref="D16:D18" si="16">SUM(B16:C16)</f>
        <v>2749353.415</v>
      </c>
      <c r="E16" s="107"/>
      <c r="F16" s="107"/>
      <c r="G16" s="107"/>
      <c r="H16" s="107"/>
      <c r="I16" s="107"/>
      <c r="J16" s="107"/>
      <c r="K16" s="107"/>
      <c r="L16" s="101"/>
      <c r="M16" s="101"/>
      <c r="N16" s="108"/>
      <c r="O16" s="16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5"/>
      <c r="AC16" s="106"/>
      <c r="AD16" s="103"/>
    </row>
    <row r="17" spans="1:30" ht="15" x14ac:dyDescent="0.25">
      <c r="A17" s="12" t="s">
        <v>64</v>
      </c>
      <c r="B17" s="13">
        <v>6511.14</v>
      </c>
      <c r="C17" s="13">
        <v>549536</v>
      </c>
      <c r="D17" s="13">
        <f t="shared" si="16"/>
        <v>556047.14</v>
      </c>
      <c r="E17" s="13">
        <f>($N17-$D17-(SUM($I17:$K17)))/4</f>
        <v>-14446.335000000003</v>
      </c>
      <c r="F17" s="13">
        <f>($N17-$D17-(SUM($I17:$K17)))/4</f>
        <v>-14446.335000000003</v>
      </c>
      <c r="G17" s="13">
        <f>($N17-$D17-(SUM($I17:$K17)))/4</f>
        <v>-14446.335000000003</v>
      </c>
      <c r="H17" s="13">
        <f>($N17-$D17-(SUM($I17:$K17)))/4</f>
        <v>-14446.335000000003</v>
      </c>
      <c r="I17" s="13">
        <v>579.4</v>
      </c>
      <c r="J17" s="13">
        <v>579.4</v>
      </c>
      <c r="K17" s="13">
        <v>579.4</v>
      </c>
      <c r="L17" s="28">
        <f>SUM(D17:K17)</f>
        <v>500000.00000000012</v>
      </c>
      <c r="M17" s="29">
        <v>500000</v>
      </c>
      <c r="N17" s="29">
        <v>500000</v>
      </c>
      <c r="O17" s="16"/>
      <c r="P17" s="26">
        <f>$AD$17/12</f>
        <v>41666.666666666664</v>
      </c>
      <c r="Q17" s="26">
        <f t="shared" ref="Q17:AA17" si="17">$AD$17/12</f>
        <v>41666.666666666664</v>
      </c>
      <c r="R17" s="26">
        <f t="shared" si="17"/>
        <v>41666.666666666664</v>
      </c>
      <c r="S17" s="26">
        <f t="shared" si="17"/>
        <v>41666.666666666664</v>
      </c>
      <c r="T17" s="26">
        <f t="shared" si="17"/>
        <v>41666.666666666664</v>
      </c>
      <c r="U17" s="26">
        <f t="shared" si="17"/>
        <v>41666.666666666664</v>
      </c>
      <c r="V17" s="26">
        <f t="shared" si="17"/>
        <v>41666.666666666664</v>
      </c>
      <c r="W17" s="26">
        <f t="shared" si="17"/>
        <v>41666.666666666664</v>
      </c>
      <c r="X17" s="26">
        <f t="shared" si="17"/>
        <v>41666.666666666664</v>
      </c>
      <c r="Y17" s="26">
        <f t="shared" si="17"/>
        <v>41666.666666666664</v>
      </c>
      <c r="Z17" s="26">
        <f t="shared" si="17"/>
        <v>41666.666666666664</v>
      </c>
      <c r="AA17" s="26">
        <f t="shared" si="17"/>
        <v>41666.666666666664</v>
      </c>
      <c r="AB17" s="14">
        <f>SUM(P17:AA17)</f>
        <v>500000.00000000006</v>
      </c>
      <c r="AC17" s="16"/>
      <c r="AD17" s="15">
        <v>500000</v>
      </c>
    </row>
    <row r="18" spans="1:30" ht="15" x14ac:dyDescent="0.25">
      <c r="A18" s="35" t="s">
        <v>77</v>
      </c>
      <c r="B18" s="13">
        <v>658145.84</v>
      </c>
      <c r="C18" s="13">
        <v>0</v>
      </c>
      <c r="D18" s="13">
        <f t="shared" si="16"/>
        <v>658145.84</v>
      </c>
      <c r="E18" s="13">
        <f t="shared" ref="E18:K18" si="18">($N18-$D18)/7</f>
        <v>823836.30857142864</v>
      </c>
      <c r="F18" s="13">
        <f t="shared" si="18"/>
        <v>823836.30857142864</v>
      </c>
      <c r="G18" s="13">
        <f t="shared" si="18"/>
        <v>823836.30857142864</v>
      </c>
      <c r="H18" s="13">
        <f t="shared" si="18"/>
        <v>823836.30857142864</v>
      </c>
      <c r="I18" s="13">
        <f t="shared" si="18"/>
        <v>823836.30857142864</v>
      </c>
      <c r="J18" s="13">
        <f t="shared" si="18"/>
        <v>823836.30857142864</v>
      </c>
      <c r="K18" s="13">
        <f t="shared" si="18"/>
        <v>823836.30857142864</v>
      </c>
      <c r="L18" s="28">
        <f>SUM(D18:K18)</f>
        <v>6425000.0000000009</v>
      </c>
      <c r="M18" s="29">
        <v>6425000</v>
      </c>
      <c r="N18" s="29">
        <v>6425000</v>
      </c>
      <c r="O18" s="16"/>
      <c r="P18" s="26">
        <f>$AD$18/12</f>
        <v>535416.66666666663</v>
      </c>
      <c r="Q18" s="26">
        <f t="shared" ref="Q18:AA18" si="19">$AD$18/12</f>
        <v>535416.66666666663</v>
      </c>
      <c r="R18" s="26">
        <f t="shared" si="19"/>
        <v>535416.66666666663</v>
      </c>
      <c r="S18" s="26">
        <f t="shared" si="19"/>
        <v>535416.66666666663</v>
      </c>
      <c r="T18" s="26">
        <f t="shared" si="19"/>
        <v>535416.66666666663</v>
      </c>
      <c r="U18" s="26">
        <f t="shared" si="19"/>
        <v>535416.66666666663</v>
      </c>
      <c r="V18" s="26">
        <f t="shared" si="19"/>
        <v>535416.66666666663</v>
      </c>
      <c r="W18" s="26">
        <f t="shared" si="19"/>
        <v>535416.66666666663</v>
      </c>
      <c r="X18" s="26">
        <f t="shared" si="19"/>
        <v>535416.66666666663</v>
      </c>
      <c r="Y18" s="26">
        <f t="shared" si="19"/>
        <v>535416.66666666663</v>
      </c>
      <c r="Z18" s="26">
        <f t="shared" si="19"/>
        <v>535416.66666666663</v>
      </c>
      <c r="AA18" s="26">
        <f t="shared" si="19"/>
        <v>535416.66666666663</v>
      </c>
      <c r="AB18" s="14">
        <f>SUM(P18:AA18)</f>
        <v>6425000.0000000009</v>
      </c>
      <c r="AC18" s="16"/>
      <c r="AD18" s="15">
        <v>6425000</v>
      </c>
    </row>
    <row r="19" spans="1:30" ht="15" x14ac:dyDescent="0.25">
      <c r="A19" s="5"/>
      <c r="B19" s="17">
        <f>SUM(B15:B18)</f>
        <v>11212190.770000001</v>
      </c>
      <c r="C19" s="17">
        <f t="shared" ref="C19:D19" si="20">SUM(C15:C18)</f>
        <v>2258376.19</v>
      </c>
      <c r="D19" s="17">
        <f t="shared" si="20"/>
        <v>13470566.960000001</v>
      </c>
      <c r="E19" s="17">
        <f>SUM(E15:E18)</f>
        <v>2458479.4050000003</v>
      </c>
      <c r="F19" s="17">
        <f t="shared" ref="F19:K19" si="21">SUM(F15:F18)</f>
        <v>2458479.4050000003</v>
      </c>
      <c r="G19" s="17">
        <f t="shared" si="21"/>
        <v>2458479.4050000003</v>
      </c>
      <c r="H19" s="17">
        <f t="shared" si="21"/>
        <v>2458479.4050000003</v>
      </c>
      <c r="I19" s="17">
        <f t="shared" si="21"/>
        <v>2473505.14</v>
      </c>
      <c r="J19" s="17">
        <f t="shared" si="21"/>
        <v>2473505.14</v>
      </c>
      <c r="K19" s="17">
        <f t="shared" si="21"/>
        <v>2473505.14</v>
      </c>
      <c r="L19" s="30">
        <f>SUM(L15:L18)</f>
        <v>30725000</v>
      </c>
      <c r="M19" s="30">
        <f>SUM(M15:M18)</f>
        <v>30725000</v>
      </c>
      <c r="N19" s="30">
        <f>SUM(N15:N18)</f>
        <v>42925000</v>
      </c>
      <c r="O19" s="16"/>
      <c r="P19" s="27">
        <f>SUM(P15:P18)</f>
        <v>3327083.333333333</v>
      </c>
      <c r="Q19" s="27">
        <f t="shared" ref="Q19:AA19" si="22">SUM(Q15:Q18)</f>
        <v>3327083.333333333</v>
      </c>
      <c r="R19" s="27">
        <f t="shared" si="22"/>
        <v>3327083.333333333</v>
      </c>
      <c r="S19" s="27">
        <f t="shared" si="22"/>
        <v>3327083.333333333</v>
      </c>
      <c r="T19" s="27">
        <f t="shared" si="22"/>
        <v>3327083.333333333</v>
      </c>
      <c r="U19" s="27">
        <f t="shared" si="22"/>
        <v>3327083.333333333</v>
      </c>
      <c r="V19" s="27">
        <f t="shared" si="22"/>
        <v>3327083.333333333</v>
      </c>
      <c r="W19" s="27">
        <f t="shared" si="22"/>
        <v>3327083.333333333</v>
      </c>
      <c r="X19" s="27">
        <f t="shared" si="22"/>
        <v>3327083.333333333</v>
      </c>
      <c r="Y19" s="27">
        <f t="shared" si="22"/>
        <v>3327083.333333333</v>
      </c>
      <c r="Z19" s="27">
        <f t="shared" si="22"/>
        <v>3327083.333333333</v>
      </c>
      <c r="AA19" s="27">
        <f t="shared" si="22"/>
        <v>3327083.333333333</v>
      </c>
      <c r="AB19" s="18">
        <f>SUM(AB15:AB18)</f>
        <v>39925000</v>
      </c>
      <c r="AC19" s="16"/>
      <c r="AD19" s="18">
        <f>SUM(AD15:AD18)</f>
        <v>39925000</v>
      </c>
    </row>
    <row r="20" spans="1:30" ht="15" x14ac:dyDescent="0.25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28"/>
      <c r="M20" s="28"/>
      <c r="N20" s="28"/>
      <c r="O20" s="1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14"/>
      <c r="AC20" s="16"/>
      <c r="AD20" s="15"/>
    </row>
    <row r="21" spans="1:30" ht="15" x14ac:dyDescent="0.25">
      <c r="A21" s="12" t="s">
        <v>65</v>
      </c>
      <c r="B21" s="13">
        <v>291959.52</v>
      </c>
      <c r="C21" s="13">
        <f>397.26+122.51</f>
        <v>519.77</v>
      </c>
      <c r="D21" s="13">
        <f t="shared" ref="D21:D25" si="23">SUM(B21:C21)</f>
        <v>292479.29000000004</v>
      </c>
      <c r="E21" s="13">
        <f t="shared" ref="E21:K22" si="24">($N21-$D21)/7</f>
        <v>172502.95857142858</v>
      </c>
      <c r="F21" s="13">
        <f t="shared" si="24"/>
        <v>172502.95857142858</v>
      </c>
      <c r="G21" s="13">
        <f t="shared" si="24"/>
        <v>172502.95857142858</v>
      </c>
      <c r="H21" s="13">
        <f t="shared" si="24"/>
        <v>172502.95857142858</v>
      </c>
      <c r="I21" s="13">
        <f t="shared" si="24"/>
        <v>172502.95857142858</v>
      </c>
      <c r="J21" s="13">
        <f t="shared" si="24"/>
        <v>172502.95857142858</v>
      </c>
      <c r="K21" s="13">
        <f t="shared" si="24"/>
        <v>172502.95857142858</v>
      </c>
      <c r="L21" s="28">
        <f>SUM(D21:K21)</f>
        <v>1500000.0000000002</v>
      </c>
      <c r="M21" s="29">
        <v>1500000</v>
      </c>
      <c r="N21" s="29">
        <v>1500000</v>
      </c>
      <c r="O21" s="16"/>
      <c r="P21" s="26">
        <f>+$AD$21/12</f>
        <v>125000</v>
      </c>
      <c r="Q21" s="26">
        <f t="shared" ref="Q21:AA21" si="25">+$AD$21/12</f>
        <v>125000</v>
      </c>
      <c r="R21" s="26">
        <f t="shared" si="25"/>
        <v>125000</v>
      </c>
      <c r="S21" s="26">
        <f t="shared" si="25"/>
        <v>125000</v>
      </c>
      <c r="T21" s="26">
        <f t="shared" si="25"/>
        <v>125000</v>
      </c>
      <c r="U21" s="26">
        <f t="shared" si="25"/>
        <v>125000</v>
      </c>
      <c r="V21" s="26">
        <f t="shared" si="25"/>
        <v>125000</v>
      </c>
      <c r="W21" s="26">
        <f t="shared" si="25"/>
        <v>125000</v>
      </c>
      <c r="X21" s="26">
        <f t="shared" si="25"/>
        <v>125000</v>
      </c>
      <c r="Y21" s="26">
        <f t="shared" si="25"/>
        <v>125000</v>
      </c>
      <c r="Z21" s="26">
        <f t="shared" si="25"/>
        <v>125000</v>
      </c>
      <c r="AA21" s="26">
        <f t="shared" si="25"/>
        <v>125000</v>
      </c>
      <c r="AB21" s="14">
        <f>SUM(P21:AA21)</f>
        <v>1500000</v>
      </c>
      <c r="AC21" s="16"/>
      <c r="AD21" s="15">
        <v>1500000</v>
      </c>
    </row>
    <row r="22" spans="1:30" ht="15" x14ac:dyDescent="0.25">
      <c r="A22" s="12" t="s">
        <v>66</v>
      </c>
      <c r="B22" s="13">
        <v>146000.63</v>
      </c>
      <c r="C22" s="13"/>
      <c r="D22" s="13">
        <f t="shared" si="23"/>
        <v>146000.63</v>
      </c>
      <c r="E22" s="13">
        <f t="shared" si="24"/>
        <v>14857.052857142857</v>
      </c>
      <c r="F22" s="13">
        <f t="shared" si="24"/>
        <v>14857.052857142857</v>
      </c>
      <c r="G22" s="13">
        <f t="shared" si="24"/>
        <v>14857.052857142857</v>
      </c>
      <c r="H22" s="13">
        <f t="shared" si="24"/>
        <v>14857.052857142857</v>
      </c>
      <c r="I22" s="13">
        <f t="shared" si="24"/>
        <v>14857.052857142857</v>
      </c>
      <c r="J22" s="13">
        <f t="shared" si="24"/>
        <v>14857.052857142857</v>
      </c>
      <c r="K22" s="13">
        <f t="shared" si="24"/>
        <v>14857.052857142857</v>
      </c>
      <c r="L22" s="28">
        <f t="shared" ref="L22:L25" si="26">SUM(D22:K22)</f>
        <v>249999.99999999991</v>
      </c>
      <c r="M22" s="29">
        <v>250000</v>
      </c>
      <c r="N22" s="29">
        <v>250000</v>
      </c>
      <c r="O22" s="16"/>
      <c r="P22" s="26">
        <f>$AD$22/12</f>
        <v>20833.333333333332</v>
      </c>
      <c r="Q22" s="26">
        <f t="shared" ref="Q22:AA22" si="27">$AD$22/12</f>
        <v>20833.333333333332</v>
      </c>
      <c r="R22" s="26">
        <f t="shared" si="27"/>
        <v>20833.333333333332</v>
      </c>
      <c r="S22" s="26">
        <f t="shared" si="27"/>
        <v>20833.333333333332</v>
      </c>
      <c r="T22" s="26">
        <f t="shared" si="27"/>
        <v>20833.333333333332</v>
      </c>
      <c r="U22" s="26">
        <f t="shared" si="27"/>
        <v>20833.333333333332</v>
      </c>
      <c r="V22" s="26">
        <f t="shared" si="27"/>
        <v>20833.333333333332</v>
      </c>
      <c r="W22" s="26">
        <f t="shared" si="27"/>
        <v>20833.333333333332</v>
      </c>
      <c r="X22" s="26">
        <f t="shared" si="27"/>
        <v>20833.333333333332</v>
      </c>
      <c r="Y22" s="26">
        <f t="shared" si="27"/>
        <v>20833.333333333332</v>
      </c>
      <c r="Z22" s="26">
        <f t="shared" si="27"/>
        <v>20833.333333333332</v>
      </c>
      <c r="AA22" s="26">
        <f t="shared" si="27"/>
        <v>20833.333333333332</v>
      </c>
      <c r="AB22" s="14">
        <f>SUM(P22:AA22)</f>
        <v>250000.00000000003</v>
      </c>
      <c r="AC22" s="16"/>
      <c r="AD22" s="15">
        <v>250000</v>
      </c>
    </row>
    <row r="23" spans="1:30" ht="15" x14ac:dyDescent="0.25">
      <c r="A23" s="12" t="s">
        <v>67</v>
      </c>
      <c r="B23" s="13">
        <v>61725.16</v>
      </c>
      <c r="C23" s="13">
        <v>4630.6099999999997</v>
      </c>
      <c r="D23" s="13">
        <f t="shared" si="23"/>
        <v>66355.77</v>
      </c>
      <c r="E23" s="13">
        <f t="shared" ref="E23:K25" si="28">($N23-$D23)/7</f>
        <v>63463.032857142854</v>
      </c>
      <c r="F23" s="13">
        <f t="shared" si="28"/>
        <v>63463.032857142854</v>
      </c>
      <c r="G23" s="13">
        <f t="shared" si="28"/>
        <v>63463.032857142854</v>
      </c>
      <c r="H23" s="13">
        <f t="shared" si="28"/>
        <v>63463.032857142854</v>
      </c>
      <c r="I23" s="13">
        <f t="shared" si="28"/>
        <v>63463.032857142854</v>
      </c>
      <c r="J23" s="13">
        <f t="shared" si="28"/>
        <v>63463.032857142854</v>
      </c>
      <c r="K23" s="13">
        <f t="shared" si="28"/>
        <v>63463.032857142854</v>
      </c>
      <c r="L23" s="28">
        <f t="shared" si="26"/>
        <v>510597</v>
      </c>
      <c r="M23" s="29">
        <v>510597</v>
      </c>
      <c r="N23" s="29">
        <v>510597</v>
      </c>
      <c r="O23" s="16"/>
      <c r="P23" s="26">
        <f>+$AD$23/12</f>
        <v>42549.75</v>
      </c>
      <c r="Q23" s="26">
        <f t="shared" ref="Q23:AA23" si="29">+$AD$23/12</f>
        <v>42549.75</v>
      </c>
      <c r="R23" s="26">
        <f t="shared" si="29"/>
        <v>42549.75</v>
      </c>
      <c r="S23" s="26">
        <f t="shared" si="29"/>
        <v>42549.75</v>
      </c>
      <c r="T23" s="26">
        <f t="shared" si="29"/>
        <v>42549.75</v>
      </c>
      <c r="U23" s="26">
        <f t="shared" si="29"/>
        <v>42549.75</v>
      </c>
      <c r="V23" s="26">
        <f t="shared" si="29"/>
        <v>42549.75</v>
      </c>
      <c r="W23" s="26">
        <f t="shared" si="29"/>
        <v>42549.75</v>
      </c>
      <c r="X23" s="26">
        <f t="shared" si="29"/>
        <v>42549.75</v>
      </c>
      <c r="Y23" s="26">
        <f t="shared" si="29"/>
        <v>42549.75</v>
      </c>
      <c r="Z23" s="26">
        <f t="shared" si="29"/>
        <v>42549.75</v>
      </c>
      <c r="AA23" s="26">
        <f t="shared" si="29"/>
        <v>42549.75</v>
      </c>
      <c r="AB23" s="14">
        <f>SUM(P23:AA23)</f>
        <v>510597</v>
      </c>
      <c r="AC23" s="16"/>
      <c r="AD23" s="15">
        <v>510597</v>
      </c>
    </row>
    <row r="24" spans="1:30" ht="15" x14ac:dyDescent="0.25">
      <c r="A24" s="12" t="s">
        <v>68</v>
      </c>
      <c r="B24" s="13">
        <v>2483.6</v>
      </c>
      <c r="C24" s="13">
        <v>8897.35</v>
      </c>
      <c r="D24" s="13">
        <f t="shared" si="23"/>
        <v>11380.95</v>
      </c>
      <c r="E24" s="13">
        <f t="shared" si="28"/>
        <v>14242.721428571429</v>
      </c>
      <c r="F24" s="13">
        <f t="shared" si="28"/>
        <v>14242.721428571429</v>
      </c>
      <c r="G24" s="13">
        <f t="shared" si="28"/>
        <v>14242.721428571429</v>
      </c>
      <c r="H24" s="13">
        <f t="shared" si="28"/>
        <v>14242.721428571429</v>
      </c>
      <c r="I24" s="13">
        <f t="shared" si="28"/>
        <v>14242.721428571429</v>
      </c>
      <c r="J24" s="13">
        <f t="shared" si="28"/>
        <v>14242.721428571429</v>
      </c>
      <c r="K24" s="13">
        <f t="shared" si="28"/>
        <v>14242.721428571429</v>
      </c>
      <c r="L24" s="28">
        <f t="shared" si="26"/>
        <v>111080</v>
      </c>
      <c r="M24" s="29">
        <v>111080</v>
      </c>
      <c r="N24" s="29">
        <v>111080</v>
      </c>
      <c r="O24" s="16"/>
      <c r="P24" s="26">
        <f>+$AD$24/12</f>
        <v>9256.6666666666661</v>
      </c>
      <c r="Q24" s="26">
        <f t="shared" ref="Q24:AA24" si="30">+$AD$24/12</f>
        <v>9256.6666666666661</v>
      </c>
      <c r="R24" s="26">
        <f t="shared" si="30"/>
        <v>9256.6666666666661</v>
      </c>
      <c r="S24" s="26">
        <f t="shared" si="30"/>
        <v>9256.6666666666661</v>
      </c>
      <c r="T24" s="26">
        <f t="shared" si="30"/>
        <v>9256.6666666666661</v>
      </c>
      <c r="U24" s="26">
        <f t="shared" si="30"/>
        <v>9256.6666666666661</v>
      </c>
      <c r="V24" s="26">
        <f t="shared" si="30"/>
        <v>9256.6666666666661</v>
      </c>
      <c r="W24" s="26">
        <f t="shared" si="30"/>
        <v>9256.6666666666661</v>
      </c>
      <c r="X24" s="26">
        <f t="shared" si="30"/>
        <v>9256.6666666666661</v>
      </c>
      <c r="Y24" s="26">
        <f t="shared" si="30"/>
        <v>9256.6666666666661</v>
      </c>
      <c r="Z24" s="26">
        <f t="shared" si="30"/>
        <v>9256.6666666666661</v>
      </c>
      <c r="AA24" s="26">
        <f t="shared" si="30"/>
        <v>9256.6666666666661</v>
      </c>
      <c r="AB24" s="14">
        <f>SUM(P24:AA24)</f>
        <v>111080.00000000001</v>
      </c>
      <c r="AC24" s="16"/>
      <c r="AD24" s="15">
        <v>111080</v>
      </c>
    </row>
    <row r="25" spans="1:30" ht="15" x14ac:dyDescent="0.25">
      <c r="A25" s="12" t="s">
        <v>74</v>
      </c>
      <c r="B25" s="13">
        <v>15584.87</v>
      </c>
      <c r="C25" s="13"/>
      <c r="D25" s="13">
        <f t="shared" si="23"/>
        <v>15584.87</v>
      </c>
      <c r="E25" s="13">
        <f t="shared" si="28"/>
        <v>8845.0185714285708</v>
      </c>
      <c r="F25" s="13">
        <f t="shared" si="28"/>
        <v>8845.0185714285708</v>
      </c>
      <c r="G25" s="13">
        <f t="shared" si="28"/>
        <v>8845.0185714285708</v>
      </c>
      <c r="H25" s="13">
        <f t="shared" si="28"/>
        <v>8845.0185714285708</v>
      </c>
      <c r="I25" s="13">
        <f t="shared" si="28"/>
        <v>8845.0185714285708</v>
      </c>
      <c r="J25" s="13">
        <f t="shared" si="28"/>
        <v>8845.0185714285708</v>
      </c>
      <c r="K25" s="13">
        <f t="shared" si="28"/>
        <v>8845.0185714285708</v>
      </c>
      <c r="L25" s="28">
        <f t="shared" si="26"/>
        <v>77500</v>
      </c>
      <c r="M25" s="29">
        <v>77500</v>
      </c>
      <c r="N25" s="29">
        <v>77500</v>
      </c>
      <c r="O25" s="16"/>
      <c r="P25" s="26">
        <f>+$AD$25/12</f>
        <v>6458.333333333333</v>
      </c>
      <c r="Q25" s="26">
        <f t="shared" ref="Q25:AA25" si="31">+$AD$25/12</f>
        <v>6458.333333333333</v>
      </c>
      <c r="R25" s="26">
        <f t="shared" si="31"/>
        <v>6458.333333333333</v>
      </c>
      <c r="S25" s="26">
        <f t="shared" si="31"/>
        <v>6458.333333333333</v>
      </c>
      <c r="T25" s="26">
        <f t="shared" si="31"/>
        <v>6458.333333333333</v>
      </c>
      <c r="U25" s="26">
        <f t="shared" si="31"/>
        <v>6458.333333333333</v>
      </c>
      <c r="V25" s="26">
        <f t="shared" si="31"/>
        <v>6458.333333333333</v>
      </c>
      <c r="W25" s="26">
        <f t="shared" si="31"/>
        <v>6458.333333333333</v>
      </c>
      <c r="X25" s="26">
        <f t="shared" si="31"/>
        <v>6458.333333333333</v>
      </c>
      <c r="Y25" s="26">
        <f t="shared" si="31"/>
        <v>6458.333333333333</v>
      </c>
      <c r="Z25" s="26">
        <f t="shared" si="31"/>
        <v>6458.333333333333</v>
      </c>
      <c r="AA25" s="26">
        <f t="shared" si="31"/>
        <v>6458.333333333333</v>
      </c>
      <c r="AB25" s="14">
        <f>SUM(P25:AA25)</f>
        <v>77500</v>
      </c>
      <c r="AC25" s="16"/>
      <c r="AD25" s="15">
        <v>77500</v>
      </c>
    </row>
    <row r="26" spans="1:30" ht="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9"/>
      <c r="M26" s="29"/>
      <c r="N26" s="29"/>
      <c r="O26" s="1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15"/>
      <c r="AC26" s="16"/>
      <c r="AD26" s="15"/>
    </row>
    <row r="27" spans="1:30" x14ac:dyDescent="0.2">
      <c r="A27" s="19" t="s">
        <v>69</v>
      </c>
      <c r="B27" s="31">
        <f>+B12+B19+SUM(B21:B25)</f>
        <v>20958388.870000005</v>
      </c>
      <c r="C27" s="31">
        <f>+C12+C19+SUM(C21:C25)</f>
        <v>3895172.42</v>
      </c>
      <c r="D27" s="31">
        <f>+D12+D19+SUM(D21:D25)</f>
        <v>24853561.290000003</v>
      </c>
      <c r="E27" s="31">
        <f t="shared" ref="E27:N27" si="32">+E12+E19+SUM(E21:E26)</f>
        <v>5541648.3578571426</v>
      </c>
      <c r="F27" s="31">
        <f t="shared" si="32"/>
        <v>5541648.3578571426</v>
      </c>
      <c r="G27" s="31">
        <f t="shared" si="32"/>
        <v>5541648.3578571426</v>
      </c>
      <c r="H27" s="31">
        <f t="shared" si="32"/>
        <v>5541648.3578571426</v>
      </c>
      <c r="I27" s="31">
        <f t="shared" si="32"/>
        <v>5556674.092857142</v>
      </c>
      <c r="J27" s="31">
        <f t="shared" si="32"/>
        <v>5556674.092857142</v>
      </c>
      <c r="K27" s="31">
        <f t="shared" si="32"/>
        <v>5556674.092857142</v>
      </c>
      <c r="L27" s="31">
        <f t="shared" si="32"/>
        <v>63690177</v>
      </c>
      <c r="M27" s="31">
        <f t="shared" ref="M27" si="33">+M12+M19+SUM(M21:M26)</f>
        <v>63690177</v>
      </c>
      <c r="N27" s="31">
        <f t="shared" si="32"/>
        <v>78174177</v>
      </c>
      <c r="O27" s="20"/>
      <c r="P27" s="31">
        <f t="shared" ref="P27:AB27" si="34">+P12+P19+SUM(P21:P26)</f>
        <v>6597848.083333333</v>
      </c>
      <c r="Q27" s="31">
        <f t="shared" si="34"/>
        <v>6597848.083333333</v>
      </c>
      <c r="R27" s="31">
        <f t="shared" si="34"/>
        <v>6597848.083333333</v>
      </c>
      <c r="S27" s="31">
        <f t="shared" si="34"/>
        <v>6597848.083333333</v>
      </c>
      <c r="T27" s="31">
        <f t="shared" si="34"/>
        <v>6597848.083333333</v>
      </c>
      <c r="U27" s="31">
        <f t="shared" si="34"/>
        <v>6597848.083333333</v>
      </c>
      <c r="V27" s="31">
        <f t="shared" si="34"/>
        <v>6597848.083333333</v>
      </c>
      <c r="W27" s="31">
        <f t="shared" si="34"/>
        <v>6597848.083333333</v>
      </c>
      <c r="X27" s="31">
        <f t="shared" si="34"/>
        <v>6597848.083333333</v>
      </c>
      <c r="Y27" s="31">
        <f t="shared" si="34"/>
        <v>6597848.083333333</v>
      </c>
      <c r="Z27" s="31">
        <f t="shared" si="34"/>
        <v>6597848.083333333</v>
      </c>
      <c r="AA27" s="31">
        <f t="shared" si="34"/>
        <v>6597848.083333333</v>
      </c>
      <c r="AB27" s="31">
        <f t="shared" si="34"/>
        <v>79174177</v>
      </c>
      <c r="AC27" s="20"/>
      <c r="AD27" s="20">
        <f>+AD12+AD19+SUM(AD21:AD26)</f>
        <v>79174177</v>
      </c>
    </row>
    <row r="28" spans="1:30" s="3" customFormat="1" x14ac:dyDescent="0.2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2"/>
      <c r="N28" s="22"/>
    </row>
    <row r="29" spans="1:30" ht="14.25" customHeight="1" x14ac:dyDescent="0.2">
      <c r="A29" s="2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4"/>
      <c r="M29" s="24"/>
      <c r="N29" s="24"/>
    </row>
    <row r="30" spans="1:30" x14ac:dyDescent="0.2">
      <c r="B30" s="11"/>
      <c r="C30" s="11"/>
      <c r="D30" s="11"/>
      <c r="E30" s="11"/>
      <c r="F30" s="11"/>
      <c r="G30" s="11"/>
      <c r="H30" s="11"/>
    </row>
    <row r="31" spans="1:30" x14ac:dyDescent="0.2">
      <c r="A31" s="3" t="s">
        <v>73</v>
      </c>
    </row>
    <row r="32" spans="1:30" ht="25.5" x14ac:dyDescent="0.2">
      <c r="A32" s="36" t="s">
        <v>82</v>
      </c>
    </row>
    <row r="33" spans="1:5" ht="25.5" x14ac:dyDescent="0.2">
      <c r="A33" s="36" t="s">
        <v>85</v>
      </c>
      <c r="E33" s="25"/>
    </row>
    <row r="34" spans="1:5" x14ac:dyDescent="0.2">
      <c r="A34" s="36" t="s">
        <v>70</v>
      </c>
    </row>
    <row r="35" spans="1:5" x14ac:dyDescent="0.2">
      <c r="A35" s="36" t="s">
        <v>71</v>
      </c>
    </row>
    <row r="36" spans="1:5" ht="14.25" customHeight="1" x14ac:dyDescent="0.2">
      <c r="A36" s="36" t="s">
        <v>83</v>
      </c>
    </row>
  </sheetData>
  <mergeCells count="27">
    <mergeCell ref="J15:J16"/>
    <mergeCell ref="E15:E16"/>
    <mergeCell ref="F15:F16"/>
    <mergeCell ref="G15:G16"/>
    <mergeCell ref="H15:H16"/>
    <mergeCell ref="I15:I16"/>
    <mergeCell ref="R15:R16"/>
    <mergeCell ref="S15:S16"/>
    <mergeCell ref="T15:T16"/>
    <mergeCell ref="U15:U16"/>
    <mergeCell ref="V15:V16"/>
    <mergeCell ref="E3:K3"/>
    <mergeCell ref="M15:M16"/>
    <mergeCell ref="M3:M4"/>
    <mergeCell ref="AD15:AD16"/>
    <mergeCell ref="X15:X16"/>
    <mergeCell ref="Y15:Y16"/>
    <mergeCell ref="Z15:Z16"/>
    <mergeCell ref="AA15:AA16"/>
    <mergeCell ref="AB15:AB16"/>
    <mergeCell ref="AC15:AC16"/>
    <mergeCell ref="W15:W16"/>
    <mergeCell ref="K15:K16"/>
    <mergeCell ref="L15:L16"/>
    <mergeCell ref="N15:N16"/>
    <mergeCell ref="P15:P16"/>
    <mergeCell ref="Q15:Q16"/>
  </mergeCells>
  <pageMargins left="0.45" right="0.45" top="0.75" bottom="0.75" header="0.3" footer="0.3"/>
  <pageSetup scale="52" fitToWidth="0" orientation="landscape" r:id="rId1"/>
  <colBreaks count="1" manualBreakCount="1">
    <brk id="15" max="1048575" man="1"/>
  </colBreaks>
  <ignoredErrors>
    <ignoredError sqref="E9:K9 E10:K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Accounting Analysis</vt:lpstr>
      <vt:lpstr>Projected Expenses</vt:lpstr>
      <vt:lpstr>'Projected Expenses'!Print_Area</vt:lpstr>
      <vt:lpstr>'Projected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2021-07-01T05:10:28Z</dcterms:created>
  <dcterms:modified xsi:type="dcterms:W3CDTF">2023-07-03T14:06:21Z</dcterms:modified>
  <cp:contentStatus/>
</cp:coreProperties>
</file>