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filterPrivacy="1" codeName="ThisWorkbook"/>
  <xr:revisionPtr revIDLastSave="0" documentId="13_ncr:1_{E73D5BC1-728E-47B2-A5E8-A6732B4C9BE9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Attach ECAM MFR 15-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Y32" i="1" l="1"/>
  <c r="Y33" i="1" s="1"/>
  <c r="X32" i="1"/>
  <c r="X33" i="1" s="1"/>
  <c r="A10" i="1"/>
  <c r="H9" i="1"/>
  <c r="D9" i="1"/>
  <c r="Q7" i="1"/>
  <c r="Q8" i="1" s="1"/>
  <c r="Q9" i="1" s="1"/>
  <c r="Q10" i="1" s="1"/>
  <c r="Q11" i="1" s="1"/>
  <c r="Q12" i="1" s="1"/>
  <c r="Q13" i="1" s="1"/>
  <c r="Q14" i="1" s="1"/>
  <c r="Q15" i="1" s="1"/>
  <c r="Q16" i="1" s="1"/>
  <c r="Q17" i="1" s="1"/>
  <c r="Q18" i="1" s="1"/>
  <c r="Q19" i="1" s="1"/>
  <c r="Q20" i="1" s="1"/>
  <c r="Q21" i="1" s="1"/>
  <c r="Q22" i="1" s="1"/>
  <c r="Q23" i="1" s="1"/>
  <c r="Q24" i="1" s="1"/>
  <c r="Q25" i="1" s="1"/>
  <c r="Q26" i="1" s="1"/>
  <c r="Q27" i="1" s="1"/>
  <c r="Q28" i="1" s="1"/>
  <c r="Z33" i="1" l="1"/>
  <c r="Z32" i="1"/>
  <c r="D10" i="1"/>
  <c r="H10" i="1"/>
  <c r="A11" i="1"/>
  <c r="A12" i="1" l="1"/>
  <c r="H11" i="1"/>
  <c r="D11" i="1" l="1"/>
  <c r="U11" i="1"/>
  <c r="A13" i="1"/>
  <c r="H12" i="1" l="1"/>
  <c r="A14" i="1"/>
  <c r="D12" i="1"/>
  <c r="V12" i="1" s="1"/>
  <c r="V11" i="1"/>
  <c r="H13" i="1" l="1"/>
  <c r="U13" i="1" s="1"/>
  <c r="A15" i="1"/>
  <c r="D14" i="1"/>
  <c r="V14" i="1" s="1"/>
  <c r="U12" i="1"/>
  <c r="D13" i="1"/>
  <c r="V13" i="1" s="1"/>
  <c r="H14" i="1" l="1"/>
  <c r="A16" i="1"/>
  <c r="H15" i="1"/>
  <c r="U15" i="1" s="1"/>
  <c r="A17" i="1" l="1"/>
  <c r="D15" i="1"/>
  <c r="U14" i="1"/>
  <c r="A18" i="1" l="1"/>
  <c r="D16" i="1"/>
  <c r="V16" i="1" s="1"/>
  <c r="V15" i="1"/>
  <c r="H16" i="1"/>
  <c r="D17" i="1" l="1"/>
  <c r="U16" i="1"/>
  <c r="H17" i="1"/>
  <c r="U17" i="1" s="1"/>
  <c r="A19" i="1"/>
  <c r="D18" i="1"/>
  <c r="V18" i="1" s="1"/>
  <c r="A20" i="1" l="1"/>
  <c r="H18" i="1"/>
  <c r="V17" i="1"/>
  <c r="U18" i="1" l="1"/>
  <c r="H19" i="1"/>
  <c r="U19" i="1" s="1"/>
  <c r="A21" i="1"/>
  <c r="D19" i="1"/>
  <c r="V19" i="1" s="1"/>
  <c r="D20" i="1" l="1"/>
  <c r="V20" i="1" s="1"/>
  <c r="H20" i="1"/>
  <c r="U20" i="1" s="1"/>
  <c r="A22" i="1"/>
  <c r="H21" i="1" l="1"/>
  <c r="U21" i="1" s="1"/>
  <c r="A23" i="1"/>
  <c r="D21" i="1"/>
  <c r="V21" i="1" s="1"/>
  <c r="D22" i="1" l="1"/>
  <c r="V22" i="1" s="1"/>
  <c r="H22" i="1"/>
  <c r="U22" i="1" s="1"/>
  <c r="A24" i="1"/>
  <c r="D23" i="1" l="1"/>
  <c r="V23" i="1" s="1"/>
  <c r="H23" i="1"/>
  <c r="U23" i="1" s="1"/>
  <c r="A25" i="1"/>
  <c r="D24" i="1" l="1"/>
  <c r="V24" i="1" s="1"/>
  <c r="H24" i="1"/>
  <c r="U24" i="1" s="1"/>
  <c r="A26" i="1"/>
  <c r="H25" i="1" l="1"/>
  <c r="U25" i="1" s="1"/>
  <c r="A27" i="1"/>
  <c r="D25" i="1"/>
  <c r="V25" i="1" s="1"/>
  <c r="D26" i="1" l="1"/>
  <c r="V26" i="1" s="1"/>
  <c r="H26" i="1"/>
  <c r="U26" i="1" s="1"/>
  <c r="A28" i="1"/>
  <c r="D27" i="1" l="1"/>
  <c r="V27" i="1" s="1"/>
  <c r="H27" i="1"/>
  <c r="U27" i="1" s="1"/>
  <c r="O1" i="1"/>
  <c r="N1" i="1"/>
  <c r="M1" i="1"/>
  <c r="L1" i="1"/>
  <c r="D28" i="1" l="1"/>
  <c r="H28" i="1"/>
  <c r="U28" i="1" l="1"/>
  <c r="AD9" i="1"/>
  <c r="V28" i="1"/>
  <c r="AE9" i="1"/>
</calcChain>
</file>

<file path=xl/sharedStrings.xml><?xml version="1.0" encoding="utf-8"?>
<sst xmlns="http://schemas.openxmlformats.org/spreadsheetml/2006/main" count="68" uniqueCount="37">
  <si>
    <t>Avg</t>
  </si>
  <si>
    <t>Delta (aMW)</t>
  </si>
  <si>
    <t>100 MW of Resource, 50% East/West based on resources in each year</t>
  </si>
  <si>
    <t>Wind</t>
  </si>
  <si>
    <t>Solar</t>
  </si>
  <si>
    <t>Discount Rate</t>
  </si>
  <si>
    <t>Solar Integration</t>
  </si>
  <si>
    <t>Wind Integration</t>
  </si>
  <si>
    <t>Reg Req</t>
  </si>
  <si>
    <t>2019 IRP Wind and Solar Integration Costs</t>
  </si>
  <si>
    <t>Year</t>
  </si>
  <si>
    <t>Reserve $</t>
  </si>
  <si>
    <t>MWh</t>
  </si>
  <si>
    <t>$/MWh</t>
  </si>
  <si>
    <t>East</t>
  </si>
  <si>
    <t>West</t>
  </si>
  <si>
    <t>Wind (19IRP)</t>
  </si>
  <si>
    <t>Solar (19IRP)</t>
  </si>
  <si>
    <t>Wind (21IRP)</t>
  </si>
  <si>
    <t>Solar (21IRP)</t>
  </si>
  <si>
    <t>Wind 2019 FRS</t>
  </si>
  <si>
    <t>Solar 2019 FRS</t>
  </si>
  <si>
    <t>Wind 2021 FRS</t>
  </si>
  <si>
    <t>Solar 2021 FRS</t>
  </si>
  <si>
    <t>(2018$)</t>
  </si>
  <si>
    <t>(2020$)</t>
  </si>
  <si>
    <t>Study Period</t>
  </si>
  <si>
    <t>2018-2036</t>
  </si>
  <si>
    <t>2023-2040</t>
  </si>
  <si>
    <t>Flexible Resource Cost</t>
  </si>
  <si>
    <t>Base (aMW)</t>
  </si>
  <si>
    <t>Flat Reserve</t>
  </si>
  <si>
    <t>$/kw-yr</t>
  </si>
  <si>
    <t>Levelized (2020$)</t>
  </si>
  <si>
    <t>Figure F.11 - Incremental Wind and Solar Regulation Reserve Costs</t>
  </si>
  <si>
    <t/>
  </si>
  <si>
    <t>Table F.2 - 2021 FRS Flexible Resources Costs as Compared to 2019 Costs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</si>
</sst>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8" formatCode="&quot;$&quot;#,##0.00_);[Red]\(&quot;$&quot;#,##0.00\)"/>
    <numFmt numFmtId="43" formatCode="_(* #,##0.00_);_(* \(#,##0.00\);_(* &quot;-&quot;??_);_(@_)"/>
    <numFmt numFmtId="164" formatCode="_(* #,##0_);[Red]_(* \(#,##0\);_(* &quot;-&quot;_);_(@_)"/>
    <numFmt numFmtId="165" formatCode="_(* #,##0_);_(* \(#,##0\);_(* &quot;-&quot;??_);_(@_)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Times New Roman"/>
      <family val="1"/>
    </font>
    <font>
      <sz val="11"/>
      <name val="Times New Roman"/>
      <family val="1"/>
    </font>
    <font>
      <b/>
      <sz val="11"/>
      <name val="Times New Roman"/>
      <family val="1"/>
    </font>
    <font>
      <b/>
      <sz val="1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8DB4E2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164" fontId="2" fillId="0" borderId="0"/>
  </cellStyleXfs>
  <cellXfs count="18">
    <xf numFmtId="0" fontId="0" fillId="0" borderId="0" xfId="0"/>
    <xf numFmtId="0" fontId="2" fillId="0" borderId="0" xfId="2" applyNumberFormat="1"/>
    <xf numFmtId="8" fontId="2" fillId="0" borderId="0" xfId="2" applyNumberFormat="1" applyAlignment="1">
      <alignment horizontal="center"/>
    </xf>
    <xf numFmtId="0" fontId="3" fillId="0" borderId="0" xfId="0" applyFont="1"/>
    <xf numFmtId="43" fontId="3" fillId="0" borderId="0" xfId="0" applyNumberFormat="1" applyFont="1"/>
    <xf numFmtId="10" fontId="3" fillId="0" borderId="0" xfId="0" applyNumberFormat="1" applyFont="1"/>
    <xf numFmtId="0" fontId="4" fillId="0" borderId="0" xfId="0" applyFont="1"/>
    <xf numFmtId="0" fontId="5" fillId="2" borderId="1" xfId="0" applyFont="1" applyFill="1" applyBorder="1" applyAlignment="1">
      <alignment horizontal="left" vertical="center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center" vertical="center"/>
    </xf>
    <xf numFmtId="165" fontId="3" fillId="0" borderId="0" xfId="1" applyNumberFormat="1" applyFont="1"/>
    <xf numFmtId="43" fontId="3" fillId="0" borderId="0" xfId="1" applyFont="1"/>
    <xf numFmtId="8" fontId="2" fillId="0" borderId="4" xfId="0" applyNumberFormat="1" applyFont="1" applyBorder="1" applyAlignment="1">
      <alignment horizontal="center" vertical="center"/>
    </xf>
    <xf numFmtId="0" fontId="3" fillId="0" borderId="0" xfId="0" quotePrefix="1" applyFont="1"/>
    <xf numFmtId="8" fontId="3" fillId="0" borderId="0" xfId="0" applyNumberFormat="1" applyFont="1"/>
  </cellXfs>
  <cellStyles count="3">
    <cellStyle name="Comma" xfId="1" builtinId="3"/>
    <cellStyle name="Normal" xfId="0" builtinId="0"/>
    <cellStyle name="Normal_WY AC 2009 - AC Study (Wind Study)_2009 08 11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572363423612296"/>
          <c:y val="5.0925925925925923E-2"/>
          <c:w val="0.81551907559542669"/>
          <c:h val="0.75159059040409493"/>
        </c:manualLayout>
      </c:layout>
      <c:lineChart>
        <c:grouping val="standard"/>
        <c:varyColors val="0"/>
        <c:ser>
          <c:idx val="1"/>
          <c:order val="0"/>
          <c:tx>
            <c:strRef>
              <c:f>'Attach ECAM MFR 15-1'!$R$5</c:f>
              <c:strCache>
                <c:ptCount val="1"/>
                <c:pt idx="0">
                  <c:v>Wind (19IRP)</c:v>
                </c:pt>
              </c:strCache>
            </c:strRef>
          </c:tx>
          <c:spPr>
            <a:ln w="28575" cap="rnd">
              <a:solidFill>
                <a:schemeClr val="accent1"/>
              </a:solidFill>
              <a:prstDash val="sysDot"/>
              <a:round/>
            </a:ln>
            <a:effectLst/>
          </c:spPr>
          <c:marker>
            <c:symbol val="none"/>
          </c:marker>
          <c:cat>
            <c:numRef>
              <c:f>'Attach ECAM MFR 15-1'!$Q$6:$Q$28</c:f>
              <c:numCache>
                <c:formatCode>General</c:formatCode>
                <c:ptCount val="23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  <c:pt idx="5">
                  <c:v>2023</c:v>
                </c:pt>
                <c:pt idx="6">
                  <c:v>2024</c:v>
                </c:pt>
                <c:pt idx="7">
                  <c:v>2025</c:v>
                </c:pt>
                <c:pt idx="8">
                  <c:v>2026</c:v>
                </c:pt>
                <c:pt idx="9">
                  <c:v>2027</c:v>
                </c:pt>
                <c:pt idx="10">
                  <c:v>2028</c:v>
                </c:pt>
                <c:pt idx="11">
                  <c:v>2029</c:v>
                </c:pt>
                <c:pt idx="12">
                  <c:v>2030</c:v>
                </c:pt>
                <c:pt idx="13">
                  <c:v>2031</c:v>
                </c:pt>
                <c:pt idx="14">
                  <c:v>2032</c:v>
                </c:pt>
                <c:pt idx="15">
                  <c:v>2033</c:v>
                </c:pt>
                <c:pt idx="16">
                  <c:v>2034</c:v>
                </c:pt>
                <c:pt idx="17">
                  <c:v>2035</c:v>
                </c:pt>
                <c:pt idx="18">
                  <c:v>2036</c:v>
                </c:pt>
                <c:pt idx="19">
                  <c:v>2037</c:v>
                </c:pt>
                <c:pt idx="20">
                  <c:v>2038</c:v>
                </c:pt>
                <c:pt idx="21">
                  <c:v>2039</c:v>
                </c:pt>
                <c:pt idx="22">
                  <c:v>2040</c:v>
                </c:pt>
              </c:numCache>
            </c:numRef>
          </c:cat>
          <c:val>
            <c:numRef>
              <c:f>'Attach ECAM MFR 15-1'!$R$6:$R$28</c:f>
              <c:numCache>
                <c:formatCode>"$"#,##0.00_);[Red]\("$"#,##0.00\)</c:formatCode>
                <c:ptCount val="23"/>
                <c:pt idx="0">
                  <c:v>0.5</c:v>
                </c:pt>
                <c:pt idx="1">
                  <c:v>0.3</c:v>
                </c:pt>
                <c:pt idx="2">
                  <c:v>0.39</c:v>
                </c:pt>
                <c:pt idx="3">
                  <c:v>0.19</c:v>
                </c:pt>
                <c:pt idx="4">
                  <c:v>0.27</c:v>
                </c:pt>
                <c:pt idx="5">
                  <c:v>0.28999999999999998</c:v>
                </c:pt>
                <c:pt idx="6">
                  <c:v>0.35</c:v>
                </c:pt>
                <c:pt idx="7">
                  <c:v>0.61</c:v>
                </c:pt>
                <c:pt idx="8">
                  <c:v>0.45</c:v>
                </c:pt>
                <c:pt idx="9">
                  <c:v>0.69</c:v>
                </c:pt>
                <c:pt idx="10">
                  <c:v>0.93</c:v>
                </c:pt>
                <c:pt idx="11">
                  <c:v>1.29</c:v>
                </c:pt>
                <c:pt idx="12">
                  <c:v>1.61</c:v>
                </c:pt>
                <c:pt idx="13">
                  <c:v>1.63</c:v>
                </c:pt>
                <c:pt idx="14">
                  <c:v>1.74</c:v>
                </c:pt>
                <c:pt idx="15">
                  <c:v>1.79</c:v>
                </c:pt>
                <c:pt idx="16">
                  <c:v>1.75</c:v>
                </c:pt>
                <c:pt idx="17">
                  <c:v>1.72</c:v>
                </c:pt>
                <c:pt idx="18">
                  <c:v>1.58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D74-49F9-8B24-913D50B42C7B}"/>
            </c:ext>
          </c:extLst>
        </c:ser>
        <c:ser>
          <c:idx val="2"/>
          <c:order val="1"/>
          <c:tx>
            <c:strRef>
              <c:f>'Attach ECAM MFR 15-1'!$S$5</c:f>
              <c:strCache>
                <c:ptCount val="1"/>
                <c:pt idx="0">
                  <c:v>Solar (19IRP)</c:v>
                </c:pt>
              </c:strCache>
            </c:strRef>
          </c:tx>
          <c:spPr>
            <a:ln w="28575" cap="rnd">
              <a:solidFill>
                <a:srgbClr val="FFC000"/>
              </a:solidFill>
              <a:prstDash val="sysDot"/>
              <a:round/>
            </a:ln>
            <a:effectLst/>
          </c:spPr>
          <c:marker>
            <c:symbol val="none"/>
          </c:marker>
          <c:cat>
            <c:numRef>
              <c:f>'Attach ECAM MFR 15-1'!$Q$6:$Q$28</c:f>
              <c:numCache>
                <c:formatCode>General</c:formatCode>
                <c:ptCount val="23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  <c:pt idx="5">
                  <c:v>2023</c:v>
                </c:pt>
                <c:pt idx="6">
                  <c:v>2024</c:v>
                </c:pt>
                <c:pt idx="7">
                  <c:v>2025</c:v>
                </c:pt>
                <c:pt idx="8">
                  <c:v>2026</c:v>
                </c:pt>
                <c:pt idx="9">
                  <c:v>2027</c:v>
                </c:pt>
                <c:pt idx="10">
                  <c:v>2028</c:v>
                </c:pt>
                <c:pt idx="11">
                  <c:v>2029</c:v>
                </c:pt>
                <c:pt idx="12">
                  <c:v>2030</c:v>
                </c:pt>
                <c:pt idx="13">
                  <c:v>2031</c:v>
                </c:pt>
                <c:pt idx="14">
                  <c:v>2032</c:v>
                </c:pt>
                <c:pt idx="15">
                  <c:v>2033</c:v>
                </c:pt>
                <c:pt idx="16">
                  <c:v>2034</c:v>
                </c:pt>
                <c:pt idx="17">
                  <c:v>2035</c:v>
                </c:pt>
                <c:pt idx="18">
                  <c:v>2036</c:v>
                </c:pt>
                <c:pt idx="19">
                  <c:v>2037</c:v>
                </c:pt>
                <c:pt idx="20">
                  <c:v>2038</c:v>
                </c:pt>
                <c:pt idx="21">
                  <c:v>2039</c:v>
                </c:pt>
                <c:pt idx="22">
                  <c:v>2040</c:v>
                </c:pt>
              </c:numCache>
            </c:numRef>
          </c:cat>
          <c:val>
            <c:numRef>
              <c:f>'Attach ECAM MFR 15-1'!$S$6:$S$28</c:f>
              <c:numCache>
                <c:formatCode>"$"#,##0.00_);[Red]\("$"#,##0.00\)</c:formatCode>
                <c:ptCount val="23"/>
                <c:pt idx="0">
                  <c:v>0.41</c:v>
                </c:pt>
                <c:pt idx="1">
                  <c:v>0.25</c:v>
                </c:pt>
                <c:pt idx="2">
                  <c:v>0.31</c:v>
                </c:pt>
                <c:pt idx="3">
                  <c:v>0.15</c:v>
                </c:pt>
                <c:pt idx="4">
                  <c:v>0.22</c:v>
                </c:pt>
                <c:pt idx="5">
                  <c:v>0.24</c:v>
                </c:pt>
                <c:pt idx="6">
                  <c:v>0.28999999999999998</c:v>
                </c:pt>
                <c:pt idx="7">
                  <c:v>0.5</c:v>
                </c:pt>
                <c:pt idx="8">
                  <c:v>0.37</c:v>
                </c:pt>
                <c:pt idx="9">
                  <c:v>0.56000000000000005</c:v>
                </c:pt>
                <c:pt idx="10">
                  <c:v>0.76</c:v>
                </c:pt>
                <c:pt idx="11">
                  <c:v>1.05</c:v>
                </c:pt>
                <c:pt idx="12">
                  <c:v>1.31</c:v>
                </c:pt>
                <c:pt idx="13">
                  <c:v>1.32</c:v>
                </c:pt>
                <c:pt idx="14">
                  <c:v>1.42</c:v>
                </c:pt>
                <c:pt idx="15">
                  <c:v>1.45</c:v>
                </c:pt>
                <c:pt idx="16">
                  <c:v>1.42</c:v>
                </c:pt>
                <c:pt idx="17">
                  <c:v>1.4</c:v>
                </c:pt>
                <c:pt idx="18">
                  <c:v>1.28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D74-49F9-8B24-913D50B42C7B}"/>
            </c:ext>
          </c:extLst>
        </c:ser>
        <c:ser>
          <c:idx val="4"/>
          <c:order val="2"/>
          <c:tx>
            <c:strRef>
              <c:f>'Attach ECAM MFR 15-1'!$U$5</c:f>
              <c:strCache>
                <c:ptCount val="1"/>
                <c:pt idx="0">
                  <c:v>Wind (21IRP)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'Attach ECAM MFR 15-1'!$Q$6:$Q$28</c:f>
              <c:numCache>
                <c:formatCode>General</c:formatCode>
                <c:ptCount val="23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  <c:pt idx="5">
                  <c:v>2023</c:v>
                </c:pt>
                <c:pt idx="6">
                  <c:v>2024</c:v>
                </c:pt>
                <c:pt idx="7">
                  <c:v>2025</c:v>
                </c:pt>
                <c:pt idx="8">
                  <c:v>2026</c:v>
                </c:pt>
                <c:pt idx="9">
                  <c:v>2027</c:v>
                </c:pt>
                <c:pt idx="10">
                  <c:v>2028</c:v>
                </c:pt>
                <c:pt idx="11">
                  <c:v>2029</c:v>
                </c:pt>
                <c:pt idx="12">
                  <c:v>2030</c:v>
                </c:pt>
                <c:pt idx="13">
                  <c:v>2031</c:v>
                </c:pt>
                <c:pt idx="14">
                  <c:v>2032</c:v>
                </c:pt>
                <c:pt idx="15">
                  <c:v>2033</c:v>
                </c:pt>
                <c:pt idx="16">
                  <c:v>2034</c:v>
                </c:pt>
                <c:pt idx="17">
                  <c:v>2035</c:v>
                </c:pt>
                <c:pt idx="18">
                  <c:v>2036</c:v>
                </c:pt>
                <c:pt idx="19">
                  <c:v>2037</c:v>
                </c:pt>
                <c:pt idx="20">
                  <c:v>2038</c:v>
                </c:pt>
                <c:pt idx="21">
                  <c:v>2039</c:v>
                </c:pt>
                <c:pt idx="22">
                  <c:v>2040</c:v>
                </c:pt>
              </c:numCache>
            </c:numRef>
          </c:cat>
          <c:val>
            <c:numRef>
              <c:f>'Attach ECAM MFR 15-1'!$U$6:$U$28</c:f>
              <c:numCache>
                <c:formatCode>General</c:formatCode>
                <c:ptCount val="23"/>
                <c:pt idx="5" formatCode="_(* #,##0.00_);_(* \(#,##0.00\);_(* &quot;-&quot;??_);_(@_)">
                  <c:v>2.3492273456020167</c:v>
                </c:pt>
                <c:pt idx="6" formatCode="_(* #,##0.00_);_(* \(#,##0.00\);_(* &quot;-&quot;??_);_(@_)">
                  <c:v>2.0253231680280233</c:v>
                </c:pt>
                <c:pt idx="7" formatCode="_(* #,##0.00_);_(* \(#,##0.00\);_(* &quot;-&quot;??_);_(@_)">
                  <c:v>2.7167488888448013</c:v>
                </c:pt>
                <c:pt idx="8" formatCode="_(* #,##0.00_);_(* \(#,##0.00\);_(* &quot;-&quot;??_);_(@_)">
                  <c:v>2.8777996216025543</c:v>
                </c:pt>
                <c:pt idx="9" formatCode="_(* #,##0.00_);_(* \(#,##0.00\);_(* &quot;-&quot;??_);_(@_)">
                  <c:v>3.2796133388942095</c:v>
                </c:pt>
                <c:pt idx="10" formatCode="_(* #,##0.00_);_(* \(#,##0.00\);_(* &quot;-&quot;??_);_(@_)">
                  <c:v>3.439350241235116</c:v>
                </c:pt>
                <c:pt idx="11" formatCode="_(* #,##0.00_);_(* \(#,##0.00\);_(* &quot;-&quot;??_);_(@_)">
                  <c:v>1.7981748724531614</c:v>
                </c:pt>
                <c:pt idx="12" formatCode="_(* #,##0.00_);_(* \(#,##0.00\);_(* &quot;-&quot;??_);_(@_)">
                  <c:v>1.6492028069018589</c:v>
                </c:pt>
                <c:pt idx="13" formatCode="_(* #,##0.00_);_(* \(#,##0.00\);_(* &quot;-&quot;??_);_(@_)">
                  <c:v>0.49668813626283759</c:v>
                </c:pt>
                <c:pt idx="14" formatCode="_(* #,##0.00_);_(* \(#,##0.00\);_(* &quot;-&quot;??_);_(@_)">
                  <c:v>0.65628490288989527</c:v>
                </c:pt>
                <c:pt idx="15" formatCode="_(* #,##0.00_);_(* \(#,##0.00\);_(* &quot;-&quot;??_);_(@_)">
                  <c:v>0.17589533658691367</c:v>
                </c:pt>
                <c:pt idx="16" formatCode="_(* #,##0.00_);_(* \(#,##0.00\);_(* &quot;-&quot;??_);_(@_)">
                  <c:v>0.12894027104083028</c:v>
                </c:pt>
                <c:pt idx="17" formatCode="_(* #,##0.00_);_(* \(#,##0.00\);_(* &quot;-&quot;??_);_(@_)">
                  <c:v>0.17271540358688844</c:v>
                </c:pt>
                <c:pt idx="18" formatCode="_(* #,##0.00_);_(* \(#,##0.00\);_(* &quot;-&quot;??_);_(@_)">
                  <c:v>0.14864264669746666</c:v>
                </c:pt>
                <c:pt idx="19" formatCode="_(* #,##0.00_);_(* \(#,##0.00\);_(* &quot;-&quot;??_);_(@_)">
                  <c:v>3.3116424447450082E-2</c:v>
                </c:pt>
                <c:pt idx="20" formatCode="_(* #,##0.00_);_(* \(#,##0.00\);_(* &quot;-&quot;??_);_(@_)">
                  <c:v>3.1130664913518614E-2</c:v>
                </c:pt>
                <c:pt idx="21" formatCode="_(* #,##0.00_);_(* \(#,##0.00\);_(* &quot;-&quot;??_);_(@_)">
                  <c:v>3.3350167824736821E-2</c:v>
                </c:pt>
                <c:pt idx="22" formatCode="_(* #,##0.00_);_(* \(#,##0.00\);_(* &quot;-&quot;??_);_(@_)">
                  <c:v>0.14199341904899868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7D74-49F9-8B24-913D50B42C7B}"/>
            </c:ext>
          </c:extLst>
        </c:ser>
        <c:ser>
          <c:idx val="5"/>
          <c:order val="3"/>
          <c:tx>
            <c:strRef>
              <c:f>'Attach ECAM MFR 15-1'!$V$5</c:f>
              <c:strCache>
                <c:ptCount val="1"/>
                <c:pt idx="0">
                  <c:v>Solar (21IRP)</c:v>
                </c:pt>
              </c:strCache>
            </c:strRef>
          </c:tx>
          <c:spPr>
            <a:ln w="28575" cap="rnd">
              <a:solidFill>
                <a:srgbClr val="FFC000"/>
              </a:solidFill>
              <a:round/>
            </a:ln>
            <a:effectLst/>
          </c:spPr>
          <c:marker>
            <c:symbol val="none"/>
          </c:marker>
          <c:cat>
            <c:numRef>
              <c:f>'Attach ECAM MFR 15-1'!$Q$6:$Q$28</c:f>
              <c:numCache>
                <c:formatCode>General</c:formatCode>
                <c:ptCount val="23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  <c:pt idx="5">
                  <c:v>2023</c:v>
                </c:pt>
                <c:pt idx="6">
                  <c:v>2024</c:v>
                </c:pt>
                <c:pt idx="7">
                  <c:v>2025</c:v>
                </c:pt>
                <c:pt idx="8">
                  <c:v>2026</c:v>
                </c:pt>
                <c:pt idx="9">
                  <c:v>2027</c:v>
                </c:pt>
                <c:pt idx="10">
                  <c:v>2028</c:v>
                </c:pt>
                <c:pt idx="11">
                  <c:v>2029</c:v>
                </c:pt>
                <c:pt idx="12">
                  <c:v>2030</c:v>
                </c:pt>
                <c:pt idx="13">
                  <c:v>2031</c:v>
                </c:pt>
                <c:pt idx="14">
                  <c:v>2032</c:v>
                </c:pt>
                <c:pt idx="15">
                  <c:v>2033</c:v>
                </c:pt>
                <c:pt idx="16">
                  <c:v>2034</c:v>
                </c:pt>
                <c:pt idx="17">
                  <c:v>2035</c:v>
                </c:pt>
                <c:pt idx="18">
                  <c:v>2036</c:v>
                </c:pt>
                <c:pt idx="19">
                  <c:v>2037</c:v>
                </c:pt>
                <c:pt idx="20">
                  <c:v>2038</c:v>
                </c:pt>
                <c:pt idx="21">
                  <c:v>2039</c:v>
                </c:pt>
                <c:pt idx="22">
                  <c:v>2040</c:v>
                </c:pt>
              </c:numCache>
            </c:numRef>
          </c:cat>
          <c:val>
            <c:numRef>
              <c:f>'Attach ECAM MFR 15-1'!$V$6:$V$28</c:f>
              <c:numCache>
                <c:formatCode>General</c:formatCode>
                <c:ptCount val="23"/>
                <c:pt idx="5" formatCode="_(* #,##0.00_);_(* \(#,##0.00\);_(* &quot;-&quot;??_);_(@_)">
                  <c:v>6.0697413405614018</c:v>
                </c:pt>
                <c:pt idx="6" formatCode="_(* #,##0.00_);_(* \(#,##0.00\);_(* &quot;-&quot;??_);_(@_)">
                  <c:v>1.921229360613343</c:v>
                </c:pt>
                <c:pt idx="7" formatCode="_(* #,##0.00_);_(* \(#,##0.00\);_(* &quot;-&quot;??_);_(@_)">
                  <c:v>1.2174339530491534</c:v>
                </c:pt>
                <c:pt idx="8" formatCode="_(* #,##0.00_);_(* \(#,##0.00\);_(* &quot;-&quot;??_);_(@_)">
                  <c:v>0.91276591166633181</c:v>
                </c:pt>
                <c:pt idx="9" formatCode="_(* #,##0.00_);_(* \(#,##0.00\);_(* &quot;-&quot;??_);_(@_)">
                  <c:v>2.3703825092023694</c:v>
                </c:pt>
                <c:pt idx="10" formatCode="_(* #,##0.00_);_(* \(#,##0.00\);_(* &quot;-&quot;??_);_(@_)">
                  <c:v>2.323486472705794</c:v>
                </c:pt>
                <c:pt idx="11" formatCode="_(* #,##0.00_);_(* \(#,##0.00\);_(* &quot;-&quot;??_);_(@_)">
                  <c:v>0.39908886513878433</c:v>
                </c:pt>
                <c:pt idx="12" formatCode="_(* #,##0.00_);_(* \(#,##0.00\);_(* &quot;-&quot;??_);_(@_)">
                  <c:v>0.54320120160484764</c:v>
                </c:pt>
                <c:pt idx="13" formatCode="_(* #,##0.00_);_(* \(#,##0.00\);_(* &quot;-&quot;??_);_(@_)">
                  <c:v>0.20333623244357069</c:v>
                </c:pt>
                <c:pt idx="14" formatCode="_(* #,##0.00_);_(* \(#,##0.00\);_(* &quot;-&quot;??_);_(@_)">
                  <c:v>0.26777701114236585</c:v>
                </c:pt>
                <c:pt idx="15" formatCode="_(* #,##0.00_);_(* \(#,##0.00\);_(* &quot;-&quot;??_);_(@_)">
                  <c:v>0.11559477579826567</c:v>
                </c:pt>
                <c:pt idx="16" formatCode="_(* #,##0.00_);_(* \(#,##0.00\);_(* &quot;-&quot;??_);_(@_)">
                  <c:v>0.11571003139097054</c:v>
                </c:pt>
                <c:pt idx="17" formatCode="_(* #,##0.00_);_(* \(#,##0.00\);_(* &quot;-&quot;??_);_(@_)">
                  <c:v>0.13022140944328695</c:v>
                </c:pt>
                <c:pt idx="18" formatCode="_(* #,##0.00_);_(* \(#,##0.00\);_(* &quot;-&quot;??_);_(@_)">
                  <c:v>0.12045160154575105</c:v>
                </c:pt>
                <c:pt idx="19" formatCode="_(* #,##0.00_);_(* \(#,##0.00\);_(* &quot;-&quot;??_);_(@_)">
                  <c:v>4.7554866692976844E-2</c:v>
                </c:pt>
                <c:pt idx="20" formatCode="_(* #,##0.00_);_(* \(#,##0.00\);_(* &quot;-&quot;??_);_(@_)">
                  <c:v>4.618908398217593E-2</c:v>
                </c:pt>
                <c:pt idx="21" formatCode="_(* #,##0.00_);_(* \(#,##0.00\);_(* &quot;-&quot;??_);_(@_)">
                  <c:v>4.8060153623239496E-2</c:v>
                </c:pt>
                <c:pt idx="22" formatCode="_(* #,##0.00_);_(* \(#,##0.00\);_(* &quot;-&quot;??_);_(@_)">
                  <c:v>0.34724723176965139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7D74-49F9-8B24-913D50B42C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73265272"/>
        <c:axId val="573267232"/>
      </c:lineChart>
      <c:catAx>
        <c:axId val="5732652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73267232"/>
        <c:crosses val="autoZero"/>
        <c:auto val="1"/>
        <c:lblAlgn val="ctr"/>
        <c:lblOffset val="100"/>
        <c:noMultiLvlLbl val="0"/>
      </c:catAx>
      <c:valAx>
        <c:axId val="5732672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>
                    <a:solidFill>
                      <a:sysClr val="windowText" lastClr="000000"/>
                    </a:solidFill>
                  </a:rPr>
                  <a:t>Integration Cost ($/MWh)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&quot;$&quot;#,##0.00_);[Red]\(&quot;$&quot;#,##0.0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7326527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71935525706345527"/>
          <c:y val="4.8578302712160959E-2"/>
          <c:w val="0.25726452304916991"/>
          <c:h val="0.4296227728694560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26</xdr:col>
      <xdr:colOff>0</xdr:colOff>
      <xdr:row>12</xdr:row>
      <xdr:rowOff>53975</xdr:rowOff>
    </xdr:from>
    <xdr:to>
      <xdr:col>36</xdr:col>
      <xdr:colOff>250825</xdr:colOff>
      <xdr:row>26</xdr:row>
      <xdr:rowOff>19050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17548AE-B06D-43F3-B978-0A8BCB94770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AE38"/>
  <sheetViews>
    <sheetView tabSelected="1" zoomScaleNormal="100" workbookViewId="0"/>
  </sheetViews>
  <sheetFormatPr defaultRowHeight="15" x14ac:dyDescent="0.25"/>
  <cols>
    <col min="1" max="1" width="9.28515625" style="3" bestFit="1" customWidth="1"/>
    <col min="2" max="2" width="12" style="3" customWidth="1"/>
    <col min="3" max="4" width="9.28515625" style="3" bestFit="1" customWidth="1"/>
    <col min="5" max="5" width="9.140625" style="3"/>
    <col min="6" max="6" width="10.28515625" style="3" bestFit="1" customWidth="1"/>
    <col min="7" max="8" width="9.28515625" style="3" bestFit="1" customWidth="1"/>
    <col min="9" max="9" width="9.140625" style="3"/>
    <col min="10" max="15" width="9.28515625" style="3" bestFit="1" customWidth="1"/>
    <col min="16" max="16" width="9.140625" style="3"/>
    <col min="17" max="17" width="9.28515625" style="3" bestFit="1" customWidth="1"/>
    <col min="18" max="18" width="18.7109375" style="3" bestFit="1" customWidth="1"/>
    <col min="19" max="19" width="9.28515625" style="3" bestFit="1" customWidth="1"/>
    <col min="20" max="20" width="9.140625" style="3"/>
    <col min="21" max="22" width="9.28515625" style="3" bestFit="1" customWidth="1"/>
    <col min="23" max="23" width="9.140625" style="3"/>
    <col min="24" max="26" width="9.28515625" style="3" bestFit="1" customWidth="1"/>
    <col min="27" max="27" width="9.140625" style="3"/>
    <col min="28" max="31" width="9.28515625" style="3" bestFit="1" customWidth="1"/>
    <col min="32" max="16384" width="9.140625" style="3"/>
  </cols>
  <sheetData>
    <row r="1" spans="1:31" x14ac:dyDescent="0.25">
      <c r="I1" s="3" t="s">
        <v>0</v>
      </c>
      <c r="L1" s="4">
        <f>AVERAGE(L9:L28)</f>
        <v>8.4281662463269296</v>
      </c>
      <c r="M1" s="4">
        <f>AVERAGE(M9:M28)</f>
        <v>5.58335469276295</v>
      </c>
      <c r="N1" s="4">
        <f>AVERAGE(N9:N28)</f>
        <v>11.317889139323205</v>
      </c>
      <c r="O1" s="4">
        <f>AVERAGE(O9:O28)</f>
        <v>7.54614742494888</v>
      </c>
      <c r="AB1" s="3" t="s">
        <v>5</v>
      </c>
      <c r="AC1" s="5">
        <v>6.88E-2</v>
      </c>
    </row>
    <row r="2" spans="1:31" x14ac:dyDescent="0.25">
      <c r="J2" s="3" t="s">
        <v>30</v>
      </c>
      <c r="L2" s="3" t="s">
        <v>1</v>
      </c>
    </row>
    <row r="3" spans="1:31" x14ac:dyDescent="0.25">
      <c r="A3" s="3" t="s">
        <v>2</v>
      </c>
      <c r="L3" s="3" t="s">
        <v>3</v>
      </c>
      <c r="M3" s="3" t="s">
        <v>3</v>
      </c>
      <c r="N3" s="3" t="s">
        <v>4</v>
      </c>
      <c r="O3" s="3" t="s">
        <v>4</v>
      </c>
    </row>
    <row r="4" spans="1:31" x14ac:dyDescent="0.25">
      <c r="B4" s="3" t="s">
        <v>4</v>
      </c>
      <c r="C4" s="3" t="s">
        <v>4</v>
      </c>
      <c r="D4" s="3" t="s">
        <v>6</v>
      </c>
      <c r="F4" s="3" t="s">
        <v>3</v>
      </c>
      <c r="G4" s="3" t="s">
        <v>3</v>
      </c>
      <c r="H4" s="3" t="s">
        <v>7</v>
      </c>
      <c r="J4" s="3" t="s">
        <v>8</v>
      </c>
      <c r="K4" s="3" t="s">
        <v>8</v>
      </c>
      <c r="L4" s="3" t="s">
        <v>8</v>
      </c>
      <c r="M4" s="3" t="s">
        <v>8</v>
      </c>
      <c r="N4" s="3" t="s">
        <v>8</v>
      </c>
      <c r="O4" s="3" t="s">
        <v>8</v>
      </c>
      <c r="Q4" s="3" t="s">
        <v>9</v>
      </c>
      <c r="X4" s="3" t="s">
        <v>31</v>
      </c>
    </row>
    <row r="5" spans="1:31" ht="15.75" thickBot="1" x14ac:dyDescent="0.3">
      <c r="A5" s="3" t="s">
        <v>10</v>
      </c>
      <c r="B5" s="3" t="s">
        <v>11</v>
      </c>
      <c r="C5" s="3" t="s">
        <v>12</v>
      </c>
      <c r="D5" s="3" t="s">
        <v>13</v>
      </c>
      <c r="F5" s="3" t="s">
        <v>11</v>
      </c>
      <c r="G5" s="3" t="s">
        <v>12</v>
      </c>
      <c r="H5" s="3" t="s">
        <v>13</v>
      </c>
      <c r="J5" s="3" t="s">
        <v>14</v>
      </c>
      <c r="K5" s="3" t="s">
        <v>15</v>
      </c>
      <c r="L5" s="3" t="s">
        <v>14</v>
      </c>
      <c r="M5" s="3" t="s">
        <v>15</v>
      </c>
      <c r="N5" s="3" t="s">
        <v>14</v>
      </c>
      <c r="O5" s="3" t="s">
        <v>15</v>
      </c>
      <c r="Q5" s="3" t="s">
        <v>13</v>
      </c>
      <c r="R5" s="3" t="s">
        <v>16</v>
      </c>
      <c r="S5" s="3" t="s">
        <v>17</v>
      </c>
      <c r="U5" s="3" t="s">
        <v>18</v>
      </c>
      <c r="V5" s="3" t="s">
        <v>19</v>
      </c>
      <c r="X5" s="3" t="s">
        <v>14</v>
      </c>
      <c r="Y5" s="3" t="s">
        <v>15</v>
      </c>
      <c r="Z5" s="3" t="s">
        <v>0</v>
      </c>
      <c r="AA5" s="6" t="s">
        <v>36</v>
      </c>
    </row>
    <row r="6" spans="1:31" ht="25.5" x14ac:dyDescent="0.25">
      <c r="A6" s="3">
        <v>2018</v>
      </c>
      <c r="Q6" s="1">
        <v>2018</v>
      </c>
      <c r="R6" s="2">
        <v>0.5</v>
      </c>
      <c r="S6" s="2">
        <v>0.41</v>
      </c>
      <c r="X6" s="3" t="s">
        <v>13</v>
      </c>
      <c r="Y6" s="3" t="s">
        <v>13</v>
      </c>
      <c r="AA6" s="7"/>
      <c r="AB6" s="8" t="s">
        <v>20</v>
      </c>
      <c r="AC6" s="8" t="s">
        <v>21</v>
      </c>
      <c r="AD6" s="8" t="s">
        <v>22</v>
      </c>
      <c r="AE6" s="8" t="s">
        <v>23</v>
      </c>
    </row>
    <row r="7" spans="1:31" ht="15.75" thickBot="1" x14ac:dyDescent="0.3">
      <c r="A7" s="3">
        <v>2019</v>
      </c>
      <c r="Q7" s="1">
        <f t="shared" ref="Q7:Q28" si="0">Q6+1</f>
        <v>2019</v>
      </c>
      <c r="R7" s="2">
        <v>0.3</v>
      </c>
      <c r="S7" s="2">
        <v>0.25</v>
      </c>
      <c r="AA7" s="9" t="s">
        <v>13</v>
      </c>
      <c r="AB7" s="10" t="s">
        <v>24</v>
      </c>
      <c r="AC7" s="10" t="s">
        <v>24</v>
      </c>
      <c r="AD7" s="10" t="s">
        <v>25</v>
      </c>
      <c r="AE7" s="10" t="s">
        <v>25</v>
      </c>
    </row>
    <row r="8" spans="1:31" ht="15.75" thickBot="1" x14ac:dyDescent="0.3">
      <c r="A8" s="3">
        <v>2020</v>
      </c>
      <c r="Q8" s="1">
        <f t="shared" si="0"/>
        <v>2020</v>
      </c>
      <c r="R8" s="2">
        <v>0.39</v>
      </c>
      <c r="S8" s="2">
        <v>0.31</v>
      </c>
      <c r="AA8" s="11" t="s">
        <v>26</v>
      </c>
      <c r="AB8" s="12" t="s">
        <v>27</v>
      </c>
      <c r="AC8" s="12" t="s">
        <v>27</v>
      </c>
      <c r="AD8" s="12" t="s">
        <v>28</v>
      </c>
      <c r="AE8" s="12" t="s">
        <v>28</v>
      </c>
    </row>
    <row r="9" spans="1:31" ht="15.75" thickBot="1" x14ac:dyDescent="0.3">
      <c r="A9" s="3">
        <v>2021</v>
      </c>
      <c r="B9" s="13">
        <v>2424386.215713386</v>
      </c>
      <c r="C9" s="13">
        <v>204099.71976781276</v>
      </c>
      <c r="D9" s="14">
        <f>B9/C9</f>
        <v>11.878439708155446</v>
      </c>
      <c r="E9" s="13"/>
      <c r="F9" s="13">
        <v>2067608.6259423299</v>
      </c>
      <c r="G9" s="13">
        <v>308254.69351881032</v>
      </c>
      <c r="H9" s="14">
        <f>F9/G9</f>
        <v>6.7074684324836085</v>
      </c>
      <c r="I9" s="14"/>
      <c r="J9" s="14">
        <v>562.36484923154046</v>
      </c>
      <c r="K9" s="14">
        <v>227.99868204010878</v>
      </c>
      <c r="L9" s="14">
        <v>7.6024571822515554</v>
      </c>
      <c r="M9" s="14">
        <v>3.3149994299007517</v>
      </c>
      <c r="N9" s="14">
        <v>10.226869114602778</v>
      </c>
      <c r="O9" s="14">
        <v>5.2366083576838776</v>
      </c>
      <c r="Q9" s="1">
        <f t="shared" si="0"/>
        <v>2021</v>
      </c>
      <c r="R9" s="2">
        <v>0.19</v>
      </c>
      <c r="S9" s="2">
        <v>0.15</v>
      </c>
      <c r="X9" s="13">
        <v>21.241498602433904</v>
      </c>
      <c r="Y9" s="13">
        <v>20.86876469884896</v>
      </c>
      <c r="AA9" s="11" t="s">
        <v>29</v>
      </c>
      <c r="AB9" s="15">
        <v>1.1100000000000001</v>
      </c>
      <c r="AC9" s="15">
        <v>0.85</v>
      </c>
      <c r="AD9" s="15">
        <f>-PMT($AC$1,COUNT($H$11:$H$28),NPV($AC$1,$H$11:$H$28))*(1+$AC$1)^(2020-2023)</f>
        <v>1.3010581348149175</v>
      </c>
      <c r="AE9" s="15">
        <f>-PMT($AC$1,COUNT($D$11:$D$28),NPV($AC$1,$D$11:$D$28))*(1+$AC$1)^(2020-2023)</f>
        <v>1.0895906452545858</v>
      </c>
    </row>
    <row r="10" spans="1:31" x14ac:dyDescent="0.25">
      <c r="A10" s="3">
        <f>A9+1</f>
        <v>2022</v>
      </c>
      <c r="B10" s="13">
        <v>2117573.6274678246</v>
      </c>
      <c r="C10" s="13">
        <v>195322.30827514286</v>
      </c>
      <c r="D10" s="14">
        <f t="shared" ref="D10:D28" si="1">B10/C10</f>
        <v>10.841432533578713</v>
      </c>
      <c r="E10" s="13"/>
      <c r="F10" s="13">
        <v>1536482.1431975404</v>
      </c>
      <c r="G10" s="13">
        <v>316773.3030252147</v>
      </c>
      <c r="H10" s="14">
        <f t="shared" ref="H10:H28" si="2">F10/G10</f>
        <v>4.850415513315018</v>
      </c>
      <c r="I10" s="14"/>
      <c r="J10" s="14">
        <v>571.82556067735061</v>
      </c>
      <c r="K10" s="14">
        <v>212.68002761400064</v>
      </c>
      <c r="L10" s="14">
        <v>10.252917133804658</v>
      </c>
      <c r="M10" s="14">
        <v>3.6246339483362533</v>
      </c>
      <c r="N10" s="14">
        <v>12.531122461350037</v>
      </c>
      <c r="O10" s="14">
        <v>7.2315806829336395</v>
      </c>
      <c r="Q10" s="1">
        <f t="shared" si="0"/>
        <v>2022</v>
      </c>
      <c r="R10" s="2">
        <v>0.27</v>
      </c>
      <c r="S10" s="2">
        <v>0.22</v>
      </c>
      <c r="X10" s="13">
        <v>15.545259600812843</v>
      </c>
      <c r="Y10" s="13">
        <v>12.531109501518646</v>
      </c>
    </row>
    <row r="11" spans="1:31" x14ac:dyDescent="0.25">
      <c r="A11" s="3">
        <f t="shared" ref="A11:A27" si="3">A10+1</f>
        <v>2023</v>
      </c>
      <c r="B11" s="13">
        <v>1093727.5716238685</v>
      </c>
      <c r="C11" s="13">
        <v>180193.43992716295</v>
      </c>
      <c r="D11" s="14">
        <f t="shared" si="1"/>
        <v>6.0697413405614018</v>
      </c>
      <c r="E11" s="13"/>
      <c r="F11" s="13">
        <v>741660.53515714139</v>
      </c>
      <c r="G11" s="13">
        <v>315704.02777134464</v>
      </c>
      <c r="H11" s="14">
        <f t="shared" si="2"/>
        <v>2.3492273456020167</v>
      </c>
      <c r="I11" s="14"/>
      <c r="J11" s="14">
        <v>623.2627412133761</v>
      </c>
      <c r="K11" s="14">
        <v>213.60703523491233</v>
      </c>
      <c r="L11" s="14">
        <v>6.5327810782406459</v>
      </c>
      <c r="M11" s="14">
        <v>3.6273929691811588</v>
      </c>
      <c r="N11" s="14">
        <v>11.989139971931536</v>
      </c>
      <c r="O11" s="14">
        <v>7.2229725561124667</v>
      </c>
      <c r="Q11" s="1">
        <f t="shared" si="0"/>
        <v>2023</v>
      </c>
      <c r="R11" s="2">
        <v>0.28999999999999998</v>
      </c>
      <c r="S11" s="2">
        <v>0.24</v>
      </c>
      <c r="U11" s="4">
        <f>H11</f>
        <v>2.3492273456020167</v>
      </c>
      <c r="V11" s="4">
        <f>D11</f>
        <v>6.0697413405614018</v>
      </c>
      <c r="X11" s="13">
        <v>13.496129165475853</v>
      </c>
      <c r="Y11" s="13">
        <v>9.8785194365808842</v>
      </c>
    </row>
    <row r="12" spans="1:31" x14ac:dyDescent="0.25">
      <c r="A12" s="3">
        <f t="shared" si="3"/>
        <v>2024</v>
      </c>
      <c r="B12" s="13">
        <v>381882.50273290335</v>
      </c>
      <c r="C12" s="13">
        <v>198769.86608771648</v>
      </c>
      <c r="D12" s="14">
        <f t="shared" si="1"/>
        <v>1.921229360613343</v>
      </c>
      <c r="E12" s="13"/>
      <c r="F12" s="13">
        <v>644182.48037268396</v>
      </c>
      <c r="G12" s="13">
        <v>318064.04555175203</v>
      </c>
      <c r="H12" s="14">
        <f t="shared" si="2"/>
        <v>2.0253231680280233</v>
      </c>
      <c r="I12" s="14"/>
      <c r="J12" s="14">
        <v>623.69893207417954</v>
      </c>
      <c r="K12" s="14">
        <v>199.97699696590902</v>
      </c>
      <c r="L12" s="14">
        <v>7.7910455801163607</v>
      </c>
      <c r="M12" s="14">
        <v>3.2297679291054919</v>
      </c>
      <c r="N12" s="14">
        <v>11.622358722211402</v>
      </c>
      <c r="O12" s="14">
        <v>7.7512384425881748</v>
      </c>
      <c r="Q12" s="1">
        <f t="shared" si="0"/>
        <v>2024</v>
      </c>
      <c r="R12" s="2">
        <v>0.35</v>
      </c>
      <c r="S12" s="2">
        <v>0.28999999999999998</v>
      </c>
      <c r="U12" s="4">
        <f t="shared" ref="U12:U28" si="4">H12</f>
        <v>2.0253231680280233</v>
      </c>
      <c r="V12" s="4">
        <f t="shared" ref="V12:V28" si="5">D12</f>
        <v>1.921229360613343</v>
      </c>
      <c r="X12" s="13">
        <v>7.5373027744787304</v>
      </c>
      <c r="Y12" s="13">
        <v>6.1503742730644326</v>
      </c>
      <c r="AA12" s="6" t="s">
        <v>34</v>
      </c>
    </row>
    <row r="13" spans="1:31" x14ac:dyDescent="0.25">
      <c r="A13" s="3">
        <f t="shared" si="3"/>
        <v>2025</v>
      </c>
      <c r="B13" s="13">
        <v>247936.8437992394</v>
      </c>
      <c r="C13" s="13">
        <v>203655.27277949103</v>
      </c>
      <c r="D13" s="14">
        <f t="shared" si="1"/>
        <v>1.2174339530491534</v>
      </c>
      <c r="E13" s="13"/>
      <c r="F13" s="13">
        <v>868868.98430799891</v>
      </c>
      <c r="G13" s="13">
        <v>319819.3943782025</v>
      </c>
      <c r="H13" s="14">
        <f t="shared" si="2"/>
        <v>2.7167488888448013</v>
      </c>
      <c r="I13" s="14"/>
      <c r="J13" s="14">
        <v>913.55998607318463</v>
      </c>
      <c r="K13" s="14">
        <v>200.30139567652623</v>
      </c>
      <c r="L13" s="14">
        <v>7.5318551096718238</v>
      </c>
      <c r="M13" s="14">
        <v>3.2178158727199957</v>
      </c>
      <c r="N13" s="14">
        <v>11.296673796116806</v>
      </c>
      <c r="O13" s="14">
        <v>7.7836304921179646</v>
      </c>
      <c r="Q13" s="1">
        <f t="shared" si="0"/>
        <v>2025</v>
      </c>
      <c r="R13" s="2">
        <v>0.61</v>
      </c>
      <c r="S13" s="2">
        <v>0.5</v>
      </c>
      <c r="U13" s="4">
        <f t="shared" si="4"/>
        <v>2.7167488888448013</v>
      </c>
      <c r="V13" s="4">
        <f t="shared" si="5"/>
        <v>1.2174339530491534</v>
      </c>
      <c r="X13" s="13">
        <v>8.3845785372595429</v>
      </c>
      <c r="Y13" s="13">
        <v>6.1009000919207343</v>
      </c>
      <c r="AA13" s="16" t="s">
        <v>35</v>
      </c>
    </row>
    <row r="14" spans="1:31" x14ac:dyDescent="0.25">
      <c r="A14" s="3">
        <f t="shared" si="3"/>
        <v>2026</v>
      </c>
      <c r="B14" s="13">
        <v>189942.76536588671</v>
      </c>
      <c r="C14" s="13">
        <v>208095.8139849132</v>
      </c>
      <c r="D14" s="14">
        <f t="shared" si="1"/>
        <v>0.91276591166633181</v>
      </c>
      <c r="E14" s="13"/>
      <c r="F14" s="13">
        <v>952779.22597929102</v>
      </c>
      <c r="G14" s="13">
        <v>331079.07125539158</v>
      </c>
      <c r="H14" s="14">
        <f t="shared" si="2"/>
        <v>2.8777996216025543</v>
      </c>
      <c r="I14" s="14"/>
      <c r="J14" s="14">
        <v>904.76940253447015</v>
      </c>
      <c r="K14" s="14">
        <v>329.45911460629253</v>
      </c>
      <c r="L14" s="14">
        <v>7.9854058222373396</v>
      </c>
      <c r="M14" s="14">
        <v>6.3253844060637903</v>
      </c>
      <c r="N14" s="14">
        <v>10.981119842167914</v>
      </c>
      <c r="O14" s="14">
        <v>7.8232773464119987</v>
      </c>
      <c r="Q14" s="1">
        <f t="shared" si="0"/>
        <v>2026</v>
      </c>
      <c r="R14" s="2">
        <v>0.45</v>
      </c>
      <c r="S14" s="2">
        <v>0.37</v>
      </c>
      <c r="U14" s="4">
        <f t="shared" si="4"/>
        <v>2.8777996216025543</v>
      </c>
      <c r="V14" s="4">
        <f t="shared" si="5"/>
        <v>0.91276591166633181</v>
      </c>
      <c r="X14" s="13">
        <v>7.1765378393437596</v>
      </c>
      <c r="Y14" s="13">
        <v>3.4368509203036428</v>
      </c>
    </row>
    <row r="15" spans="1:31" x14ac:dyDescent="0.25">
      <c r="A15" s="3">
        <f t="shared" si="3"/>
        <v>2027</v>
      </c>
      <c r="B15" s="13">
        <v>493446.07443258382</v>
      </c>
      <c r="C15" s="13">
        <v>208171.49659049237</v>
      </c>
      <c r="D15" s="14">
        <f t="shared" si="1"/>
        <v>2.3703825092023694</v>
      </c>
      <c r="E15" s="13"/>
      <c r="F15" s="13">
        <v>1086154.5550914295</v>
      </c>
      <c r="G15" s="13">
        <v>331183.72285241692</v>
      </c>
      <c r="H15" s="14">
        <f t="shared" si="2"/>
        <v>3.2796133388942095</v>
      </c>
      <c r="I15" s="14"/>
      <c r="J15" s="14">
        <v>909.14424060066176</v>
      </c>
      <c r="K15" s="14">
        <v>330.09494282967432</v>
      </c>
      <c r="L15" s="14">
        <v>8.0057819402493351</v>
      </c>
      <c r="M15" s="14">
        <v>6.3402105823888633</v>
      </c>
      <c r="N15" s="14">
        <v>17.946251124372566</v>
      </c>
      <c r="O15" s="14">
        <v>7.7894407494974871</v>
      </c>
      <c r="Q15" s="1">
        <f t="shared" si="0"/>
        <v>2027</v>
      </c>
      <c r="R15" s="2">
        <v>0.69</v>
      </c>
      <c r="S15" s="2">
        <v>0.56000000000000005</v>
      </c>
      <c r="U15" s="4">
        <f t="shared" si="4"/>
        <v>3.2796133388942095</v>
      </c>
      <c r="V15" s="4">
        <f t="shared" si="5"/>
        <v>2.3703825092023694</v>
      </c>
      <c r="X15" s="13">
        <v>8.2817988172280064</v>
      </c>
      <c r="Y15" s="13">
        <v>3.9413336345609813</v>
      </c>
    </row>
    <row r="16" spans="1:31" x14ac:dyDescent="0.25">
      <c r="A16" s="3">
        <f t="shared" si="3"/>
        <v>2028</v>
      </c>
      <c r="B16" s="13">
        <v>497064.04571735376</v>
      </c>
      <c r="C16" s="13">
        <v>213930.25160955751</v>
      </c>
      <c r="D16" s="14">
        <f t="shared" si="1"/>
        <v>2.323486472705794</v>
      </c>
      <c r="E16" s="13"/>
      <c r="F16" s="13">
        <v>1144394.8312506194</v>
      </c>
      <c r="G16" s="13">
        <v>332735.76431100897</v>
      </c>
      <c r="H16" s="14">
        <f t="shared" si="2"/>
        <v>3.439350241235116</v>
      </c>
      <c r="I16" s="14"/>
      <c r="J16" s="14">
        <v>912.21934241050678</v>
      </c>
      <c r="K16" s="14">
        <v>327.35410452477674</v>
      </c>
      <c r="L16" s="14">
        <v>8.0535355017632355</v>
      </c>
      <c r="M16" s="14">
        <v>5.9581451161898258</v>
      </c>
      <c r="N16" s="14">
        <v>18.107748174512039</v>
      </c>
      <c r="O16" s="14">
        <v>8.2991532565604302</v>
      </c>
      <c r="Q16" s="1">
        <f t="shared" si="0"/>
        <v>2028</v>
      </c>
      <c r="R16" s="2">
        <v>0.93</v>
      </c>
      <c r="S16" s="2">
        <v>0.76</v>
      </c>
      <c r="U16" s="4">
        <f t="shared" si="4"/>
        <v>3.439350241235116</v>
      </c>
      <c r="V16" s="4">
        <f t="shared" si="5"/>
        <v>2.323486472705794</v>
      </c>
      <c r="X16" s="13">
        <v>8.6730437837244452</v>
      </c>
      <c r="Y16" s="13">
        <v>3.6409237300861652</v>
      </c>
    </row>
    <row r="17" spans="1:27" x14ac:dyDescent="0.25">
      <c r="A17" s="3">
        <f t="shared" si="3"/>
        <v>2029</v>
      </c>
      <c r="B17" s="13">
        <v>85253.523568878911</v>
      </c>
      <c r="C17" s="13">
        <v>213620.40140917423</v>
      </c>
      <c r="D17" s="14">
        <f t="shared" si="1"/>
        <v>0.39908886513878433</v>
      </c>
      <c r="E17" s="13"/>
      <c r="F17" s="13">
        <v>599829.60011238023</v>
      </c>
      <c r="G17" s="13">
        <v>333576.90027892683</v>
      </c>
      <c r="H17" s="14">
        <f t="shared" si="2"/>
        <v>1.7981748724531614</v>
      </c>
      <c r="I17" s="14"/>
      <c r="J17" s="14">
        <v>883.84057668385594</v>
      </c>
      <c r="K17" s="14">
        <v>313.29251601053721</v>
      </c>
      <c r="L17" s="14">
        <v>7.9976498190020493</v>
      </c>
      <c r="M17" s="14">
        <v>6.2089974331335611</v>
      </c>
      <c r="N17" s="14">
        <v>10.925863626997852</v>
      </c>
      <c r="O17" s="14">
        <v>8.5073187967773833</v>
      </c>
      <c r="Q17" s="1">
        <f t="shared" si="0"/>
        <v>2029</v>
      </c>
      <c r="R17" s="2">
        <v>1.29</v>
      </c>
      <c r="S17" s="2">
        <v>1.05</v>
      </c>
      <c r="U17" s="4">
        <f t="shared" si="4"/>
        <v>1.7981748724531614</v>
      </c>
      <c r="V17" s="4">
        <f t="shared" si="5"/>
        <v>0.39908886513878433</v>
      </c>
      <c r="X17" s="13">
        <v>4.3681739759362816</v>
      </c>
      <c r="Y17" s="13">
        <v>2.4055636729009526</v>
      </c>
    </row>
    <row r="18" spans="1:27" x14ac:dyDescent="0.25">
      <c r="A18" s="3">
        <f t="shared" si="3"/>
        <v>2030</v>
      </c>
      <c r="B18" s="13">
        <v>123345.60369529348</v>
      </c>
      <c r="C18" s="13">
        <v>227071.66944932751</v>
      </c>
      <c r="D18" s="14">
        <f t="shared" si="1"/>
        <v>0.54320120160484764</v>
      </c>
      <c r="E18" s="13"/>
      <c r="F18" s="13">
        <v>554000.57839734468</v>
      </c>
      <c r="G18" s="13">
        <v>335920.22526209068</v>
      </c>
      <c r="H18" s="14">
        <f t="shared" si="2"/>
        <v>1.6492028069018589</v>
      </c>
      <c r="I18" s="14"/>
      <c r="J18" s="14">
        <v>931.3718826835867</v>
      </c>
      <c r="K18" s="14">
        <v>298.44609652237318</v>
      </c>
      <c r="L18" s="14">
        <v>9.1396282365852812</v>
      </c>
      <c r="M18" s="14">
        <v>6.6533643789937287</v>
      </c>
      <c r="N18" s="14">
        <v>11.276967600058697</v>
      </c>
      <c r="O18" s="14">
        <v>6.7545308561001889</v>
      </c>
      <c r="Q18" s="1">
        <f t="shared" si="0"/>
        <v>2030</v>
      </c>
      <c r="R18" s="2">
        <v>1.61</v>
      </c>
      <c r="S18" s="2">
        <v>1.31</v>
      </c>
      <c r="U18" s="4">
        <f t="shared" si="4"/>
        <v>1.6492028069018589</v>
      </c>
      <c r="V18" s="4">
        <f t="shared" si="5"/>
        <v>0.54320120160484764</v>
      </c>
      <c r="X18" s="13">
        <v>4.2275968279088856</v>
      </c>
      <c r="Y18" s="13">
        <v>1.1566006035986367</v>
      </c>
    </row>
    <row r="19" spans="1:27" x14ac:dyDescent="0.25">
      <c r="A19" s="3">
        <f t="shared" si="3"/>
        <v>2031</v>
      </c>
      <c r="B19" s="13">
        <v>47005.753913552027</v>
      </c>
      <c r="C19" s="13">
        <v>231172.54287967068</v>
      </c>
      <c r="D19" s="14">
        <f t="shared" si="1"/>
        <v>0.20333623244357069</v>
      </c>
      <c r="E19" s="13"/>
      <c r="F19" s="13">
        <v>166847.59061842039</v>
      </c>
      <c r="G19" s="13">
        <v>335920.22526209068</v>
      </c>
      <c r="H19" s="14">
        <f t="shared" si="2"/>
        <v>0.49668813626283759</v>
      </c>
      <c r="I19" s="14"/>
      <c r="J19" s="14">
        <v>934.10928015142315</v>
      </c>
      <c r="K19" s="14">
        <v>299.45696977445772</v>
      </c>
      <c r="L19" s="14">
        <v>8.2984110419752142</v>
      </c>
      <c r="M19" s="14">
        <v>6.6562993922963187</v>
      </c>
      <c r="N19" s="14">
        <v>11.263670293399173</v>
      </c>
      <c r="O19" s="14">
        <v>6.7871763764850925</v>
      </c>
      <c r="Q19" s="1">
        <f t="shared" si="0"/>
        <v>2031</v>
      </c>
      <c r="R19" s="2">
        <v>1.63</v>
      </c>
      <c r="S19" s="2">
        <v>1.32</v>
      </c>
      <c r="U19" s="4">
        <f t="shared" si="4"/>
        <v>0.49668813626283759</v>
      </c>
      <c r="V19" s="4">
        <f t="shared" si="5"/>
        <v>0.20333623244357069</v>
      </c>
      <c r="X19" s="13">
        <v>1.2601235056929487</v>
      </c>
      <c r="Y19" s="13">
        <v>0.59299314954996085</v>
      </c>
    </row>
    <row r="20" spans="1:27" x14ac:dyDescent="0.25">
      <c r="A20" s="3">
        <f t="shared" si="3"/>
        <v>2032</v>
      </c>
      <c r="B20" s="13">
        <v>62412.116974999182</v>
      </c>
      <c r="C20" s="13">
        <v>233074.96304011423</v>
      </c>
      <c r="D20" s="14">
        <f t="shared" si="1"/>
        <v>0.26777701114236585</v>
      </c>
      <c r="E20" s="13"/>
      <c r="F20" s="13">
        <v>222833.12810221792</v>
      </c>
      <c r="G20" s="13">
        <v>339537.18441638839</v>
      </c>
      <c r="H20" s="14">
        <f t="shared" si="2"/>
        <v>0.65628490288989527</v>
      </c>
      <c r="I20" s="14"/>
      <c r="J20" s="14">
        <v>935.73506314385668</v>
      </c>
      <c r="K20" s="14">
        <v>393.40342421675058</v>
      </c>
      <c r="L20" s="14">
        <v>8.3704394964846642</v>
      </c>
      <c r="M20" s="14">
        <v>6.2642999908505317</v>
      </c>
      <c r="N20" s="14">
        <v>11.157880233901324</v>
      </c>
      <c r="O20" s="14">
        <v>8.9520098746525036</v>
      </c>
      <c r="Q20" s="1">
        <f t="shared" si="0"/>
        <v>2032</v>
      </c>
      <c r="R20" s="2">
        <v>1.74</v>
      </c>
      <c r="S20" s="2">
        <v>1.42</v>
      </c>
      <c r="U20" s="4">
        <f t="shared" si="4"/>
        <v>0.65628490288989527</v>
      </c>
      <c r="V20" s="4">
        <f t="shared" si="5"/>
        <v>0.26777701114236585</v>
      </c>
      <c r="X20" s="13">
        <v>1.4537900994419521</v>
      </c>
      <c r="Y20" s="13">
        <v>0.90663076704876444</v>
      </c>
    </row>
    <row r="21" spans="1:27" x14ac:dyDescent="0.25">
      <c r="A21" s="3">
        <f t="shared" si="3"/>
        <v>2033</v>
      </c>
      <c r="B21" s="13">
        <v>27303.807341134398</v>
      </c>
      <c r="C21" s="13">
        <v>236202.77951647752</v>
      </c>
      <c r="D21" s="14">
        <f t="shared" si="1"/>
        <v>0.11559477579826567</v>
      </c>
      <c r="E21" s="13"/>
      <c r="F21" s="13">
        <v>59754.865064495796</v>
      </c>
      <c r="G21" s="13">
        <v>339718.30194014061</v>
      </c>
      <c r="H21" s="14">
        <f t="shared" si="2"/>
        <v>0.17589533658691367</v>
      </c>
      <c r="I21" s="14"/>
      <c r="J21" s="14">
        <v>902.41995257777171</v>
      </c>
      <c r="K21" s="14">
        <v>394.32022952145047</v>
      </c>
      <c r="L21" s="14">
        <v>8.9680803938323379</v>
      </c>
      <c r="M21" s="14">
        <v>6.2728069649986651</v>
      </c>
      <c r="N21" s="14">
        <v>10.255593339733878</v>
      </c>
      <c r="O21" s="14">
        <v>8.9637483586982967</v>
      </c>
      <c r="Q21" s="1">
        <f t="shared" si="0"/>
        <v>2033</v>
      </c>
      <c r="R21" s="2">
        <v>1.79</v>
      </c>
      <c r="S21" s="2">
        <v>1.45</v>
      </c>
      <c r="U21" s="4">
        <f t="shared" si="4"/>
        <v>0.17589533658691367</v>
      </c>
      <c r="V21" s="4">
        <f t="shared" si="5"/>
        <v>0.11559477579826567</v>
      </c>
      <c r="X21" s="13">
        <v>0.33398929272228345</v>
      </c>
      <c r="Y21" s="13">
        <v>0.19661401320449312</v>
      </c>
    </row>
    <row r="22" spans="1:27" x14ac:dyDescent="0.25">
      <c r="A22" s="3">
        <f t="shared" si="3"/>
        <v>2034</v>
      </c>
      <c r="B22" s="13">
        <v>27470.422002781965</v>
      </c>
      <c r="C22" s="13">
        <v>237407.43713017111</v>
      </c>
      <c r="D22" s="14">
        <f t="shared" si="1"/>
        <v>0.11571003139097054</v>
      </c>
      <c r="E22" s="13"/>
      <c r="F22" s="13">
        <v>43907.526520051739</v>
      </c>
      <c r="G22" s="13">
        <v>340526.09138806572</v>
      </c>
      <c r="H22" s="14">
        <f t="shared" si="2"/>
        <v>0.12894027104083028</v>
      </c>
      <c r="I22" s="14"/>
      <c r="J22" s="14">
        <v>890.05325704083907</v>
      </c>
      <c r="K22" s="14">
        <v>392.27036692652291</v>
      </c>
      <c r="L22" s="14">
        <v>8.947183563643307</v>
      </c>
      <c r="M22" s="14">
        <v>6.3141527081271533</v>
      </c>
      <c r="N22" s="14">
        <v>10.025977590379966</v>
      </c>
      <c r="O22" s="14">
        <v>8.91177273151078</v>
      </c>
      <c r="Q22" s="1">
        <f t="shared" si="0"/>
        <v>2034</v>
      </c>
      <c r="R22" s="2">
        <v>1.75</v>
      </c>
      <c r="S22" s="2">
        <v>1.42</v>
      </c>
      <c r="U22" s="4">
        <f t="shared" si="4"/>
        <v>0.12894027104083028</v>
      </c>
      <c r="V22" s="4">
        <f t="shared" si="5"/>
        <v>0.11571003139097054</v>
      </c>
      <c r="X22" s="13">
        <v>0.27097089039455752</v>
      </c>
      <c r="Y22" s="13">
        <v>0.13101012342533991</v>
      </c>
    </row>
    <row r="23" spans="1:27" x14ac:dyDescent="0.25">
      <c r="A23" s="3">
        <f t="shared" si="3"/>
        <v>2035</v>
      </c>
      <c r="B23" s="13">
        <v>30945.52611038871</v>
      </c>
      <c r="C23" s="13">
        <v>237637.77586715398</v>
      </c>
      <c r="D23" s="14">
        <f t="shared" si="1"/>
        <v>0.13022140944328695</v>
      </c>
      <c r="E23" s="13"/>
      <c r="F23" s="13">
        <v>58814.101305955424</v>
      </c>
      <c r="G23" s="13">
        <v>340526.09138806572</v>
      </c>
      <c r="H23" s="14">
        <f t="shared" si="2"/>
        <v>0.17271540358688844</v>
      </c>
      <c r="I23" s="14"/>
      <c r="J23" s="14">
        <v>892.04781750290419</v>
      </c>
      <c r="K23" s="14">
        <v>392.16670136783534</v>
      </c>
      <c r="L23" s="14">
        <v>8.8804879734996121</v>
      </c>
      <c r="M23" s="14">
        <v>6.3215786527399018</v>
      </c>
      <c r="N23" s="14">
        <v>10.008372690408805</v>
      </c>
      <c r="O23" s="14">
        <v>8.8633072863144093</v>
      </c>
      <c r="Q23" s="1">
        <f t="shared" si="0"/>
        <v>2035</v>
      </c>
      <c r="R23" s="2">
        <v>1.72</v>
      </c>
      <c r="S23" s="2">
        <v>1.4</v>
      </c>
      <c r="U23" s="4">
        <f t="shared" si="4"/>
        <v>0.17271540358688844</v>
      </c>
      <c r="V23" s="4">
        <f t="shared" si="5"/>
        <v>0.13022140944328695</v>
      </c>
      <c r="X23" s="13">
        <v>0.33557897760146471</v>
      </c>
      <c r="Y23" s="13">
        <v>0.18500326461154235</v>
      </c>
    </row>
    <row r="24" spans="1:27" x14ac:dyDescent="0.25">
      <c r="A24" s="3">
        <f t="shared" si="3"/>
        <v>2036</v>
      </c>
      <c r="B24" s="13">
        <v>28693.779086298884</v>
      </c>
      <c r="C24" s="13">
        <v>238218.32767744601</v>
      </c>
      <c r="D24" s="14">
        <f t="shared" si="1"/>
        <v>0.12045160154575105</v>
      </c>
      <c r="E24" s="13"/>
      <c r="F24" s="13">
        <v>51000.367783586888</v>
      </c>
      <c r="G24" s="13">
        <v>343107.23683081521</v>
      </c>
      <c r="H24" s="14">
        <f t="shared" si="2"/>
        <v>0.14864264669746666</v>
      </c>
      <c r="I24" s="14"/>
      <c r="J24" s="14">
        <v>869.94309170099177</v>
      </c>
      <c r="K24" s="14">
        <v>393.37479767848515</v>
      </c>
      <c r="L24" s="14">
        <v>8.7694049180871616</v>
      </c>
      <c r="M24" s="14">
        <v>6.3724963394346901</v>
      </c>
      <c r="N24" s="14">
        <v>9.7939480819760547</v>
      </c>
      <c r="O24" s="14">
        <v>8.8814366723373155</v>
      </c>
      <c r="Q24" s="1">
        <f t="shared" si="0"/>
        <v>2036</v>
      </c>
      <c r="R24" s="2">
        <v>1.58</v>
      </c>
      <c r="S24" s="2">
        <v>1.28</v>
      </c>
      <c r="U24" s="4">
        <f t="shared" si="4"/>
        <v>0.14864264669746666</v>
      </c>
      <c r="V24" s="4">
        <f t="shared" si="5"/>
        <v>0.12045160154575105</v>
      </c>
      <c r="X24" s="13">
        <v>0.29891308926892096</v>
      </c>
      <c r="Y24" s="13">
        <v>0.14980794722321372</v>
      </c>
    </row>
    <row r="25" spans="1:27" x14ac:dyDescent="0.25">
      <c r="A25" s="3">
        <f t="shared" si="3"/>
        <v>2037</v>
      </c>
      <c r="B25" s="13">
        <v>11679.56465949688</v>
      </c>
      <c r="C25" s="13">
        <v>245601.87992750236</v>
      </c>
      <c r="D25" s="14">
        <f t="shared" si="1"/>
        <v>4.7554866692976844E-2</v>
      </c>
      <c r="E25" s="13"/>
      <c r="F25" s="13">
        <v>11309.338715084757</v>
      </c>
      <c r="G25" s="13">
        <v>341502.40866222384</v>
      </c>
      <c r="H25" s="14">
        <f t="shared" si="2"/>
        <v>3.3116424447450082E-2</v>
      </c>
      <c r="I25" s="14"/>
      <c r="J25" s="14">
        <v>865.75975107084093</v>
      </c>
      <c r="K25" s="14">
        <v>395.65685432216424</v>
      </c>
      <c r="L25" s="14">
        <v>8.9453274485575776</v>
      </c>
      <c r="M25" s="14">
        <v>6.2705110918382729</v>
      </c>
      <c r="N25" s="14">
        <v>9.1236623581021377</v>
      </c>
      <c r="O25" s="14">
        <v>8.8536003069592084</v>
      </c>
      <c r="Q25" s="1">
        <f t="shared" si="0"/>
        <v>2037</v>
      </c>
      <c r="U25" s="4">
        <f t="shared" si="4"/>
        <v>3.3116424447450082E-2</v>
      </c>
      <c r="V25" s="4">
        <f t="shared" si="5"/>
        <v>4.7554866692976844E-2</v>
      </c>
      <c r="X25" s="13">
        <v>9.3269957454416907E-2</v>
      </c>
      <c r="Y25" s="13">
        <v>6.9701053703191268E-3</v>
      </c>
    </row>
    <row r="26" spans="1:27" x14ac:dyDescent="0.25">
      <c r="A26" s="3">
        <f t="shared" si="3"/>
        <v>2038</v>
      </c>
      <c r="B26" s="13">
        <v>11440.383177646298</v>
      </c>
      <c r="C26" s="13">
        <v>247685.86408990202</v>
      </c>
      <c r="D26" s="14">
        <f t="shared" si="1"/>
        <v>4.618908398217593E-2</v>
      </c>
      <c r="E26" s="13"/>
      <c r="F26" s="13">
        <v>10631.197051223187</v>
      </c>
      <c r="G26" s="13">
        <v>341502.40866222384</v>
      </c>
      <c r="H26" s="14">
        <f t="shared" si="2"/>
        <v>3.1130664913518614E-2</v>
      </c>
      <c r="I26" s="14"/>
      <c r="J26" s="14">
        <v>868.69059212993682</v>
      </c>
      <c r="K26" s="14">
        <v>396.34120253607915</v>
      </c>
      <c r="L26" s="14">
        <v>8.9009260676641588</v>
      </c>
      <c r="M26" s="14">
        <v>6.3431939861660567</v>
      </c>
      <c r="N26" s="14">
        <v>9.160596906089495</v>
      </c>
      <c r="O26" s="14">
        <v>8.8450572421405127</v>
      </c>
      <c r="Q26" s="1">
        <f t="shared" si="0"/>
        <v>2038</v>
      </c>
      <c r="U26" s="4">
        <f t="shared" si="4"/>
        <v>3.1130664913518614E-2</v>
      </c>
      <c r="V26" s="4">
        <f t="shared" si="5"/>
        <v>4.618908398217593E-2</v>
      </c>
      <c r="X26" s="13">
        <v>8.3715357588993705E-2</v>
      </c>
      <c r="Y26" s="13">
        <v>5.9938854120108204E-3</v>
      </c>
    </row>
    <row r="27" spans="1:27" x14ac:dyDescent="0.25">
      <c r="A27" s="3">
        <f t="shared" si="3"/>
        <v>2039</v>
      </c>
      <c r="B27" s="13">
        <v>12067.004897794666</v>
      </c>
      <c r="C27" s="13">
        <v>251081.28018882702</v>
      </c>
      <c r="D27" s="14">
        <f t="shared" si="1"/>
        <v>4.8060153623239496E-2</v>
      </c>
      <c r="E27" s="13"/>
      <c r="F27" s="13">
        <v>11389.162641437022</v>
      </c>
      <c r="G27" s="13">
        <v>341502.40866222384</v>
      </c>
      <c r="H27" s="14">
        <f t="shared" si="2"/>
        <v>3.3350167824736821E-2</v>
      </c>
      <c r="I27" s="14"/>
      <c r="J27" s="14">
        <v>872.19732095123845</v>
      </c>
      <c r="K27" s="14">
        <v>397.27575476951461</v>
      </c>
      <c r="L27" s="14">
        <v>8.7796626153682382</v>
      </c>
      <c r="M27" s="14">
        <v>6.4410990320004089</v>
      </c>
      <c r="N27" s="14">
        <v>9.268344024642488</v>
      </c>
      <c r="O27" s="14">
        <v>-0.67038165431819152</v>
      </c>
      <c r="Q27" s="1">
        <f t="shared" si="0"/>
        <v>2039</v>
      </c>
      <c r="U27" s="4">
        <f t="shared" si="4"/>
        <v>3.3350167824736821E-2</v>
      </c>
      <c r="V27" s="4">
        <f t="shared" si="5"/>
        <v>4.8060153623239496E-2</v>
      </c>
      <c r="X27" s="13">
        <v>9.7284575473050611E-2</v>
      </c>
      <c r="Y27" s="13">
        <v>5.0994909427645617E-3</v>
      </c>
    </row>
    <row r="28" spans="1:27" x14ac:dyDescent="0.25">
      <c r="A28" s="3">
        <f>A27+1</f>
        <v>2040</v>
      </c>
      <c r="B28" s="13">
        <v>86913.926669593056</v>
      </c>
      <c r="C28" s="13">
        <v>250294.08075237862</v>
      </c>
      <c r="D28" s="14">
        <f t="shared" si="1"/>
        <v>0.34724723176965139</v>
      </c>
      <c r="E28" s="13"/>
      <c r="F28" s="13">
        <v>48840.340012112385</v>
      </c>
      <c r="G28" s="13">
        <v>343961.99724762386</v>
      </c>
      <c r="H28" s="14">
        <f t="shared" si="2"/>
        <v>0.14199341904899868</v>
      </c>
      <c r="I28" s="14"/>
      <c r="J28" s="14">
        <v>882.4509150253964</v>
      </c>
      <c r="K28" s="14">
        <v>387.05560063530976</v>
      </c>
      <c r="L28" s="14">
        <v>8.8103440035040421</v>
      </c>
      <c r="M28" s="14">
        <v>5.9099436307935775</v>
      </c>
      <c r="N28" s="14">
        <v>9.395622833509151</v>
      </c>
      <c r="O28" s="14">
        <v>8.1354697674140652</v>
      </c>
      <c r="Q28" s="1">
        <f t="shared" si="0"/>
        <v>2040</v>
      </c>
      <c r="U28" s="4">
        <f t="shared" si="4"/>
        <v>0.14199341904899868</v>
      </c>
      <c r="V28" s="4">
        <f t="shared" si="5"/>
        <v>0.34724723176965139</v>
      </c>
      <c r="X28" s="13">
        <v>2.5459957985057007</v>
      </c>
      <c r="Y28" s="13">
        <v>3.5952590819876096E-4</v>
      </c>
    </row>
    <row r="31" spans="1:27" x14ac:dyDescent="0.25">
      <c r="W31" s="3" t="s">
        <v>33</v>
      </c>
    </row>
    <row r="32" spans="1:27" x14ac:dyDescent="0.25">
      <c r="W32" s="3" t="s">
        <v>28</v>
      </c>
      <c r="X32" s="17">
        <f>-PMT($AC$1,COUNT(X$11:X$28),NPV($AC$1,X$11:X$28))*(1+$AC$1)^(2020-2023)</f>
        <v>4.1504584616881051</v>
      </c>
      <c r="Y32" s="17">
        <f>-PMT($AC$1,COUNT(Y$11:Y$28),NPV($AC$1,Y$11:Y$28))*(1+$AC$1)^(2020-2023)</f>
        <v>2.4864729717662728</v>
      </c>
      <c r="Z32" s="17">
        <f>AVERAGE(X32:Y32)</f>
        <v>3.3184657167271889</v>
      </c>
      <c r="AA32" s="3" t="s">
        <v>13</v>
      </c>
    </row>
    <row r="33" spans="24:27" x14ac:dyDescent="0.25">
      <c r="X33" s="17">
        <f>X32*8760/1000</f>
        <v>36.358016124387802</v>
      </c>
      <c r="Y33" s="17">
        <f>Y32*8760/1000</f>
        <v>21.781503232672549</v>
      </c>
      <c r="Z33" s="17">
        <f>AVERAGE(X33:Y33)</f>
        <v>29.069759678530176</v>
      </c>
      <c r="AA33" s="3" t="s">
        <v>32</v>
      </c>
    </row>
    <row r="37" spans="24:27" x14ac:dyDescent="0.25">
      <c r="X37" s="17"/>
      <c r="Y37" s="17"/>
      <c r="Z37" s="17"/>
    </row>
    <row r="38" spans="24:27" x14ac:dyDescent="0.25">
      <c r="X38" s="17"/>
      <c r="Y38" s="17"/>
      <c r="Z38" s="17"/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Attach ECAM MFR 15-1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2025-04-08T20:42:43Z</dcterms:created>
  <dcterms:modified xsi:type="dcterms:W3CDTF">2025-04-14T19:53:04Z</dcterms:modified>
</cp:coreProperties>
</file>