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Websites\Pscweb\utilities\electric\25docs\2503506\"/>
    </mc:Choice>
  </mc:AlternateContent>
  <xr:revisionPtr revIDLastSave="0" documentId="8_{1C9FEEC6-599D-4540-9719-E5DFCEBAE2E6}" xr6:coauthVersionLast="47" xr6:coauthVersionMax="47" xr10:uidLastSave="{00000000-0000-0000-0000-000000000000}"/>
  <bookViews>
    <workbookView xWindow="660" yWindow="615" windowWidth="22560" windowHeight="19875" xr2:uid="{00000000-000D-0000-FFFF-FFFF00000000}"/>
  </bookViews>
  <sheets>
    <sheet name="First Annual Filing" sheetId="6" r:id="rId1"/>
    <sheet name="Annual Filing 2028" sheetId="8" r:id="rId2"/>
    <sheet name="Annual Filing 2029" sheetId="4" r:id="rId3"/>
    <sheet name="Alt Annual Filing 2029" sheetId="9" r:id="rId4"/>
  </sheets>
  <definedNames>
    <definedName name="DATA1">#REF!</definedName>
    <definedName name="DATA10">#REF!</definedName>
    <definedName name="DATA11">#REF!</definedName>
    <definedName name="DATA1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Print_Area" localSheetId="3">'Alt Annual Filing 2029'!$A$1:$Y$66</definedName>
    <definedName name="_xlnm.Print_Area" localSheetId="1">'Annual Filing 2028'!$A$1:$Y$66</definedName>
    <definedName name="_xlnm.Print_Area" localSheetId="2">'Annual Filing 2029'!$A$1:$Y$66</definedName>
    <definedName name="_xlnm.Print_Area" localSheetId="0">'First Annual Filing'!$A$1:$AC$66</definedName>
    <definedName name="_xlnm.Print_Titles" localSheetId="3">'Alt Annual Filing 2029'!$A:$A</definedName>
    <definedName name="_xlnm.Print_Titles" localSheetId="1">'Annual Filing 2028'!$A:$A</definedName>
    <definedName name="_xlnm.Print_Titles" localSheetId="2">'Annual Filing 2029'!$A:$A</definedName>
    <definedName name="_xlnm.Print_Titles" localSheetId="0">'First Annual Filing'!$A:$A</definedName>
    <definedName name="regionNameLibrary">#REF!</definedName>
    <definedName name="TEST0">#REF!</definedName>
    <definedName name="TEST2">#REF!</definedName>
    <definedName name="TESTHKEY">#REF!</definedName>
    <definedName name="TESTKEYS">#REF!</definedName>
    <definedName name="Testkeys1">#REF!</definedName>
    <definedName name="TESTVKEY">#REF!</definedName>
    <definedName name="yearRange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H49" i="9" l="1"/>
  <c r="I49" i="9"/>
  <c r="H49" i="4"/>
  <c r="I49" i="4"/>
  <c r="H49" i="8" l="1"/>
  <c r="I49" i="8"/>
  <c r="N59" i="9"/>
  <c r="O59" i="9" s="1"/>
  <c r="P59" i="9" s="1"/>
  <c r="Q59" i="9" s="1"/>
  <c r="R59" i="9" s="1"/>
  <c r="S59" i="9" s="1"/>
  <c r="T59" i="9" s="1"/>
  <c r="U59" i="9" s="1"/>
  <c r="V59" i="9" s="1"/>
  <c r="W59" i="9" s="1"/>
  <c r="X59" i="9" s="1"/>
  <c r="Y59" i="9" s="1"/>
  <c r="J55" i="9"/>
  <c r="K55" i="9" s="1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Y40" i="9"/>
  <c r="X40" i="9"/>
  <c r="W40" i="9"/>
  <c r="V40" i="9"/>
  <c r="V36" i="9" s="1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F36" i="9" s="1"/>
  <c r="E40" i="9"/>
  <c r="E36" i="9" s="1"/>
  <c r="D40" i="9"/>
  <c r="C40" i="9"/>
  <c r="B40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N27" i="9"/>
  <c r="N46" i="9" s="1"/>
  <c r="N26" i="9"/>
  <c r="N29" i="9" s="1"/>
  <c r="C22" i="9"/>
  <c r="D22" i="9" s="1"/>
  <c r="E22" i="9" s="1"/>
  <c r="F22" i="9" s="1"/>
  <c r="G22" i="9" s="1"/>
  <c r="H22" i="9" s="1"/>
  <c r="I22" i="9" s="1"/>
  <c r="J22" i="9" s="1"/>
  <c r="K22" i="9" s="1"/>
  <c r="L22" i="9" s="1"/>
  <c r="M22" i="9" s="1"/>
  <c r="C12" i="9"/>
  <c r="B59" i="9" s="1"/>
  <c r="C59" i="9" s="1"/>
  <c r="C61" i="9" s="1"/>
  <c r="D10" i="9"/>
  <c r="C9" i="9"/>
  <c r="B27" i="9" s="1"/>
  <c r="C27" i="9" s="1"/>
  <c r="C46" i="9" s="1"/>
  <c r="C8" i="9"/>
  <c r="C3" i="9"/>
  <c r="J55" i="4"/>
  <c r="K55" i="4" s="1"/>
  <c r="L55" i="4" s="1"/>
  <c r="M55" i="4" s="1"/>
  <c r="N55" i="4" s="1"/>
  <c r="O55" i="4" s="1"/>
  <c r="P55" i="4" s="1"/>
  <c r="Q55" i="4" s="1"/>
  <c r="R55" i="4" s="1"/>
  <c r="S55" i="4" s="1"/>
  <c r="T55" i="4" s="1"/>
  <c r="U55" i="4" s="1"/>
  <c r="V55" i="4" s="1"/>
  <c r="W55" i="4" s="1"/>
  <c r="X55" i="4" s="1"/>
  <c r="Y55" i="4" s="1"/>
  <c r="C12" i="4"/>
  <c r="C9" i="4"/>
  <c r="C8" i="4"/>
  <c r="C12" i="8"/>
  <c r="B59" i="8" s="1"/>
  <c r="C59" i="8" s="1"/>
  <c r="C9" i="8"/>
  <c r="B27" i="8" s="1"/>
  <c r="C27" i="8" s="1"/>
  <c r="C8" i="8"/>
  <c r="B26" i="8" s="1"/>
  <c r="N59" i="8"/>
  <c r="O59" i="8" s="1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N27" i="8"/>
  <c r="O27" i="8" s="1"/>
  <c r="N26" i="8"/>
  <c r="O26" i="8" s="1"/>
  <c r="C22" i="8"/>
  <c r="D22" i="8" s="1"/>
  <c r="E22" i="8" s="1"/>
  <c r="F22" i="8" s="1"/>
  <c r="G22" i="8" s="1"/>
  <c r="H22" i="8" s="1"/>
  <c r="I22" i="8" s="1"/>
  <c r="J22" i="8" s="1"/>
  <c r="K22" i="8" s="1"/>
  <c r="L22" i="8" s="1"/>
  <c r="M22" i="8" s="1"/>
  <c r="D10" i="8"/>
  <c r="C3" i="8"/>
  <c r="D36" i="8" l="1"/>
  <c r="E36" i="8"/>
  <c r="G36" i="9"/>
  <c r="W36" i="9"/>
  <c r="X36" i="9"/>
  <c r="I36" i="9"/>
  <c r="Y36" i="9"/>
  <c r="N36" i="9"/>
  <c r="P36" i="9"/>
  <c r="R36" i="9"/>
  <c r="C36" i="9"/>
  <c r="S36" i="9"/>
  <c r="B36" i="9"/>
  <c r="D36" i="9"/>
  <c r="T36" i="9"/>
  <c r="F36" i="8"/>
  <c r="G36" i="8"/>
  <c r="I36" i="8"/>
  <c r="Y36" i="8"/>
  <c r="J36" i="8"/>
  <c r="K36" i="8"/>
  <c r="L36" i="8"/>
  <c r="N36" i="8"/>
  <c r="O36" i="8"/>
  <c r="M36" i="8"/>
  <c r="P36" i="8"/>
  <c r="Q36" i="8"/>
  <c r="B36" i="8"/>
  <c r="R36" i="8"/>
  <c r="C36" i="8"/>
  <c r="H36" i="9"/>
  <c r="O36" i="9"/>
  <c r="Q36" i="9"/>
  <c r="J36" i="9"/>
  <c r="K36" i="9"/>
  <c r="L36" i="9"/>
  <c r="M36" i="9"/>
  <c r="U36" i="9"/>
  <c r="S36" i="8"/>
  <c r="T36" i="8"/>
  <c r="U36" i="8"/>
  <c r="V36" i="8"/>
  <c r="W36" i="8"/>
  <c r="X36" i="8"/>
  <c r="H36" i="8"/>
  <c r="D59" i="9"/>
  <c r="B61" i="9"/>
  <c r="D27" i="9"/>
  <c r="D46" i="9" s="1"/>
  <c r="C10" i="9"/>
  <c r="B46" i="9"/>
  <c r="B26" i="9"/>
  <c r="B53" i="9" s="1"/>
  <c r="B62" i="9" s="1"/>
  <c r="N22" i="9"/>
  <c r="O22" i="9" s="1"/>
  <c r="P22" i="9" s="1"/>
  <c r="Q22" i="9" s="1"/>
  <c r="R22" i="9" s="1"/>
  <c r="S22" i="9" s="1"/>
  <c r="T22" i="9" s="1"/>
  <c r="U22" i="9" s="1"/>
  <c r="V22" i="9" s="1"/>
  <c r="W22" i="9" s="1"/>
  <c r="X22" i="9" s="1"/>
  <c r="Y22" i="9" s="1"/>
  <c r="E3" i="9" s="1"/>
  <c r="D3" i="9"/>
  <c r="N53" i="9"/>
  <c r="N62" i="9" s="1"/>
  <c r="O27" i="9"/>
  <c r="L55" i="9"/>
  <c r="O26" i="9"/>
  <c r="C10" i="8"/>
  <c r="B53" i="8"/>
  <c r="B62" i="8" s="1"/>
  <c r="N29" i="8"/>
  <c r="B61" i="8"/>
  <c r="B46" i="8"/>
  <c r="O53" i="8"/>
  <c r="O62" i="8" s="1"/>
  <c r="O29" i="8"/>
  <c r="P26" i="8"/>
  <c r="C46" i="8"/>
  <c r="D27" i="8"/>
  <c r="P27" i="8"/>
  <c r="O46" i="8"/>
  <c r="N22" i="8"/>
  <c r="O22" i="8" s="1"/>
  <c r="P22" i="8" s="1"/>
  <c r="Q22" i="8" s="1"/>
  <c r="R22" i="8" s="1"/>
  <c r="S22" i="8" s="1"/>
  <c r="T22" i="8" s="1"/>
  <c r="U22" i="8" s="1"/>
  <c r="V22" i="8" s="1"/>
  <c r="W22" i="8" s="1"/>
  <c r="X22" i="8" s="1"/>
  <c r="Y22" i="8" s="1"/>
  <c r="E3" i="8" s="1"/>
  <c r="D3" i="8"/>
  <c r="C61" i="8"/>
  <c r="D59" i="8"/>
  <c r="P59" i="8"/>
  <c r="O61" i="8"/>
  <c r="N53" i="8"/>
  <c r="N62" i="8" s="1"/>
  <c r="N61" i="8"/>
  <c r="N46" i="8"/>
  <c r="C26" i="8"/>
  <c r="B29" i="8"/>
  <c r="J49" i="4"/>
  <c r="K49" i="4"/>
  <c r="L49" i="6"/>
  <c r="M49" i="6"/>
  <c r="Q35" i="6"/>
  <c r="Q40" i="6"/>
  <c r="Q44" i="6"/>
  <c r="Q49" i="6"/>
  <c r="R59" i="6"/>
  <c r="S59" i="6" s="1"/>
  <c r="T59" i="6" s="1"/>
  <c r="T61" i="6" s="1"/>
  <c r="B59" i="6"/>
  <c r="B61" i="6" s="1"/>
  <c r="AC49" i="6"/>
  <c r="AB49" i="6"/>
  <c r="AA49" i="6"/>
  <c r="Z49" i="6"/>
  <c r="Y49" i="6"/>
  <c r="X49" i="6"/>
  <c r="W49" i="6"/>
  <c r="V49" i="6"/>
  <c r="U49" i="6"/>
  <c r="T49" i="6"/>
  <c r="S49" i="6"/>
  <c r="R49" i="6"/>
  <c r="P49" i="6"/>
  <c r="O49" i="6"/>
  <c r="N49" i="6"/>
  <c r="AC44" i="6"/>
  <c r="AB44" i="6"/>
  <c r="AA44" i="6"/>
  <c r="Z44" i="6"/>
  <c r="Y44" i="6"/>
  <c r="X44" i="6"/>
  <c r="W44" i="6"/>
  <c r="V44" i="6"/>
  <c r="U44" i="6"/>
  <c r="T44" i="6"/>
  <c r="S44" i="6"/>
  <c r="R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C40" i="6"/>
  <c r="AB40" i="6"/>
  <c r="AA40" i="6"/>
  <c r="Z40" i="6"/>
  <c r="Y40" i="6"/>
  <c r="X40" i="6"/>
  <c r="W40" i="6"/>
  <c r="V40" i="6"/>
  <c r="U40" i="6"/>
  <c r="T40" i="6"/>
  <c r="S40" i="6"/>
  <c r="R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C35" i="6"/>
  <c r="AB35" i="6"/>
  <c r="AA35" i="6"/>
  <c r="Z35" i="6"/>
  <c r="Y35" i="6"/>
  <c r="X35" i="6"/>
  <c r="W35" i="6"/>
  <c r="V35" i="6"/>
  <c r="U35" i="6"/>
  <c r="T35" i="6"/>
  <c r="S35" i="6"/>
  <c r="R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R27" i="6"/>
  <c r="S27" i="6" s="1"/>
  <c r="B27" i="6"/>
  <c r="C27" i="6" s="1"/>
  <c r="R26" i="6"/>
  <c r="B26" i="6"/>
  <c r="C26" i="6" s="1"/>
  <c r="C29" i="6" s="1"/>
  <c r="C22" i="6"/>
  <c r="D22" i="6" s="1"/>
  <c r="E22" i="6" s="1"/>
  <c r="F22" i="6" s="1"/>
  <c r="G22" i="6" s="1"/>
  <c r="H22" i="6" s="1"/>
  <c r="I22" i="6" s="1"/>
  <c r="J22" i="6" s="1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Y22" i="6" s="1"/>
  <c r="Z22" i="6" s="1"/>
  <c r="AA22" i="6" s="1"/>
  <c r="AB22" i="6" s="1"/>
  <c r="AC22" i="6" s="1"/>
  <c r="D10" i="6"/>
  <c r="C10" i="6"/>
  <c r="C3" i="6"/>
  <c r="Q36" i="6" l="1"/>
  <c r="M36" i="6"/>
  <c r="B47" i="9"/>
  <c r="B64" i="9"/>
  <c r="E59" i="9"/>
  <c r="D61" i="9"/>
  <c r="E27" i="9"/>
  <c r="C26" i="9"/>
  <c r="C53" i="9" s="1"/>
  <c r="C62" i="9" s="1"/>
  <c r="B29" i="9"/>
  <c r="B30" i="9" s="1"/>
  <c r="O53" i="9"/>
  <c r="O62" i="9" s="1"/>
  <c r="P26" i="9"/>
  <c r="O29" i="9"/>
  <c r="M55" i="9"/>
  <c r="P27" i="9"/>
  <c r="O46" i="9"/>
  <c r="B64" i="8"/>
  <c r="B47" i="8"/>
  <c r="C47" i="8" s="1"/>
  <c r="N64" i="8"/>
  <c r="O64" i="8" s="1"/>
  <c r="D61" i="8"/>
  <c r="E59" i="8"/>
  <c r="P61" i="8"/>
  <c r="Q59" i="8"/>
  <c r="P29" i="8"/>
  <c r="Q26" i="8"/>
  <c r="P53" i="8"/>
  <c r="P62" i="8" s="1"/>
  <c r="B30" i="8"/>
  <c r="D26" i="8"/>
  <c r="C53" i="8"/>
  <c r="C62" i="8" s="1"/>
  <c r="C29" i="8"/>
  <c r="P46" i="8"/>
  <c r="Q27" i="8"/>
  <c r="D46" i="8"/>
  <c r="E27" i="8"/>
  <c r="R46" i="6"/>
  <c r="N36" i="6"/>
  <c r="AB36" i="6"/>
  <c r="G36" i="6"/>
  <c r="H36" i="6"/>
  <c r="L36" i="6"/>
  <c r="AA36" i="6"/>
  <c r="O36" i="6"/>
  <c r="AC36" i="6"/>
  <c r="U36" i="6"/>
  <c r="K36" i="6"/>
  <c r="X36" i="6"/>
  <c r="W36" i="6"/>
  <c r="Z36" i="6"/>
  <c r="B36" i="6"/>
  <c r="E36" i="6"/>
  <c r="R36" i="6"/>
  <c r="F36" i="6"/>
  <c r="P36" i="6"/>
  <c r="Y36" i="6"/>
  <c r="V36" i="6"/>
  <c r="C59" i="6"/>
  <c r="C36" i="6"/>
  <c r="S36" i="6"/>
  <c r="I36" i="6"/>
  <c r="T36" i="6"/>
  <c r="J36" i="6"/>
  <c r="D36" i="6"/>
  <c r="S61" i="6"/>
  <c r="D3" i="6"/>
  <c r="E3" i="6"/>
  <c r="C46" i="6"/>
  <c r="D27" i="6"/>
  <c r="U59" i="6"/>
  <c r="R53" i="6"/>
  <c r="R62" i="6" s="1"/>
  <c r="S26" i="6"/>
  <c r="R29" i="6"/>
  <c r="T27" i="6"/>
  <c r="S46" i="6"/>
  <c r="D26" i="6"/>
  <c r="C53" i="6"/>
  <c r="C62" i="6" s="1"/>
  <c r="B29" i="6"/>
  <c r="R61" i="6"/>
  <c r="B53" i="6"/>
  <c r="B46" i="6"/>
  <c r="C47" i="9" l="1"/>
  <c r="D47" i="9" s="1"/>
  <c r="C64" i="9"/>
  <c r="E61" i="9"/>
  <c r="F59" i="9"/>
  <c r="F27" i="9"/>
  <c r="E46" i="9"/>
  <c r="D26" i="9"/>
  <c r="D29" i="9" s="1"/>
  <c r="C29" i="9"/>
  <c r="C30" i="9" s="1"/>
  <c r="C64" i="8"/>
  <c r="Q26" i="9"/>
  <c r="P53" i="9"/>
  <c r="P62" i="9" s="1"/>
  <c r="P29" i="9"/>
  <c r="Q27" i="9"/>
  <c r="P46" i="9"/>
  <c r="N55" i="9"/>
  <c r="B62" i="6"/>
  <c r="B64" i="6" s="1"/>
  <c r="D47" i="8"/>
  <c r="P64" i="8"/>
  <c r="E46" i="8"/>
  <c r="F27" i="8"/>
  <c r="Q46" i="8"/>
  <c r="R27" i="8"/>
  <c r="E61" i="8"/>
  <c r="F59" i="8"/>
  <c r="D53" i="8"/>
  <c r="D62" i="8" s="1"/>
  <c r="D29" i="8"/>
  <c r="E26" i="8"/>
  <c r="C30" i="8"/>
  <c r="Q29" i="8"/>
  <c r="R26" i="8"/>
  <c r="Q53" i="8"/>
  <c r="Q62" i="8" s="1"/>
  <c r="Q61" i="8"/>
  <c r="R59" i="8"/>
  <c r="D59" i="6"/>
  <c r="C61" i="6"/>
  <c r="B47" i="6"/>
  <c r="S53" i="6"/>
  <c r="S62" i="6" s="1"/>
  <c r="S29" i="6"/>
  <c r="T26" i="6"/>
  <c r="D46" i="6"/>
  <c r="E27" i="6"/>
  <c r="R64" i="6"/>
  <c r="E26" i="6"/>
  <c r="D53" i="6"/>
  <c r="D62" i="6" s="1"/>
  <c r="D29" i="6"/>
  <c r="U61" i="6"/>
  <c r="V59" i="6"/>
  <c r="B30" i="6"/>
  <c r="U27" i="6"/>
  <c r="T46" i="6"/>
  <c r="G59" i="9" l="1"/>
  <c r="F61" i="9"/>
  <c r="F46" i="9"/>
  <c r="G27" i="9"/>
  <c r="E26" i="9"/>
  <c r="E53" i="9" s="1"/>
  <c r="E62" i="9" s="1"/>
  <c r="D53" i="9"/>
  <c r="D62" i="9" s="1"/>
  <c r="D64" i="9" s="1"/>
  <c r="D64" i="8"/>
  <c r="D30" i="9"/>
  <c r="N61" i="9"/>
  <c r="N64" i="9" s="1"/>
  <c r="O55" i="9"/>
  <c r="Q46" i="9"/>
  <c r="R27" i="9"/>
  <c r="Q53" i="9"/>
  <c r="Q62" i="9" s="1"/>
  <c r="R26" i="9"/>
  <c r="Q29" i="9"/>
  <c r="E47" i="9"/>
  <c r="C64" i="6"/>
  <c r="E47" i="8"/>
  <c r="Q64" i="8"/>
  <c r="R46" i="8"/>
  <c r="S27" i="8"/>
  <c r="R61" i="8"/>
  <c r="S59" i="8"/>
  <c r="F46" i="8"/>
  <c r="G27" i="8"/>
  <c r="R53" i="8"/>
  <c r="R62" i="8" s="1"/>
  <c r="R29" i="8"/>
  <c r="S26" i="8"/>
  <c r="D30" i="8"/>
  <c r="F26" i="8"/>
  <c r="E53" i="8"/>
  <c r="E62" i="8" s="1"/>
  <c r="E29" i="8"/>
  <c r="F61" i="8"/>
  <c r="G59" i="8"/>
  <c r="D61" i="6"/>
  <c r="E59" i="6"/>
  <c r="C47" i="6"/>
  <c r="T53" i="6"/>
  <c r="T62" i="6" s="1"/>
  <c r="T29" i="6"/>
  <c r="U26" i="6"/>
  <c r="V61" i="6"/>
  <c r="W59" i="6"/>
  <c r="E53" i="6"/>
  <c r="E62" i="6" s="1"/>
  <c r="E29" i="6"/>
  <c r="F26" i="6"/>
  <c r="E46" i="6"/>
  <c r="F27" i="6"/>
  <c r="V27" i="6"/>
  <c r="U46" i="6"/>
  <c r="C30" i="6"/>
  <c r="S64" i="6"/>
  <c r="E29" i="9" l="1"/>
  <c r="E30" i="9" s="1"/>
  <c r="H59" i="9"/>
  <c r="G61" i="9"/>
  <c r="G46" i="9"/>
  <c r="H27" i="9"/>
  <c r="F26" i="9"/>
  <c r="F53" i="9" s="1"/>
  <c r="F62" i="9" s="1"/>
  <c r="E64" i="9"/>
  <c r="E64" i="8"/>
  <c r="S27" i="9"/>
  <c r="R46" i="9"/>
  <c r="O61" i="9"/>
  <c r="O64" i="9" s="1"/>
  <c r="P55" i="9"/>
  <c r="F47" i="9"/>
  <c r="R53" i="9"/>
  <c r="R62" i="9" s="1"/>
  <c r="R29" i="9"/>
  <c r="S26" i="9"/>
  <c r="D64" i="6"/>
  <c r="F47" i="8"/>
  <c r="R64" i="8"/>
  <c r="G26" i="8"/>
  <c r="F53" i="8"/>
  <c r="F62" i="8" s="1"/>
  <c r="F29" i="8"/>
  <c r="G61" i="8"/>
  <c r="H59" i="8"/>
  <c r="S46" i="8"/>
  <c r="T27" i="8"/>
  <c r="E30" i="8"/>
  <c r="T26" i="8"/>
  <c r="S53" i="8"/>
  <c r="S62" i="8" s="1"/>
  <c r="S29" i="8"/>
  <c r="G46" i="8"/>
  <c r="H27" i="8"/>
  <c r="S61" i="8"/>
  <c r="T59" i="8"/>
  <c r="T64" i="6"/>
  <c r="F59" i="6"/>
  <c r="E61" i="6"/>
  <c r="D47" i="6"/>
  <c r="D30" i="6"/>
  <c r="W27" i="6"/>
  <c r="V46" i="6"/>
  <c r="G27" i="6"/>
  <c r="F46" i="6"/>
  <c r="F53" i="6"/>
  <c r="F62" i="6" s="1"/>
  <c r="F29" i="6"/>
  <c r="G26" i="6"/>
  <c r="W61" i="6"/>
  <c r="X59" i="6"/>
  <c r="U53" i="6"/>
  <c r="U62" i="6" s="1"/>
  <c r="U29" i="6"/>
  <c r="V26" i="6"/>
  <c r="F29" i="9" l="1"/>
  <c r="F30" i="9" s="1"/>
  <c r="I59" i="9"/>
  <c r="H61" i="9"/>
  <c r="F64" i="9"/>
  <c r="H46" i="9"/>
  <c r="I27" i="9"/>
  <c r="G26" i="9"/>
  <c r="H26" i="9" s="1"/>
  <c r="F64" i="8"/>
  <c r="G47" i="9"/>
  <c r="Q55" i="9"/>
  <c r="P61" i="9"/>
  <c r="P64" i="9" s="1"/>
  <c r="S29" i="9"/>
  <c r="S53" i="9"/>
  <c r="S62" i="9" s="1"/>
  <c r="T26" i="9"/>
  <c r="S46" i="9"/>
  <c r="T27" i="9"/>
  <c r="E64" i="6"/>
  <c r="G47" i="8"/>
  <c r="S64" i="8"/>
  <c r="T61" i="8"/>
  <c r="U59" i="8"/>
  <c r="H26" i="8"/>
  <c r="G53" i="8"/>
  <c r="G62" i="8" s="1"/>
  <c r="G29" i="8"/>
  <c r="H46" i="8"/>
  <c r="I27" i="8"/>
  <c r="U26" i="8"/>
  <c r="T53" i="8"/>
  <c r="T62" i="8" s="1"/>
  <c r="T29" i="8"/>
  <c r="T46" i="8"/>
  <c r="U27" i="8"/>
  <c r="H61" i="8"/>
  <c r="I59" i="8"/>
  <c r="F30" i="8"/>
  <c r="U64" i="6"/>
  <c r="G59" i="6"/>
  <c r="F61" i="6"/>
  <c r="E47" i="6"/>
  <c r="F47" i="6" s="1"/>
  <c r="E30" i="6"/>
  <c r="X61" i="6"/>
  <c r="Y59" i="6"/>
  <c r="G53" i="6"/>
  <c r="G62" i="6" s="1"/>
  <c r="G29" i="6"/>
  <c r="H26" i="6"/>
  <c r="H27" i="6"/>
  <c r="G46" i="6"/>
  <c r="X27" i="6"/>
  <c r="W46" i="6"/>
  <c r="V29" i="6"/>
  <c r="W26" i="6"/>
  <c r="V53" i="6"/>
  <c r="V62" i="6" s="1"/>
  <c r="J59" i="9" l="1"/>
  <c r="I61" i="9"/>
  <c r="I46" i="9"/>
  <c r="J27" i="9"/>
  <c r="G53" i="9"/>
  <c r="G62" i="9" s="1"/>
  <c r="G64" i="9" s="1"/>
  <c r="G29" i="9"/>
  <c r="G30" i="9" s="1"/>
  <c r="G64" i="8"/>
  <c r="Q61" i="9"/>
  <c r="Q64" i="9" s="1"/>
  <c r="R55" i="9"/>
  <c r="H51" i="9"/>
  <c r="H47" i="9" s="1"/>
  <c r="I26" i="9"/>
  <c r="H53" i="9"/>
  <c r="H62" i="9" s="1"/>
  <c r="H29" i="9"/>
  <c r="T29" i="9"/>
  <c r="T53" i="9"/>
  <c r="T62" i="9" s="1"/>
  <c r="U26" i="9"/>
  <c r="T46" i="9"/>
  <c r="U27" i="9"/>
  <c r="F64" i="6"/>
  <c r="T64" i="8"/>
  <c r="G30" i="8"/>
  <c r="H53" i="8"/>
  <c r="H62" i="8" s="1"/>
  <c r="H29" i="8"/>
  <c r="I26" i="8"/>
  <c r="U61" i="8"/>
  <c r="V59" i="8"/>
  <c r="J59" i="8"/>
  <c r="I61" i="8"/>
  <c r="U46" i="8"/>
  <c r="V27" i="8"/>
  <c r="V26" i="8"/>
  <c r="U53" i="8"/>
  <c r="U62" i="8" s="1"/>
  <c r="U29" i="8"/>
  <c r="H51" i="8"/>
  <c r="H47" i="8" s="1"/>
  <c r="J27" i="8"/>
  <c r="I46" i="8"/>
  <c r="V64" i="6"/>
  <c r="G47" i="6"/>
  <c r="G61" i="6"/>
  <c r="H59" i="6"/>
  <c r="Y27" i="6"/>
  <c r="X46" i="6"/>
  <c r="H53" i="6"/>
  <c r="H62" i="6" s="1"/>
  <c r="H29" i="6"/>
  <c r="I26" i="6"/>
  <c r="Z59" i="6"/>
  <c r="Y61" i="6"/>
  <c r="F30" i="6"/>
  <c r="I27" i="6"/>
  <c r="H46" i="6"/>
  <c r="W29" i="6"/>
  <c r="X26" i="6"/>
  <c r="W53" i="6"/>
  <c r="W62" i="6" s="1"/>
  <c r="K59" i="9" l="1"/>
  <c r="J61" i="9"/>
  <c r="K27" i="9"/>
  <c r="J46" i="9"/>
  <c r="H64" i="9"/>
  <c r="H64" i="8"/>
  <c r="H50" i="9"/>
  <c r="H30" i="9" s="1"/>
  <c r="I51" i="9"/>
  <c r="I47" i="9" s="1"/>
  <c r="J26" i="9"/>
  <c r="I53" i="9"/>
  <c r="I62" i="9" s="1"/>
  <c r="I29" i="9"/>
  <c r="V27" i="9"/>
  <c r="U46" i="9"/>
  <c r="R61" i="9"/>
  <c r="R64" i="9" s="1"/>
  <c r="S55" i="9"/>
  <c r="U29" i="9"/>
  <c r="V26" i="9"/>
  <c r="U53" i="9"/>
  <c r="U62" i="9" s="1"/>
  <c r="G64" i="6"/>
  <c r="U64" i="8"/>
  <c r="I51" i="8"/>
  <c r="I47" i="8" s="1"/>
  <c r="H50" i="8"/>
  <c r="H30" i="8" s="1"/>
  <c r="K27" i="8"/>
  <c r="J46" i="8"/>
  <c r="W26" i="8"/>
  <c r="V53" i="8"/>
  <c r="V62" i="8" s="1"/>
  <c r="V29" i="8"/>
  <c r="V46" i="8"/>
  <c r="W27" i="8"/>
  <c r="K59" i="8"/>
  <c r="J61" i="8"/>
  <c r="V61" i="8"/>
  <c r="W59" i="8"/>
  <c r="I29" i="8"/>
  <c r="I53" i="8"/>
  <c r="I62" i="8" s="1"/>
  <c r="J26" i="8"/>
  <c r="W64" i="6"/>
  <c r="I59" i="6"/>
  <c r="H61" i="6"/>
  <c r="G30" i="6"/>
  <c r="I53" i="6"/>
  <c r="I62" i="6" s="1"/>
  <c r="I29" i="6"/>
  <c r="J26" i="6"/>
  <c r="J27" i="6"/>
  <c r="I46" i="6"/>
  <c r="H47" i="6"/>
  <c r="Z61" i="6"/>
  <c r="AA59" i="6"/>
  <c r="Y46" i="6"/>
  <c r="Z27" i="6"/>
  <c r="X29" i="6"/>
  <c r="Y26" i="6"/>
  <c r="X53" i="6"/>
  <c r="X62" i="6" s="1"/>
  <c r="L59" i="9" l="1"/>
  <c r="K61" i="9"/>
  <c r="K46" i="9"/>
  <c r="L27" i="9"/>
  <c r="I64" i="9"/>
  <c r="I64" i="8"/>
  <c r="I50" i="9"/>
  <c r="I30" i="9" s="1"/>
  <c r="S61" i="9"/>
  <c r="S64" i="9" s="1"/>
  <c r="T55" i="9"/>
  <c r="V29" i="9"/>
  <c r="V53" i="9"/>
  <c r="V62" i="9" s="1"/>
  <c r="W26" i="9"/>
  <c r="W27" i="9"/>
  <c r="V46" i="9"/>
  <c r="J51" i="9"/>
  <c r="J47" i="9" s="1"/>
  <c r="K26" i="9"/>
  <c r="J53" i="9"/>
  <c r="J62" i="9" s="1"/>
  <c r="J29" i="9"/>
  <c r="X64" i="6"/>
  <c r="H64" i="6"/>
  <c r="V64" i="8"/>
  <c r="J51" i="8"/>
  <c r="J47" i="8" s="1"/>
  <c r="L59" i="8"/>
  <c r="K61" i="8"/>
  <c r="K26" i="8"/>
  <c r="J53" i="8"/>
  <c r="J62" i="8" s="1"/>
  <c r="J29" i="8"/>
  <c r="W46" i="8"/>
  <c r="X27" i="8"/>
  <c r="X26" i="8"/>
  <c r="W53" i="8"/>
  <c r="W62" i="8" s="1"/>
  <c r="W29" i="8"/>
  <c r="L27" i="8"/>
  <c r="K46" i="8"/>
  <c r="I50" i="8"/>
  <c r="I30" i="8" s="1"/>
  <c r="W61" i="8"/>
  <c r="X59" i="8"/>
  <c r="I47" i="6"/>
  <c r="I61" i="6"/>
  <c r="I64" i="6" s="1"/>
  <c r="J59" i="6"/>
  <c r="H30" i="6"/>
  <c r="Y29" i="6"/>
  <c r="Z26" i="6"/>
  <c r="Y53" i="6"/>
  <c r="Y62" i="6" s="1"/>
  <c r="AA61" i="6"/>
  <c r="AB59" i="6"/>
  <c r="J46" i="6"/>
  <c r="K27" i="6"/>
  <c r="J29" i="6"/>
  <c r="K26" i="6"/>
  <c r="J53" i="6"/>
  <c r="J62" i="6" s="1"/>
  <c r="AA27" i="6"/>
  <c r="Z46" i="6"/>
  <c r="J64" i="9" l="1"/>
  <c r="M59" i="9"/>
  <c r="M61" i="9" s="1"/>
  <c r="L61" i="9"/>
  <c r="L46" i="9"/>
  <c r="M27" i="9"/>
  <c r="M46" i="9" s="1"/>
  <c r="J64" i="8"/>
  <c r="J50" i="9"/>
  <c r="J30" i="9" s="1"/>
  <c r="K51" i="9"/>
  <c r="K47" i="9" s="1"/>
  <c r="K53" i="9"/>
  <c r="K62" i="9" s="1"/>
  <c r="K29" i="9"/>
  <c r="L26" i="9"/>
  <c r="X27" i="9"/>
  <c r="W46" i="9"/>
  <c r="W29" i="9"/>
  <c r="W53" i="9"/>
  <c r="W62" i="9" s="1"/>
  <c r="X26" i="9"/>
  <c r="U55" i="9"/>
  <c r="T61" i="9"/>
  <c r="T64" i="9" s="1"/>
  <c r="Y64" i="6"/>
  <c r="W64" i="8"/>
  <c r="J50" i="8"/>
  <c r="J30" i="8" s="1"/>
  <c r="L46" i="8"/>
  <c r="M27" i="8"/>
  <c r="M46" i="8" s="1"/>
  <c r="K29" i="8"/>
  <c r="L26" i="8"/>
  <c r="K53" i="8"/>
  <c r="K62" i="8" s="1"/>
  <c r="M59" i="8"/>
  <c r="M61" i="8" s="1"/>
  <c r="L61" i="8"/>
  <c r="X53" i="8"/>
  <c r="X62" i="8" s="1"/>
  <c r="X29" i="8"/>
  <c r="Y26" i="8"/>
  <c r="X46" i="8"/>
  <c r="Y27" i="8"/>
  <c r="Y46" i="8" s="1"/>
  <c r="K51" i="8"/>
  <c r="K47" i="8" s="1"/>
  <c r="X61" i="8"/>
  <c r="Y59" i="8"/>
  <c r="Y61" i="8" s="1"/>
  <c r="K59" i="6"/>
  <c r="J61" i="6"/>
  <c r="J64" i="6" s="1"/>
  <c r="K53" i="6"/>
  <c r="K62" i="6" s="1"/>
  <c r="K29" i="6"/>
  <c r="L26" i="6"/>
  <c r="AB61" i="6"/>
  <c r="AC59" i="6"/>
  <c r="AC61" i="6" s="1"/>
  <c r="Z29" i="6"/>
  <c r="Z53" i="6"/>
  <c r="Z62" i="6" s="1"/>
  <c r="AA26" i="6"/>
  <c r="J47" i="6"/>
  <c r="AB27" i="6"/>
  <c r="AA46" i="6"/>
  <c r="L27" i="6"/>
  <c r="K46" i="6"/>
  <c r="I30" i="6"/>
  <c r="K64" i="9" l="1"/>
  <c r="K64" i="8"/>
  <c r="L51" i="8"/>
  <c r="L47" i="8" s="1"/>
  <c r="M51" i="8" s="1"/>
  <c r="Z64" i="6"/>
  <c r="K50" i="9"/>
  <c r="K30" i="9" s="1"/>
  <c r="X46" i="9"/>
  <c r="Y27" i="9"/>
  <c r="Y46" i="9" s="1"/>
  <c r="L51" i="9"/>
  <c r="L47" i="9" s="1"/>
  <c r="Y26" i="9"/>
  <c r="X53" i="9"/>
  <c r="X62" i="9" s="1"/>
  <c r="X29" i="9"/>
  <c r="L29" i="9"/>
  <c r="L53" i="9"/>
  <c r="L62" i="9" s="1"/>
  <c r="M26" i="9"/>
  <c r="V55" i="9"/>
  <c r="U61" i="9"/>
  <c r="U64" i="9" s="1"/>
  <c r="X64" i="8"/>
  <c r="K50" i="8"/>
  <c r="K30" i="8" s="1"/>
  <c r="M26" i="8"/>
  <c r="L53" i="8"/>
  <c r="L62" i="8" s="1"/>
  <c r="L29" i="8"/>
  <c r="Y53" i="8"/>
  <c r="Y62" i="8" s="1"/>
  <c r="Y29" i="8"/>
  <c r="K61" i="6"/>
  <c r="K64" i="6" s="1"/>
  <c r="L59" i="6"/>
  <c r="K47" i="6"/>
  <c r="AC27" i="6"/>
  <c r="AC46" i="6" s="1"/>
  <c r="AB46" i="6"/>
  <c r="J30" i="6"/>
  <c r="AA29" i="6"/>
  <c r="AB26" i="6"/>
  <c r="AA53" i="6"/>
  <c r="AA62" i="6" s="1"/>
  <c r="L29" i="6"/>
  <c r="M26" i="6"/>
  <c r="N26" i="6" s="1"/>
  <c r="L53" i="6"/>
  <c r="L62" i="6" s="1"/>
  <c r="M27" i="6"/>
  <c r="N27" i="6" s="1"/>
  <c r="O27" i="6" s="1"/>
  <c r="P27" i="6" s="1"/>
  <c r="Q27" i="6" s="1"/>
  <c r="Q46" i="6" s="1"/>
  <c r="L46" i="6"/>
  <c r="L64" i="8" l="1"/>
  <c r="L64" i="9"/>
  <c r="AA64" i="6"/>
  <c r="L50" i="9"/>
  <c r="L30" i="9" s="1"/>
  <c r="M29" i="9"/>
  <c r="M53" i="9"/>
  <c r="M62" i="9" s="1"/>
  <c r="W55" i="9"/>
  <c r="V61" i="9"/>
  <c r="V64" i="9" s="1"/>
  <c r="Y53" i="9"/>
  <c r="Y62" i="9" s="1"/>
  <c r="Y29" i="9"/>
  <c r="M51" i="9"/>
  <c r="M47" i="9" s="1"/>
  <c r="Y64" i="8"/>
  <c r="E12" i="8" s="1"/>
  <c r="L50" i="8"/>
  <c r="L30" i="8" s="1"/>
  <c r="M47" i="8"/>
  <c r="M53" i="8"/>
  <c r="M62" i="8" s="1"/>
  <c r="M29" i="8"/>
  <c r="N29" i="6"/>
  <c r="O26" i="6"/>
  <c r="M59" i="6"/>
  <c r="L61" i="6"/>
  <c r="L64" i="6" s="1"/>
  <c r="L51" i="6"/>
  <c r="L47" i="6" s="1"/>
  <c r="M29" i="6"/>
  <c r="M53" i="6"/>
  <c r="M62" i="6" s="1"/>
  <c r="AC26" i="6"/>
  <c r="AB53" i="6"/>
  <c r="AB62" i="6" s="1"/>
  <c r="AB29" i="6"/>
  <c r="K30" i="6"/>
  <c r="M46" i="6"/>
  <c r="M64" i="8" l="1"/>
  <c r="M64" i="9"/>
  <c r="AB64" i="6"/>
  <c r="M50" i="9"/>
  <c r="M30" i="9" s="1"/>
  <c r="N51" i="9"/>
  <c r="X55" i="9"/>
  <c r="W61" i="9"/>
  <c r="W64" i="9" s="1"/>
  <c r="M50" i="8"/>
  <c r="M30" i="8" s="1"/>
  <c r="N51" i="8"/>
  <c r="M61" i="6"/>
  <c r="N59" i="6"/>
  <c r="O59" i="6" s="1"/>
  <c r="P59" i="6" s="1"/>
  <c r="Q59" i="6" s="1"/>
  <c r="Q61" i="6" s="1"/>
  <c r="P26" i="6"/>
  <c r="O29" i="6"/>
  <c r="M64" i="6"/>
  <c r="L50" i="6"/>
  <c r="L30" i="6" s="1"/>
  <c r="AC53" i="6"/>
  <c r="AC62" i="6" s="1"/>
  <c r="AC29" i="6"/>
  <c r="M51" i="6"/>
  <c r="M47" i="6" s="1"/>
  <c r="N47" i="8" l="1"/>
  <c r="O51" i="8" s="1"/>
  <c r="O47" i="8" s="1"/>
  <c r="N47" i="9"/>
  <c r="O51" i="9" s="1"/>
  <c r="O47" i="9" s="1"/>
  <c r="AC64" i="6"/>
  <c r="E12" i="6" s="1"/>
  <c r="N50" i="9"/>
  <c r="N30" i="9" s="1"/>
  <c r="Y55" i="9"/>
  <c r="Y61" i="9" s="1"/>
  <c r="X61" i="9"/>
  <c r="X64" i="9" s="1"/>
  <c r="N50" i="8"/>
  <c r="N30" i="8" s="1"/>
  <c r="P29" i="6"/>
  <c r="Q26" i="6"/>
  <c r="M50" i="6"/>
  <c r="M30" i="6" s="1"/>
  <c r="N50" i="6" s="1"/>
  <c r="Y64" i="9" l="1"/>
  <c r="E12" i="9" s="1"/>
  <c r="O50" i="9"/>
  <c r="O30" i="9" s="1"/>
  <c r="P51" i="9"/>
  <c r="P47" i="9" s="1"/>
  <c r="P51" i="8"/>
  <c r="P47" i="8" s="1"/>
  <c r="O50" i="8"/>
  <c r="O30" i="8" s="1"/>
  <c r="Q29" i="6"/>
  <c r="Q53" i="6"/>
  <c r="Q62" i="6" s="1"/>
  <c r="Q51" i="9" l="1"/>
  <c r="Q47" i="9" s="1"/>
  <c r="P50" i="9"/>
  <c r="P30" i="9" s="1"/>
  <c r="P50" i="8"/>
  <c r="P30" i="8" s="1"/>
  <c r="Q51" i="8"/>
  <c r="Q47" i="8" s="1"/>
  <c r="N61" i="6"/>
  <c r="Q50" i="9" l="1"/>
  <c r="Q30" i="9" s="1"/>
  <c r="R51" i="9"/>
  <c r="R47" i="9" s="1"/>
  <c r="R51" i="8"/>
  <c r="R47" i="8" s="1"/>
  <c r="Q50" i="8"/>
  <c r="Q30" i="8" s="1"/>
  <c r="N46" i="6"/>
  <c r="O61" i="6"/>
  <c r="N53" i="6"/>
  <c r="N62" i="6" s="1"/>
  <c r="N64" i="6" s="1"/>
  <c r="S51" i="9" l="1"/>
  <c r="S47" i="9" s="1"/>
  <c r="R50" i="9"/>
  <c r="R30" i="9" s="1"/>
  <c r="R50" i="8"/>
  <c r="R30" i="8" s="1"/>
  <c r="S51" i="8"/>
  <c r="S47" i="8" s="1"/>
  <c r="N51" i="6"/>
  <c r="N47" i="6" s="1"/>
  <c r="O53" i="6"/>
  <c r="O62" i="6" s="1"/>
  <c r="O64" i="6" s="1"/>
  <c r="P61" i="6"/>
  <c r="O46" i="6"/>
  <c r="T51" i="9" l="1"/>
  <c r="T47" i="9" s="1"/>
  <c r="S50" i="9"/>
  <c r="S30" i="9" s="1"/>
  <c r="T51" i="8"/>
  <c r="T47" i="8" s="1"/>
  <c r="S50" i="8"/>
  <c r="S30" i="8" s="1"/>
  <c r="O51" i="6"/>
  <c r="O47" i="6" s="1"/>
  <c r="P46" i="6"/>
  <c r="P53" i="6"/>
  <c r="P62" i="6" s="1"/>
  <c r="P64" i="6" s="1"/>
  <c r="Q64" i="6" s="1"/>
  <c r="N30" i="6"/>
  <c r="U51" i="9" l="1"/>
  <c r="U47" i="9" s="1"/>
  <c r="T50" i="9"/>
  <c r="T30" i="9" s="1"/>
  <c r="T50" i="8"/>
  <c r="T30" i="8" s="1"/>
  <c r="U51" i="8"/>
  <c r="U47" i="8" s="1"/>
  <c r="P51" i="6"/>
  <c r="P47" i="6" s="1"/>
  <c r="Q51" i="6" s="1"/>
  <c r="Q47" i="6" s="1"/>
  <c r="O50" i="6"/>
  <c r="O30" i="6" s="1"/>
  <c r="V51" i="9" l="1"/>
  <c r="V47" i="9" s="1"/>
  <c r="U50" i="9"/>
  <c r="U30" i="9" s="1"/>
  <c r="V51" i="8"/>
  <c r="V47" i="8" s="1"/>
  <c r="U50" i="8"/>
  <c r="U30" i="8" s="1"/>
  <c r="P50" i="6"/>
  <c r="P30" i="6" s="1"/>
  <c r="V50" i="9" l="1"/>
  <c r="V30" i="9" s="1"/>
  <c r="W51" i="9"/>
  <c r="W47" i="9" s="1"/>
  <c r="V50" i="8"/>
  <c r="V30" i="8" s="1"/>
  <c r="W51" i="8"/>
  <c r="W47" i="8" s="1"/>
  <c r="Q50" i="6"/>
  <c r="Q30" i="6" s="1"/>
  <c r="W50" i="9" l="1"/>
  <c r="W30" i="9" s="1"/>
  <c r="X51" i="9"/>
  <c r="X47" i="9" s="1"/>
  <c r="X51" i="8"/>
  <c r="X47" i="8" s="1"/>
  <c r="W50" i="8"/>
  <c r="W30" i="8" s="1"/>
  <c r="R51" i="6"/>
  <c r="R47" i="6" s="1"/>
  <c r="Y51" i="9" l="1"/>
  <c r="Y47" i="9" s="1"/>
  <c r="E9" i="9" s="1"/>
  <c r="X50" i="9"/>
  <c r="X30" i="9" s="1"/>
  <c r="X50" i="8"/>
  <c r="X30" i="8" s="1"/>
  <c r="Y51" i="8"/>
  <c r="Y47" i="8" s="1"/>
  <c r="E9" i="8" s="1"/>
  <c r="S51" i="6"/>
  <c r="Y50" i="9" l="1"/>
  <c r="Y30" i="9" s="1"/>
  <c r="E8" i="9" s="1"/>
  <c r="Y50" i="8"/>
  <c r="Y30" i="8" s="1"/>
  <c r="E8" i="8" s="1"/>
  <c r="R50" i="6"/>
  <c r="R30" i="6" s="1"/>
  <c r="S50" i="6" s="1"/>
  <c r="S47" i="6"/>
  <c r="T51" i="6" s="1"/>
  <c r="S30" i="6" l="1"/>
  <c r="T50" i="6" s="1"/>
  <c r="T47" i="6"/>
  <c r="U51" i="6" s="1"/>
  <c r="U47" i="6" l="1"/>
  <c r="V51" i="6" s="1"/>
  <c r="T30" i="6"/>
  <c r="U50" i="6" s="1"/>
  <c r="U30" i="6" l="1"/>
  <c r="V50" i="6" s="1"/>
  <c r="V47" i="6"/>
  <c r="W51" i="6" s="1"/>
  <c r="W47" i="6" l="1"/>
  <c r="X51" i="6" s="1"/>
  <c r="V30" i="6"/>
  <c r="W50" i="6" s="1"/>
  <c r="W30" i="6" l="1"/>
  <c r="X50" i="6" s="1"/>
  <c r="X47" i="6"/>
  <c r="Y51" i="6" s="1"/>
  <c r="X30" i="6" l="1"/>
  <c r="Y50" i="6" s="1"/>
  <c r="Y47" i="6"/>
  <c r="Z51" i="6" s="1"/>
  <c r="Z47" i="6" l="1"/>
  <c r="AA51" i="6" s="1"/>
  <c r="Y30" i="6"/>
  <c r="Z50" i="6" s="1"/>
  <c r="Z30" i="6" l="1"/>
  <c r="AA50" i="6" s="1"/>
  <c r="AA47" i="6"/>
  <c r="AB51" i="6" s="1"/>
  <c r="AA30" i="6" l="1"/>
  <c r="AB50" i="6" s="1"/>
  <c r="AB47" i="6"/>
  <c r="AC51" i="6" s="1"/>
  <c r="AC47" i="6" l="1"/>
  <c r="E9" i="6" s="1"/>
  <c r="AB30" i="6"/>
  <c r="AC50" i="6" s="1"/>
  <c r="AC30" i="6" l="1"/>
  <c r="E8" i="6" s="1"/>
  <c r="M35" i="4" l="1"/>
  <c r="M40" i="4"/>
  <c r="M44" i="4"/>
  <c r="M49" i="4"/>
  <c r="L35" i="4"/>
  <c r="L40" i="4"/>
  <c r="L44" i="4"/>
  <c r="L49" i="4"/>
  <c r="M36" i="4" l="1"/>
  <c r="L36" i="4"/>
  <c r="N59" i="4" l="1"/>
  <c r="B59" i="4"/>
  <c r="B61" i="4" s="1"/>
  <c r="B35" i="4"/>
  <c r="C35" i="4"/>
  <c r="D35" i="4"/>
  <c r="E35" i="4"/>
  <c r="F35" i="4"/>
  <c r="G35" i="4"/>
  <c r="H35" i="4"/>
  <c r="I35" i="4"/>
  <c r="J35" i="4"/>
  <c r="K35" i="4"/>
  <c r="N35" i="4"/>
  <c r="O35" i="4"/>
  <c r="P35" i="4"/>
  <c r="Q35" i="4"/>
  <c r="R35" i="4"/>
  <c r="S35" i="4"/>
  <c r="T35" i="4"/>
  <c r="U35" i="4"/>
  <c r="V35" i="4"/>
  <c r="W35" i="4"/>
  <c r="X35" i="4"/>
  <c r="Y35" i="4"/>
  <c r="C59" i="4" l="1"/>
  <c r="D59" i="4" s="1"/>
  <c r="E59" i="4" s="1"/>
  <c r="C61" i="4" l="1"/>
  <c r="D61" i="4"/>
  <c r="F59" i="4"/>
  <c r="E61" i="4"/>
  <c r="F61" i="4" l="1"/>
  <c r="G59" i="4"/>
  <c r="G61" i="4" l="1"/>
  <c r="H59" i="4"/>
  <c r="H61" i="4" l="1"/>
  <c r="I59" i="4"/>
  <c r="I61" i="4" l="1"/>
  <c r="J59" i="4"/>
  <c r="K59" i="4" l="1"/>
  <c r="L59" i="4" s="1"/>
  <c r="M59" i="4" s="1"/>
  <c r="M61" i="4" s="1"/>
  <c r="J61" i="4"/>
  <c r="L61" i="4" l="1"/>
  <c r="K61" i="4"/>
  <c r="O59" i="4" l="1"/>
  <c r="N61" i="4"/>
  <c r="P59" i="4" l="1"/>
  <c r="O61" i="4"/>
  <c r="Q59" i="4" l="1"/>
  <c r="P61" i="4"/>
  <c r="R59" i="4" l="1"/>
  <c r="Q61" i="4"/>
  <c r="S59" i="4" l="1"/>
  <c r="R61" i="4"/>
  <c r="T59" i="4" l="1"/>
  <c r="S61" i="4"/>
  <c r="U59" i="4" l="1"/>
  <c r="T61" i="4"/>
  <c r="V59" i="4" l="1"/>
  <c r="U61" i="4"/>
  <c r="W59" i="4" l="1"/>
  <c r="V61" i="4"/>
  <c r="X59" i="4" l="1"/>
  <c r="W61" i="4"/>
  <c r="Y59" i="4" l="1"/>
  <c r="Y61" i="4" s="1"/>
  <c r="X61" i="4"/>
  <c r="N27" i="4" l="1"/>
  <c r="N46" i="4" s="1"/>
  <c r="N26" i="4"/>
  <c r="N29" i="4" s="1"/>
  <c r="N44" i="4"/>
  <c r="N40" i="4"/>
  <c r="N36" i="4"/>
  <c r="T40" i="4"/>
  <c r="U40" i="4"/>
  <c r="V40" i="4"/>
  <c r="W40" i="4"/>
  <c r="X40" i="4"/>
  <c r="T44" i="4"/>
  <c r="U44" i="4"/>
  <c r="V44" i="4"/>
  <c r="W44" i="4"/>
  <c r="X44" i="4"/>
  <c r="T49" i="4"/>
  <c r="U49" i="4"/>
  <c r="V49" i="4"/>
  <c r="W49" i="4"/>
  <c r="X49" i="4"/>
  <c r="Y49" i="4"/>
  <c r="S49" i="4"/>
  <c r="R49" i="4"/>
  <c r="Q49" i="4"/>
  <c r="P49" i="4"/>
  <c r="O49" i="4"/>
  <c r="N49" i="4"/>
  <c r="Y44" i="4"/>
  <c r="S44" i="4"/>
  <c r="R44" i="4"/>
  <c r="Q44" i="4"/>
  <c r="P44" i="4"/>
  <c r="O44" i="4"/>
  <c r="K44" i="4"/>
  <c r="J44" i="4"/>
  <c r="I44" i="4"/>
  <c r="H44" i="4"/>
  <c r="G44" i="4"/>
  <c r="F44" i="4"/>
  <c r="E44" i="4"/>
  <c r="D44" i="4"/>
  <c r="C44" i="4"/>
  <c r="B44" i="4"/>
  <c r="Y40" i="4"/>
  <c r="S40" i="4"/>
  <c r="R40" i="4"/>
  <c r="Q40" i="4"/>
  <c r="P40" i="4"/>
  <c r="O40" i="4"/>
  <c r="K40" i="4"/>
  <c r="J40" i="4"/>
  <c r="I40" i="4"/>
  <c r="H40" i="4"/>
  <c r="G40" i="4"/>
  <c r="F40" i="4"/>
  <c r="E40" i="4"/>
  <c r="D40" i="4"/>
  <c r="C40" i="4"/>
  <c r="B40" i="4"/>
  <c r="B27" i="4"/>
  <c r="C27" i="4" s="1"/>
  <c r="B26" i="4"/>
  <c r="B29" i="4" s="1"/>
  <c r="C22" i="4"/>
  <c r="D22" i="4" s="1"/>
  <c r="E22" i="4" s="1"/>
  <c r="F22" i="4" s="1"/>
  <c r="G22" i="4" s="1"/>
  <c r="H22" i="4" s="1"/>
  <c r="I22" i="4" s="1"/>
  <c r="J22" i="4" s="1"/>
  <c r="K22" i="4" s="1"/>
  <c r="D10" i="4"/>
  <c r="C10" i="4"/>
  <c r="C3" i="4"/>
  <c r="S36" i="4" l="1"/>
  <c r="Y36" i="4"/>
  <c r="L22" i="4"/>
  <c r="M22" i="4" s="1"/>
  <c r="G36" i="4"/>
  <c r="H36" i="4"/>
  <c r="I36" i="4"/>
  <c r="B46" i="4"/>
  <c r="X36" i="4"/>
  <c r="W36" i="4"/>
  <c r="T36" i="4"/>
  <c r="V36" i="4"/>
  <c r="U36" i="4"/>
  <c r="E36" i="4"/>
  <c r="B36" i="4"/>
  <c r="J36" i="4"/>
  <c r="C36" i="4"/>
  <c r="O36" i="4"/>
  <c r="K36" i="4"/>
  <c r="D36" i="4"/>
  <c r="P36" i="4"/>
  <c r="Q36" i="4"/>
  <c r="F36" i="4"/>
  <c r="R36" i="4"/>
  <c r="B30" i="4"/>
  <c r="C46" i="4"/>
  <c r="D27" i="4"/>
  <c r="B53" i="4"/>
  <c r="B62" i="4" s="1"/>
  <c r="B64" i="4" s="1"/>
  <c r="C26" i="4"/>
  <c r="N22" i="4" l="1"/>
  <c r="O22" i="4" s="1"/>
  <c r="P22" i="4" s="1"/>
  <c r="Q22" i="4" s="1"/>
  <c r="R22" i="4" s="1"/>
  <c r="S22" i="4" s="1"/>
  <c r="T22" i="4" s="1"/>
  <c r="U22" i="4" s="1"/>
  <c r="V22" i="4" s="1"/>
  <c r="W22" i="4" s="1"/>
  <c r="X22" i="4" s="1"/>
  <c r="Y22" i="4" s="1"/>
  <c r="E3" i="4" s="1"/>
  <c r="D3" i="4"/>
  <c r="B47" i="4"/>
  <c r="D46" i="4"/>
  <c r="E27" i="4"/>
  <c r="D26" i="4"/>
  <c r="C29" i="4"/>
  <c r="C53" i="4"/>
  <c r="C62" i="4" s="1"/>
  <c r="C64" i="4" s="1"/>
  <c r="C47" i="4" l="1"/>
  <c r="O26" i="4"/>
  <c r="D29" i="4"/>
  <c r="D53" i="4"/>
  <c r="D62" i="4" s="1"/>
  <c r="D64" i="4" s="1"/>
  <c r="E26" i="4"/>
  <c r="C30" i="4"/>
  <c r="E46" i="4"/>
  <c r="F27" i="4"/>
  <c r="D47" i="4" l="1"/>
  <c r="E47" i="4" s="1"/>
  <c r="O27" i="4"/>
  <c r="O53" i="4" s="1"/>
  <c r="O62" i="4" s="1"/>
  <c r="F46" i="4"/>
  <c r="G27" i="4"/>
  <c r="D30" i="4"/>
  <c r="F26" i="4"/>
  <c r="E53" i="4"/>
  <c r="E62" i="4" s="1"/>
  <c r="E64" i="4" s="1"/>
  <c r="E29" i="4"/>
  <c r="N53" i="4"/>
  <c r="N62" i="4" s="1"/>
  <c r="N64" i="4" s="1"/>
  <c r="O29" i="4"/>
  <c r="P26" i="4"/>
  <c r="F47" i="4" l="1"/>
  <c r="E30" i="4"/>
  <c r="F29" i="4"/>
  <c r="G26" i="4"/>
  <c r="F53" i="4"/>
  <c r="F62" i="4" s="1"/>
  <c r="F64" i="4" s="1"/>
  <c r="P29" i="4"/>
  <c r="Q26" i="4"/>
  <c r="O46" i="4"/>
  <c r="P27" i="4"/>
  <c r="G46" i="4"/>
  <c r="H27" i="4"/>
  <c r="G47" i="4" l="1"/>
  <c r="H46" i="4"/>
  <c r="I27" i="4"/>
  <c r="R26" i="4"/>
  <c r="Q29" i="4"/>
  <c r="H26" i="4"/>
  <c r="G29" i="4"/>
  <c r="G53" i="4"/>
  <c r="G62" i="4" s="1"/>
  <c r="G64" i="4" s="1"/>
  <c r="F30" i="4"/>
  <c r="P46" i="4"/>
  <c r="Q27" i="4"/>
  <c r="P53" i="4"/>
  <c r="P62" i="4" s="1"/>
  <c r="H51" i="4" l="1"/>
  <c r="H47" i="4" s="1"/>
  <c r="G30" i="4"/>
  <c r="I26" i="4"/>
  <c r="H29" i="4"/>
  <c r="H53" i="4"/>
  <c r="H62" i="4" s="1"/>
  <c r="H64" i="4" s="1"/>
  <c r="R29" i="4"/>
  <c r="S26" i="4"/>
  <c r="T26" i="4" s="1"/>
  <c r="Q46" i="4"/>
  <c r="R27" i="4"/>
  <c r="Q53" i="4"/>
  <c r="Q62" i="4" s="1"/>
  <c r="I46" i="4"/>
  <c r="J27" i="4"/>
  <c r="I51" i="4" l="1"/>
  <c r="I47" i="4" s="1"/>
  <c r="H50" i="4"/>
  <c r="H30" i="4" s="1"/>
  <c r="T29" i="4"/>
  <c r="U26" i="4"/>
  <c r="R46" i="4"/>
  <c r="S27" i="4"/>
  <c r="T27" i="4" s="1"/>
  <c r="K27" i="4"/>
  <c r="L27" i="4" s="1"/>
  <c r="M27" i="4" s="1"/>
  <c r="M46" i="4" s="1"/>
  <c r="J46" i="4"/>
  <c r="R53" i="4"/>
  <c r="R62" i="4" s="1"/>
  <c r="S29" i="4"/>
  <c r="I29" i="4"/>
  <c r="I53" i="4"/>
  <c r="I62" i="4" s="1"/>
  <c r="I64" i="4" s="1"/>
  <c r="J26" i="4"/>
  <c r="I50" i="4" l="1"/>
  <c r="I30" i="4" s="1"/>
  <c r="J51" i="4"/>
  <c r="J47" i="4" s="1"/>
  <c r="L46" i="4"/>
  <c r="S53" i="4"/>
  <c r="S62" i="4" s="1"/>
  <c r="T46" i="4"/>
  <c r="U27" i="4"/>
  <c r="U53" i="4" s="1"/>
  <c r="U62" i="4" s="1"/>
  <c r="U29" i="4"/>
  <c r="V26" i="4"/>
  <c r="T53" i="4"/>
  <c r="T62" i="4" s="1"/>
  <c r="J53" i="4"/>
  <c r="J62" i="4" s="1"/>
  <c r="J64" i="4" s="1"/>
  <c r="J29" i="4"/>
  <c r="K26" i="4"/>
  <c r="L26" i="4" s="1"/>
  <c r="M26" i="4" s="1"/>
  <c r="S46" i="4"/>
  <c r="K46" i="4"/>
  <c r="J50" i="4" l="1"/>
  <c r="J30" i="4" s="1"/>
  <c r="K51" i="4"/>
  <c r="K47" i="4" s="1"/>
  <c r="L51" i="4" s="1"/>
  <c r="M29" i="4"/>
  <c r="M53" i="4"/>
  <c r="M62" i="4" s="1"/>
  <c r="L29" i="4"/>
  <c r="L53" i="4"/>
  <c r="L62" i="4" s="1"/>
  <c r="V27" i="4"/>
  <c r="V53" i="4" s="1"/>
  <c r="V62" i="4" s="1"/>
  <c r="U46" i="4"/>
  <c r="V29" i="4"/>
  <c r="W26" i="4"/>
  <c r="K53" i="4"/>
  <c r="K62" i="4" s="1"/>
  <c r="K64" i="4" s="1"/>
  <c r="K29" i="4"/>
  <c r="L64" i="4" l="1"/>
  <c r="M64" i="4" s="1"/>
  <c r="K50" i="4"/>
  <c r="K30" i="4" s="1"/>
  <c r="L50" i="4" s="1"/>
  <c r="L47" i="4"/>
  <c r="M51" i="4" s="1"/>
  <c r="W29" i="4"/>
  <c r="X26" i="4"/>
  <c r="V46" i="4"/>
  <c r="W27" i="4"/>
  <c r="M47" i="4" l="1"/>
  <c r="N51" i="4" s="1"/>
  <c r="L30" i="4"/>
  <c r="M50" i="4" s="1"/>
  <c r="W46" i="4"/>
  <c r="X27" i="4"/>
  <c r="X53" i="4" s="1"/>
  <c r="X62" i="4" s="1"/>
  <c r="W53" i="4"/>
  <c r="W62" i="4" s="1"/>
  <c r="X29" i="4"/>
  <c r="Y26" i="4"/>
  <c r="M30" i="4" l="1"/>
  <c r="N50" i="4" s="1"/>
  <c r="Y29" i="4"/>
  <c r="X46" i="4"/>
  <c r="Y27" i="4"/>
  <c r="Y46" i="4" s="1"/>
  <c r="Y53" i="4" l="1"/>
  <c r="Y62" i="4" s="1"/>
  <c r="O64" i="4" l="1"/>
  <c r="P64" i="4" s="1"/>
  <c r="Q64" i="4" s="1"/>
  <c r="R64" i="4" s="1"/>
  <c r="S64" i="4" s="1"/>
  <c r="T64" i="4" s="1"/>
  <c r="U64" i="4" s="1"/>
  <c r="V64" i="4" s="1"/>
  <c r="W64" i="4" s="1"/>
  <c r="X64" i="4" s="1"/>
  <c r="Y64" i="4" s="1"/>
  <c r="E12" i="4" s="1"/>
  <c r="N47" i="4" l="1"/>
  <c r="O51" i="4" s="1"/>
  <c r="N30" i="4" l="1"/>
  <c r="O50" i="4" s="1"/>
  <c r="O47" i="4"/>
  <c r="P51" i="4" s="1"/>
  <c r="P47" i="4" l="1"/>
  <c r="Q51" i="4" s="1"/>
  <c r="O30" i="4"/>
  <c r="P50" i="4" s="1"/>
  <c r="P30" i="4" l="1"/>
  <c r="Q50" i="4" s="1"/>
  <c r="Q47" i="4"/>
  <c r="R51" i="4" s="1"/>
  <c r="Q30" i="4" l="1"/>
  <c r="R50" i="4" s="1"/>
  <c r="R47" i="4"/>
  <c r="S51" i="4" s="1"/>
  <c r="S47" i="4" l="1"/>
  <c r="T51" i="4" s="1"/>
  <c r="R30" i="4"/>
  <c r="S50" i="4" s="1"/>
  <c r="T47" i="4" l="1"/>
  <c r="U51" i="4" s="1"/>
  <c r="S30" i="4"/>
  <c r="T50" i="4" s="1"/>
  <c r="U47" i="4" l="1"/>
  <c r="V51" i="4" s="1"/>
  <c r="T30" i="4"/>
  <c r="U50" i="4" s="1"/>
  <c r="U30" i="4" l="1"/>
  <c r="V47" i="4"/>
  <c r="W51" i="4" s="1"/>
  <c r="V50" i="4" l="1"/>
  <c r="V30" i="4" s="1"/>
  <c r="W47" i="4"/>
  <c r="X51" i="4" s="1"/>
  <c r="W50" i="4" l="1"/>
  <c r="W30" i="4" s="1"/>
  <c r="X47" i="4"/>
  <c r="X50" i="4" l="1"/>
  <c r="X30" i="4" s="1"/>
  <c r="Y51" i="4"/>
  <c r="Y47" i="4" s="1"/>
  <c r="E9" i="4" s="1"/>
  <c r="Y50" i="4" l="1"/>
  <c r="Y30" i="4" s="1"/>
  <c r="E8" i="4" s="1"/>
</calcChain>
</file>

<file path=xl/sharedStrings.xml><?xml version="1.0" encoding="utf-8"?>
<sst xmlns="http://schemas.openxmlformats.org/spreadsheetml/2006/main" count="188" uniqueCount="48">
  <si>
    <t>Actual</t>
  </si>
  <si>
    <t>Target</t>
  </si>
  <si>
    <t>REC Reserve ($)</t>
  </si>
  <si>
    <t>Admin Reserve ($)</t>
  </si>
  <si>
    <t>Current Rates</t>
  </si>
  <si>
    <t>New Rates</t>
  </si>
  <si>
    <t>Variance</t>
  </si>
  <si>
    <t>REC Reserve ($/kWh)</t>
  </si>
  <si>
    <t>CREA ($/kWh)</t>
  </si>
  <si>
    <t>Total</t>
  </si>
  <si>
    <t>Low-Income Surcharge ($/Mo)</t>
  </si>
  <si>
    <t>REC 1 Premium ($/MWh)</t>
  </si>
  <si>
    <t>REC 2 Premium ($/MWh)</t>
  </si>
  <si>
    <t>Interest</t>
  </si>
  <si>
    <t>Forecast</t>
  </si>
  <si>
    <t>Month</t>
  </si>
  <si>
    <t>Participating Energy</t>
  </si>
  <si>
    <t>Project Reserve Rate</t>
  </si>
  <si>
    <t>CREA Rate</t>
  </si>
  <si>
    <t>Project Reserve Collection</t>
  </si>
  <si>
    <t>Renewable Project Reserve</t>
  </si>
  <si>
    <t>Administrative Cost</t>
  </si>
  <si>
    <t>Total Renewables</t>
  </si>
  <si>
    <t>REC Generation</t>
  </si>
  <si>
    <t>REC Premium</t>
  </si>
  <si>
    <t>Project 1</t>
  </si>
  <si>
    <t>Project 2</t>
  </si>
  <si>
    <t>CREA Collection</t>
  </si>
  <si>
    <t>Administrative Reserve</t>
  </si>
  <si>
    <t>Interest Rate</t>
  </si>
  <si>
    <t>Reserve Fund Interest</t>
  </si>
  <si>
    <t>Admin Interest</t>
  </si>
  <si>
    <t>Total CREA Rate</t>
  </si>
  <si>
    <t>Participating Customers</t>
  </si>
  <si>
    <t>Participating Sch. 3 Customers</t>
  </si>
  <si>
    <t>Participating Sch. 3 Energy</t>
  </si>
  <si>
    <t>Low Income Surcharge ($/mo)</t>
  </si>
  <si>
    <t>Low Income Surcharge ($)</t>
  </si>
  <si>
    <t>Low Income ($)</t>
  </si>
  <si>
    <t>Difference</t>
  </si>
  <si>
    <t>Variance from Target</t>
  </si>
  <si>
    <t>Low Income Impact ($)</t>
  </si>
  <si>
    <t>REC Reserve</t>
  </si>
  <si>
    <t>Admin Reserve</t>
  </si>
  <si>
    <t>CREA</t>
  </si>
  <si>
    <t>Low Income Surcharge</t>
  </si>
  <si>
    <t>REC 1 Premium</t>
  </si>
  <si>
    <t>REC 2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</si>
</sst>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000_);_(* \(#,##0.0000000\);_(* &quot;-&quot;??_);_(@_)"/>
    <numFmt numFmtId="167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164" fontId="2" fillId="0" borderId="0" xfId="1" applyNumberFormat="1" applyFont="1" applyFill="1" applyBorder="1"/>
    <xf numFmtId="164" fontId="2" fillId="0" borderId="4" xfId="1" applyNumberFormat="1" applyFont="1" applyFill="1" applyBorder="1"/>
    <xf numFmtId="14" fontId="2" fillId="0" borderId="1" xfId="1" applyNumberFormat="1" applyFont="1" applyFill="1" applyBorder="1" applyAlignment="1">
      <alignment horizontal="center"/>
    </xf>
    <xf numFmtId="14" fontId="2" fillId="0" borderId="21" xfId="1" applyNumberFormat="1" applyFont="1" applyFill="1" applyBorder="1" applyAlignment="1">
      <alignment horizontal="center"/>
    </xf>
    <xf numFmtId="0" fontId="2" fillId="0" borderId="4" xfId="0" applyFont="1" applyBorder="1"/>
    <xf numFmtId="164" fontId="2" fillId="0" borderId="5" xfId="1" applyNumberFormat="1" applyFont="1" applyFill="1" applyBorder="1"/>
    <xf numFmtId="164" fontId="2" fillId="0" borderId="6" xfId="1" applyNumberFormat="1" applyFont="1" applyFill="1" applyBorder="1"/>
    <xf numFmtId="10" fontId="2" fillId="0" borderId="0" xfId="2" applyNumberFormat="1" applyFont="1" applyFill="1" applyBorder="1"/>
    <xf numFmtId="10" fontId="2" fillId="0" borderId="5" xfId="2" applyNumberFormat="1" applyFont="1" applyFill="1" applyBorder="1"/>
    <xf numFmtId="10" fontId="2" fillId="0" borderId="4" xfId="2" applyNumberFormat="1" applyFont="1" applyFill="1" applyBorder="1"/>
    <xf numFmtId="0" fontId="2" fillId="0" borderId="0" xfId="0" applyFont="1"/>
    <xf numFmtId="0" fontId="2" fillId="0" borderId="9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0" xfId="0" applyFont="1" applyBorder="1"/>
    <xf numFmtId="164" fontId="2" fillId="0" borderId="13" xfId="1" applyNumberFormat="1" applyFont="1" applyFill="1" applyBorder="1"/>
    <xf numFmtId="164" fontId="2" fillId="0" borderId="25" xfId="1" applyNumberFormat="1" applyFont="1" applyFill="1" applyBorder="1"/>
    <xf numFmtId="43" fontId="2" fillId="0" borderId="0" xfId="0" applyNumberFormat="1" applyFont="1"/>
    <xf numFmtId="0" fontId="2" fillId="0" borderId="17" xfId="0" applyFont="1" applyBorder="1"/>
    <xf numFmtId="164" fontId="2" fillId="0" borderId="26" xfId="1" applyNumberFormat="1" applyFont="1" applyFill="1" applyBorder="1"/>
    <xf numFmtId="164" fontId="2" fillId="0" borderId="22" xfId="1" applyNumberFormat="1" applyFont="1" applyFill="1" applyBorder="1"/>
    <xf numFmtId="0" fontId="2" fillId="0" borderId="18" xfId="0" applyFont="1" applyBorder="1"/>
    <xf numFmtId="164" fontId="2" fillId="0" borderId="0" xfId="0" applyNumberFormat="1" applyFont="1"/>
    <xf numFmtId="0" fontId="2" fillId="0" borderId="12" xfId="0" applyFont="1" applyBorder="1"/>
    <xf numFmtId="0" fontId="2" fillId="0" borderId="11" xfId="0" applyFont="1" applyBorder="1" applyAlignment="1">
      <alignment wrapText="1"/>
    </xf>
    <xf numFmtId="0" fontId="2" fillId="0" borderId="5" xfId="0" applyFont="1" applyBorder="1"/>
    <xf numFmtId="14" fontId="2" fillId="0" borderId="6" xfId="0" applyNumberFormat="1" applyFont="1" applyBorder="1"/>
    <xf numFmtId="14" fontId="2" fillId="0" borderId="7" xfId="0" applyNumberFormat="1" applyFont="1" applyBorder="1"/>
    <xf numFmtId="14" fontId="2" fillId="0" borderId="8" xfId="0" applyNumberFormat="1" applyFont="1" applyBorder="1"/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2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7" xfId="1" applyNumberFormat="1" applyFont="1" applyFill="1" applyBorder="1"/>
    <xf numFmtId="164" fontId="2" fillId="0" borderId="8" xfId="1" applyNumberFormat="1" applyFont="1" applyFill="1" applyBorder="1"/>
    <xf numFmtId="10" fontId="2" fillId="0" borderId="0" xfId="2" applyNumberFormat="1" applyFont="1" applyFill="1"/>
    <xf numFmtId="0" fontId="2" fillId="0" borderId="15" xfId="0" applyFont="1" applyBorder="1"/>
    <xf numFmtId="43" fontId="2" fillId="0" borderId="15" xfId="1" applyFont="1" applyFill="1" applyBorder="1"/>
    <xf numFmtId="43" fontId="2" fillId="0" borderId="12" xfId="1" applyFont="1" applyFill="1" applyBorder="1"/>
    <xf numFmtId="43" fontId="2" fillId="0" borderId="14" xfId="1" applyFont="1" applyFill="1" applyBorder="1"/>
    <xf numFmtId="14" fontId="2" fillId="0" borderId="0" xfId="0" applyNumberFormat="1" applyFont="1"/>
    <xf numFmtId="0" fontId="2" fillId="0" borderId="19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20" xfId="0" applyFont="1" applyBorder="1"/>
    <xf numFmtId="164" fontId="2" fillId="0" borderId="7" xfId="0" applyNumberFormat="1" applyFont="1" applyBorder="1"/>
    <xf numFmtId="164" fontId="2" fillId="0" borderId="6" xfId="0" applyNumberFormat="1" applyFont="1" applyBorder="1"/>
    <xf numFmtId="164" fontId="2" fillId="0" borderId="8" xfId="0" applyNumberFormat="1" applyFont="1" applyBorder="1"/>
    <xf numFmtId="165" fontId="2" fillId="0" borderId="15" xfId="1" applyNumberFormat="1" applyFont="1" applyBorder="1"/>
    <xf numFmtId="165" fontId="2" fillId="0" borderId="12" xfId="1" applyNumberFormat="1" applyFont="1" applyBorder="1"/>
    <xf numFmtId="165" fontId="2" fillId="0" borderId="0" xfId="1" applyNumberFormat="1" applyFont="1"/>
    <xf numFmtId="166" fontId="2" fillId="0" borderId="0" xfId="1" applyNumberFormat="1" applyFont="1"/>
    <xf numFmtId="165" fontId="2" fillId="0" borderId="4" xfId="1" applyNumberFormat="1" applyFont="1" applyBorder="1"/>
    <xf numFmtId="165" fontId="2" fillId="0" borderId="5" xfId="1" applyNumberFormat="1" applyFont="1" applyBorder="1"/>
    <xf numFmtId="165" fontId="2" fillId="0" borderId="0" xfId="1" applyNumberFormat="1" applyFont="1" applyBorder="1"/>
    <xf numFmtId="165" fontId="2" fillId="0" borderId="14" xfId="1" applyNumberFormat="1" applyFont="1" applyBorder="1"/>
    <xf numFmtId="0" fontId="3" fillId="0" borderId="27" xfId="0" applyFont="1" applyBorder="1"/>
    <xf numFmtId="0" fontId="3" fillId="0" borderId="13" xfId="0" applyFont="1" applyBorder="1"/>
    <xf numFmtId="164" fontId="3" fillId="0" borderId="13" xfId="1" applyNumberFormat="1" applyFont="1" applyFill="1" applyBorder="1"/>
    <xf numFmtId="43" fontId="3" fillId="0" borderId="27" xfId="1" applyFont="1" applyFill="1" applyBorder="1"/>
    <xf numFmtId="43" fontId="3" fillId="0" borderId="13" xfId="1" applyFont="1" applyFill="1" applyBorder="1"/>
    <xf numFmtId="165" fontId="3" fillId="0" borderId="13" xfId="1" applyNumberFormat="1" applyFont="1" applyFill="1" applyBorder="1"/>
    <xf numFmtId="43" fontId="3" fillId="0" borderId="28" xfId="1" applyFont="1" applyFill="1" applyBorder="1"/>
    <xf numFmtId="10" fontId="3" fillId="0" borderId="13" xfId="2" applyNumberFormat="1" applyFont="1" applyFill="1" applyBorder="1"/>
    <xf numFmtId="165" fontId="3" fillId="0" borderId="29" xfId="1" applyNumberFormat="1" applyFont="1" applyBorder="1"/>
    <xf numFmtId="164" fontId="3" fillId="0" borderId="29" xfId="1" applyNumberFormat="1" applyFont="1" applyFill="1" applyBorder="1"/>
    <xf numFmtId="164" fontId="3" fillId="0" borderId="28" xfId="1" applyNumberFormat="1" applyFont="1" applyFill="1" applyBorder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166" fontId="2" fillId="0" borderId="27" xfId="1" applyNumberFormat="1" applyFont="1" applyBorder="1"/>
    <xf numFmtId="166" fontId="2" fillId="0" borderId="13" xfId="1" applyNumberFormat="1" applyFont="1" applyBorder="1"/>
    <xf numFmtId="0" fontId="2" fillId="0" borderId="30" xfId="0" applyFont="1" applyBorder="1"/>
    <xf numFmtId="0" fontId="2" fillId="0" borderId="31" xfId="0" applyFont="1" applyBorder="1"/>
    <xf numFmtId="164" fontId="2" fillId="0" borderId="21" xfId="0" applyNumberFormat="1" applyFont="1" applyBorder="1"/>
    <xf numFmtId="164" fontId="2" fillId="0" borderId="22" xfId="0" applyNumberFormat="1" applyFont="1" applyBorder="1"/>
    <xf numFmtId="166" fontId="2" fillId="0" borderId="29" xfId="1" applyNumberFormat="1" applyFont="1" applyBorder="1"/>
    <xf numFmtId="166" fontId="2" fillId="0" borderId="32" xfId="1" applyNumberFormat="1" applyFont="1" applyBorder="1"/>
    <xf numFmtId="43" fontId="2" fillId="0" borderId="29" xfId="1" applyFont="1" applyBorder="1"/>
    <xf numFmtId="164" fontId="2" fillId="0" borderId="32" xfId="1" applyNumberFormat="1" applyFont="1" applyFill="1" applyBorder="1"/>
    <xf numFmtId="0" fontId="2" fillId="0" borderId="25" xfId="0" applyFont="1" applyBorder="1"/>
    <xf numFmtId="9" fontId="2" fillId="0" borderId="22" xfId="2" applyFont="1" applyFill="1" applyBorder="1"/>
    <xf numFmtId="0" fontId="3" fillId="0" borderId="0" xfId="0" applyFont="1"/>
    <xf numFmtId="0" fontId="3" fillId="0" borderId="29" xfId="0" applyFont="1" applyBorder="1"/>
    <xf numFmtId="0" fontId="3" fillId="0" borderId="30" xfId="0" applyFont="1" applyBorder="1"/>
    <xf numFmtId="0" fontId="3" fillId="0" borderId="28" xfId="0" applyFont="1" applyBorder="1"/>
    <xf numFmtId="167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9753-D473-47B8-AD6C-A14229DCEA18}">
  <dimension ref="A1:AC64"/>
  <sheetViews>
    <sheetView showGridLines="0" tabSelected="1" view="pageLayout" zoomScaleNormal="80" zoomScaleSheetLayoutView="100" workbookViewId="0">
      <selection activeCell="K50" sqref="K50"/>
    </sheetView>
  </sheetViews>
  <sheetFormatPr defaultColWidth="9.140625" defaultRowHeight="15.75" x14ac:dyDescent="0.25"/>
  <cols>
    <col min="1" max="1" width="32.28515625" style="11" bestFit="1" customWidth="1"/>
    <col min="2" max="2" width="24.42578125" style="11" bestFit="1" customWidth="1"/>
    <col min="3" max="29" width="14" style="11" bestFit="1" customWidth="1"/>
    <col min="30" max="16384" width="9.140625" style="11"/>
  </cols>
  <sheetData>
    <row r="1" spans="2:13" ht="16.5" thickBot="1" x14ac:dyDescent="0.3"/>
    <row r="2" spans="2:13" ht="15.75" customHeight="1" x14ac:dyDescent="0.25">
      <c r="B2" s="12"/>
      <c r="C2" s="13" t="s">
        <v>0</v>
      </c>
      <c r="D2" s="13" t="s">
        <v>1</v>
      </c>
      <c r="E2" s="14" t="s">
        <v>1</v>
      </c>
    </row>
    <row r="3" spans="2:13" x14ac:dyDescent="0.25">
      <c r="B3" s="15"/>
      <c r="C3" s="3">
        <f>DATE(YEAR(B22),MONTH(B22)-1,1)</f>
        <v>46174</v>
      </c>
      <c r="D3" s="3">
        <f>Q22</f>
        <v>46661</v>
      </c>
      <c r="E3" s="4">
        <f>AC22</f>
        <v>47027</v>
      </c>
    </row>
    <row r="4" spans="2:13" x14ac:dyDescent="0.25">
      <c r="B4" s="15" t="s">
        <v>2</v>
      </c>
      <c r="C4" s="16">
        <v>0</v>
      </c>
      <c r="D4" s="16">
        <v>18681676.48946891</v>
      </c>
      <c r="E4" s="17">
        <v>28871681.847361043</v>
      </c>
      <c r="F4" s="18"/>
    </row>
    <row r="5" spans="2:13" ht="16.5" thickBot="1" x14ac:dyDescent="0.3">
      <c r="B5" s="19" t="s">
        <v>3</v>
      </c>
      <c r="C5" s="20">
        <f>-507423.5-820169</f>
        <v>-1327592.5</v>
      </c>
      <c r="D5" s="20">
        <v>5074235</v>
      </c>
      <c r="E5" s="21">
        <v>5074235</v>
      </c>
      <c r="F5" s="18"/>
    </row>
    <row r="6" spans="2:13" ht="16.5" thickBot="1" x14ac:dyDescent="0.3">
      <c r="F6" s="18"/>
    </row>
    <row r="7" spans="2:13" x14ac:dyDescent="0.25">
      <c r="B7" s="12"/>
      <c r="C7" s="13" t="s">
        <v>4</v>
      </c>
      <c r="D7" s="73" t="s">
        <v>5</v>
      </c>
      <c r="E7" s="74" t="s">
        <v>6</v>
      </c>
      <c r="F7" s="18"/>
    </row>
    <row r="8" spans="2:13" x14ac:dyDescent="0.25">
      <c r="B8" s="15" t="s">
        <v>7</v>
      </c>
      <c r="C8" s="71">
        <v>4.3943349091915898E-3</v>
      </c>
      <c r="D8" s="71">
        <v>3.1067996365923998E-3</v>
      </c>
      <c r="E8" s="75">
        <f>E4-AC30</f>
        <v>0</v>
      </c>
      <c r="F8" s="18"/>
    </row>
    <row r="9" spans="2:13" ht="16.5" thickBot="1" x14ac:dyDescent="0.3">
      <c r="B9" s="15" t="s">
        <v>8</v>
      </c>
      <c r="C9" s="72">
        <v>1.7376833117271136E-3</v>
      </c>
      <c r="D9" s="72">
        <v>1.3460016488550277E-3</v>
      </c>
      <c r="E9" s="76">
        <f>E5-AC47</f>
        <v>0</v>
      </c>
      <c r="F9" s="23"/>
    </row>
    <row r="10" spans="2:13" ht="16.5" thickBot="1" x14ac:dyDescent="0.3">
      <c r="B10" s="42" t="s">
        <v>9</v>
      </c>
      <c r="C10" s="77">
        <f>SUM(C8:C9)</f>
        <v>6.132018220918703E-3</v>
      </c>
      <c r="D10" s="78">
        <f>SUM(D8:D9)</f>
        <v>4.4528012854474271E-3</v>
      </c>
      <c r="E10" s="23"/>
      <c r="F10" s="87"/>
      <c r="G10" s="18"/>
    </row>
    <row r="11" spans="2:13" ht="16.5" thickBot="1" x14ac:dyDescent="0.3">
      <c r="C11" s="52"/>
      <c r="D11" s="52"/>
      <c r="E11" s="23"/>
    </row>
    <row r="12" spans="2:13" ht="33.950000000000003" customHeight="1" thickBot="1" x14ac:dyDescent="0.3">
      <c r="B12" s="25" t="s">
        <v>10</v>
      </c>
      <c r="C12" s="79">
        <v>0.11250971280684646</v>
      </c>
      <c r="D12" s="79">
        <v>4.0829673357320934E-2</v>
      </c>
      <c r="E12" s="80">
        <f>AC64</f>
        <v>-8.0035533756017685E-11</v>
      </c>
      <c r="F12" s="23"/>
    </row>
    <row r="13" spans="2:13" ht="16.5" thickBot="1" x14ac:dyDescent="0.3">
      <c r="L13" s="23"/>
      <c r="M13" s="23"/>
    </row>
    <row r="14" spans="2:13" x14ac:dyDescent="0.25">
      <c r="B14" s="12" t="s">
        <v>11</v>
      </c>
      <c r="C14" s="74">
        <v>10</v>
      </c>
    </row>
    <row r="15" spans="2:13" x14ac:dyDescent="0.25">
      <c r="B15" s="15" t="s">
        <v>12</v>
      </c>
      <c r="C15" s="81">
        <v>10</v>
      </c>
    </row>
    <row r="16" spans="2:13" ht="16.5" thickBot="1" x14ac:dyDescent="0.3">
      <c r="B16" s="19" t="s">
        <v>13</v>
      </c>
      <c r="C16" s="82">
        <v>0.05</v>
      </c>
    </row>
    <row r="20" spans="1:29" x14ac:dyDescent="0.25">
      <c r="A20" s="57"/>
      <c r="B20" s="68" t="s">
        <v>0</v>
      </c>
      <c r="C20" s="69"/>
      <c r="D20" s="69"/>
      <c r="E20" s="69"/>
      <c r="F20" s="69"/>
      <c r="G20" s="69"/>
      <c r="H20" s="69"/>
      <c r="I20" s="69"/>
      <c r="J20" s="69"/>
      <c r="K20" s="70"/>
      <c r="L20" s="68" t="s">
        <v>14</v>
      </c>
      <c r="M20" s="69"/>
      <c r="N20" s="69"/>
      <c r="O20" s="69"/>
      <c r="P20" s="69"/>
      <c r="Q20" s="70"/>
      <c r="R20" s="68" t="s">
        <v>14</v>
      </c>
      <c r="S20" s="69"/>
      <c r="T20" s="69"/>
      <c r="U20" s="69"/>
      <c r="V20" s="69"/>
      <c r="W20" s="70"/>
      <c r="X20" s="69"/>
      <c r="Y20" s="69"/>
      <c r="Z20" s="69"/>
      <c r="AA20" s="69"/>
      <c r="AB20" s="69"/>
      <c r="AC20" s="70"/>
    </row>
    <row r="21" spans="1:29" x14ac:dyDescent="0.25">
      <c r="A21" s="58"/>
      <c r="B21" s="5"/>
      <c r="K21" s="26"/>
      <c r="L21" s="5"/>
      <c r="Q21" s="26"/>
      <c r="R21" s="5"/>
      <c r="AC21" s="26"/>
    </row>
    <row r="22" spans="1:29" x14ac:dyDescent="0.25">
      <c r="A22" s="58" t="s">
        <v>15</v>
      </c>
      <c r="B22" s="27">
        <v>46204</v>
      </c>
      <c r="C22" s="28">
        <f>DATE(YEAR(B22),MONTH(B22)+1,1)</f>
        <v>46235</v>
      </c>
      <c r="D22" s="28">
        <f t="shared" ref="D22:M22" si="0">DATE(YEAR(C22),MONTH(C22)+1,1)</f>
        <v>46266</v>
      </c>
      <c r="E22" s="28">
        <f t="shared" si="0"/>
        <v>46296</v>
      </c>
      <c r="F22" s="28">
        <f t="shared" si="0"/>
        <v>46327</v>
      </c>
      <c r="G22" s="28">
        <f t="shared" si="0"/>
        <v>46357</v>
      </c>
      <c r="H22" s="28">
        <f t="shared" si="0"/>
        <v>46388</v>
      </c>
      <c r="I22" s="28">
        <f t="shared" si="0"/>
        <v>46419</v>
      </c>
      <c r="J22" s="28">
        <f t="shared" si="0"/>
        <v>46447</v>
      </c>
      <c r="K22" s="29">
        <f t="shared" si="0"/>
        <v>46478</v>
      </c>
      <c r="L22" s="27">
        <f t="shared" si="0"/>
        <v>46508</v>
      </c>
      <c r="M22" s="28">
        <f t="shared" si="0"/>
        <v>46539</v>
      </c>
      <c r="N22" s="28">
        <f t="shared" ref="N22" si="1">DATE(YEAR(M22),MONTH(M22)+1,1)</f>
        <v>46569</v>
      </c>
      <c r="O22" s="28">
        <f t="shared" ref="O22" si="2">DATE(YEAR(N22),MONTH(N22)+1,1)</f>
        <v>46600</v>
      </c>
      <c r="P22" s="28">
        <f t="shared" ref="P22" si="3">DATE(YEAR(O22),MONTH(O22)+1,1)</f>
        <v>46631</v>
      </c>
      <c r="Q22" s="29">
        <f t="shared" ref="Q22" si="4">DATE(YEAR(P22),MONTH(P22)+1,1)</f>
        <v>46661</v>
      </c>
      <c r="R22" s="27">
        <f t="shared" ref="R22" si="5">DATE(YEAR(Q22),MONTH(Q22)+1,1)</f>
        <v>46692</v>
      </c>
      <c r="S22" s="28">
        <f t="shared" ref="S22" si="6">DATE(YEAR(R22),MONTH(R22)+1,1)</f>
        <v>46722</v>
      </c>
      <c r="T22" s="28">
        <f t="shared" ref="T22" si="7">DATE(YEAR(S22),MONTH(S22)+1,1)</f>
        <v>46753</v>
      </c>
      <c r="U22" s="28">
        <f t="shared" ref="U22" si="8">DATE(YEAR(T22),MONTH(T22)+1,1)</f>
        <v>46784</v>
      </c>
      <c r="V22" s="28">
        <f t="shared" ref="V22" si="9">DATE(YEAR(U22),MONTH(U22)+1,1)</f>
        <v>46813</v>
      </c>
      <c r="W22" s="28">
        <f t="shared" ref="W22" si="10">DATE(YEAR(V22),MONTH(V22)+1,1)</f>
        <v>46844</v>
      </c>
      <c r="X22" s="28">
        <f t="shared" ref="X22" si="11">DATE(YEAR(W22),MONTH(W22)+1,1)</f>
        <v>46874</v>
      </c>
      <c r="Y22" s="28">
        <f t="shared" ref="Y22" si="12">DATE(YEAR(X22),MONTH(X22)+1,1)</f>
        <v>46905</v>
      </c>
      <c r="Z22" s="28">
        <f t="shared" ref="Z22" si="13">DATE(YEAR(Y22),MONTH(Y22)+1,1)</f>
        <v>46935</v>
      </c>
      <c r="AA22" s="28">
        <f t="shared" ref="AA22" si="14">DATE(YEAR(Z22),MONTH(Z22)+1,1)</f>
        <v>46966</v>
      </c>
      <c r="AB22" s="28">
        <f t="shared" ref="AB22" si="15">DATE(YEAR(AA22),MONTH(AA22)+1,1)</f>
        <v>46997</v>
      </c>
      <c r="AC22" s="29">
        <f t="shared" ref="AC22" si="16">DATE(YEAR(AB22),MONTH(AB22)+1,1)</f>
        <v>47027</v>
      </c>
    </row>
    <row r="23" spans="1:29" x14ac:dyDescent="0.25">
      <c r="A23" s="60"/>
      <c r="B23" s="31"/>
      <c r="C23" s="32"/>
      <c r="D23" s="32"/>
      <c r="E23" s="32"/>
      <c r="F23" s="32"/>
      <c r="G23" s="32"/>
      <c r="H23" s="32"/>
      <c r="I23" s="32"/>
      <c r="J23" s="32"/>
      <c r="K23" s="33"/>
      <c r="L23" s="31"/>
      <c r="M23" s="32"/>
      <c r="N23" s="32"/>
      <c r="O23" s="32"/>
      <c r="P23" s="32"/>
      <c r="Q23" s="33"/>
      <c r="R23" s="31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3"/>
    </row>
    <row r="24" spans="1:29" x14ac:dyDescent="0.25">
      <c r="A24" s="61" t="s">
        <v>16</v>
      </c>
      <c r="B24" s="2">
        <v>270498247.58324349</v>
      </c>
      <c r="C24" s="1">
        <v>277688715.73119789</v>
      </c>
      <c r="D24" s="1">
        <v>259017883.36641446</v>
      </c>
      <c r="E24" s="1">
        <v>206963522.54698017</v>
      </c>
      <c r="F24" s="1">
        <v>210209167.71178618</v>
      </c>
      <c r="G24" s="1">
        <v>235418907.82893568</v>
      </c>
      <c r="H24" s="1">
        <v>252319165.25463238</v>
      </c>
      <c r="I24" s="1">
        <v>250204880.62944949</v>
      </c>
      <c r="J24" s="1">
        <v>238771897.92156848</v>
      </c>
      <c r="K24" s="6">
        <v>234015241.22926152</v>
      </c>
      <c r="L24" s="2">
        <v>220616546.23436376</v>
      </c>
      <c r="M24" s="1">
        <v>228563428.49027401</v>
      </c>
      <c r="N24" s="1">
        <v>292091052.15006804</v>
      </c>
      <c r="O24" s="1">
        <v>299855506.9129079</v>
      </c>
      <c r="P24" s="1">
        <v>279694255.8930881</v>
      </c>
      <c r="Q24" s="6">
        <v>223484601.46244803</v>
      </c>
      <c r="R24" s="2">
        <v>226989333.63562864</v>
      </c>
      <c r="S24" s="1">
        <v>254211467.53496903</v>
      </c>
      <c r="T24" s="1">
        <v>286804479.3714838</v>
      </c>
      <c r="U24" s="1">
        <v>284401228.31222808</v>
      </c>
      <c r="V24" s="1">
        <v>271405661.17055696</v>
      </c>
      <c r="W24" s="1">
        <v>265998896.1124638</v>
      </c>
      <c r="X24" s="1">
        <v>248261266.57256263</v>
      </c>
      <c r="Y24" s="1">
        <v>257203946.02172536</v>
      </c>
      <c r="Z24" s="1">
        <v>328692003.38334936</v>
      </c>
      <c r="AA24" s="1">
        <v>337429395.96142125</v>
      </c>
      <c r="AB24" s="1">
        <v>314741806.11695558</v>
      </c>
      <c r="AC24" s="6">
        <v>251488708.19322813</v>
      </c>
    </row>
    <row r="25" spans="1:29" x14ac:dyDescent="0.25">
      <c r="A25" s="61"/>
      <c r="B25" s="5"/>
      <c r="K25" s="26"/>
      <c r="L25" s="5"/>
      <c r="Q25" s="26"/>
      <c r="R25" s="5"/>
      <c r="AC25" s="26"/>
    </row>
    <row r="26" spans="1:29" s="51" customFormat="1" x14ac:dyDescent="0.25">
      <c r="A26" s="62" t="s">
        <v>17</v>
      </c>
      <c r="B26" s="53">
        <f>C8</f>
        <v>4.3943349091915898E-3</v>
      </c>
      <c r="C26" s="55">
        <f>B26</f>
        <v>4.3943349091915898E-3</v>
      </c>
      <c r="D26" s="55">
        <f t="shared" ref="D26:M27" si="17">C26</f>
        <v>4.3943349091915898E-3</v>
      </c>
      <c r="E26" s="55">
        <f t="shared" si="17"/>
        <v>4.3943349091915898E-3</v>
      </c>
      <c r="F26" s="55">
        <f t="shared" si="17"/>
        <v>4.3943349091915898E-3</v>
      </c>
      <c r="G26" s="55">
        <f t="shared" si="17"/>
        <v>4.3943349091915898E-3</v>
      </c>
      <c r="H26" s="55">
        <f t="shared" si="17"/>
        <v>4.3943349091915898E-3</v>
      </c>
      <c r="I26" s="55">
        <f t="shared" si="17"/>
        <v>4.3943349091915898E-3</v>
      </c>
      <c r="J26" s="55">
        <f t="shared" si="17"/>
        <v>4.3943349091915898E-3</v>
      </c>
      <c r="K26" s="54">
        <f t="shared" si="17"/>
        <v>4.3943349091915898E-3</v>
      </c>
      <c r="L26" s="53">
        <f t="shared" si="17"/>
        <v>4.3943349091915898E-3</v>
      </c>
      <c r="M26" s="55">
        <f t="shared" si="17"/>
        <v>4.3943349091915898E-3</v>
      </c>
      <c r="N26" s="55">
        <f t="shared" ref="N26:N27" si="18">M26</f>
        <v>4.3943349091915898E-3</v>
      </c>
      <c r="O26" s="55">
        <f t="shared" ref="O26:O27" si="19">N26</f>
        <v>4.3943349091915898E-3</v>
      </c>
      <c r="P26" s="55">
        <f t="shared" ref="P26:Q27" si="20">O26</f>
        <v>4.3943349091915898E-3</v>
      </c>
      <c r="Q26" s="54">
        <f t="shared" si="20"/>
        <v>4.3943349091915898E-3</v>
      </c>
      <c r="R26" s="53">
        <f>D8</f>
        <v>3.1067996365923998E-3</v>
      </c>
      <c r="S26" s="55">
        <f t="shared" ref="S26:AC27" si="21">R26</f>
        <v>3.1067996365923998E-3</v>
      </c>
      <c r="T26" s="55">
        <f t="shared" si="21"/>
        <v>3.1067996365923998E-3</v>
      </c>
      <c r="U26" s="55">
        <f t="shared" si="21"/>
        <v>3.1067996365923998E-3</v>
      </c>
      <c r="V26" s="55">
        <f t="shared" si="21"/>
        <v>3.1067996365923998E-3</v>
      </c>
      <c r="W26" s="55">
        <f t="shared" si="21"/>
        <v>3.1067996365923998E-3</v>
      </c>
      <c r="X26" s="55">
        <f t="shared" si="21"/>
        <v>3.1067996365923998E-3</v>
      </c>
      <c r="Y26" s="55">
        <f t="shared" si="21"/>
        <v>3.1067996365923998E-3</v>
      </c>
      <c r="Z26" s="55">
        <f t="shared" si="21"/>
        <v>3.1067996365923998E-3</v>
      </c>
      <c r="AA26" s="55">
        <f t="shared" si="21"/>
        <v>3.1067996365923998E-3</v>
      </c>
      <c r="AB26" s="55">
        <f t="shared" si="21"/>
        <v>3.1067996365923998E-3</v>
      </c>
      <c r="AC26" s="54">
        <f t="shared" si="21"/>
        <v>3.1067996365923998E-3</v>
      </c>
    </row>
    <row r="27" spans="1:29" s="51" customFormat="1" x14ac:dyDescent="0.25">
      <c r="A27" s="62" t="s">
        <v>18</v>
      </c>
      <c r="B27" s="53">
        <f>C9</f>
        <v>1.7376833117271136E-3</v>
      </c>
      <c r="C27" s="55">
        <f>B27</f>
        <v>1.7376833117271136E-3</v>
      </c>
      <c r="D27" s="55">
        <f t="shared" si="17"/>
        <v>1.7376833117271136E-3</v>
      </c>
      <c r="E27" s="55">
        <f t="shared" si="17"/>
        <v>1.7376833117271136E-3</v>
      </c>
      <c r="F27" s="55">
        <f t="shared" si="17"/>
        <v>1.7376833117271136E-3</v>
      </c>
      <c r="G27" s="55">
        <f t="shared" si="17"/>
        <v>1.7376833117271136E-3</v>
      </c>
      <c r="H27" s="55">
        <f t="shared" si="17"/>
        <v>1.7376833117271136E-3</v>
      </c>
      <c r="I27" s="55">
        <f t="shared" si="17"/>
        <v>1.7376833117271136E-3</v>
      </c>
      <c r="J27" s="55">
        <f t="shared" si="17"/>
        <v>1.7376833117271136E-3</v>
      </c>
      <c r="K27" s="54">
        <f t="shared" si="17"/>
        <v>1.7376833117271136E-3</v>
      </c>
      <c r="L27" s="53">
        <f t="shared" si="17"/>
        <v>1.7376833117271136E-3</v>
      </c>
      <c r="M27" s="55">
        <f t="shared" si="17"/>
        <v>1.7376833117271136E-3</v>
      </c>
      <c r="N27" s="55">
        <f t="shared" si="18"/>
        <v>1.7376833117271136E-3</v>
      </c>
      <c r="O27" s="55">
        <f t="shared" si="19"/>
        <v>1.7376833117271136E-3</v>
      </c>
      <c r="P27" s="55">
        <f t="shared" si="20"/>
        <v>1.7376833117271136E-3</v>
      </c>
      <c r="Q27" s="54">
        <f t="shared" si="20"/>
        <v>1.7376833117271136E-3</v>
      </c>
      <c r="R27" s="53">
        <f>D9</f>
        <v>1.3460016488550277E-3</v>
      </c>
      <c r="S27" s="55">
        <f t="shared" si="21"/>
        <v>1.3460016488550277E-3</v>
      </c>
      <c r="T27" s="55">
        <f t="shared" si="21"/>
        <v>1.3460016488550277E-3</v>
      </c>
      <c r="U27" s="55">
        <f t="shared" si="21"/>
        <v>1.3460016488550277E-3</v>
      </c>
      <c r="V27" s="55">
        <f t="shared" si="21"/>
        <v>1.3460016488550277E-3</v>
      </c>
      <c r="W27" s="55">
        <f t="shared" si="21"/>
        <v>1.3460016488550277E-3</v>
      </c>
      <c r="X27" s="55">
        <f t="shared" si="21"/>
        <v>1.3460016488550277E-3</v>
      </c>
      <c r="Y27" s="55">
        <f t="shared" si="21"/>
        <v>1.3460016488550277E-3</v>
      </c>
      <c r="Z27" s="55">
        <f t="shared" si="21"/>
        <v>1.3460016488550277E-3</v>
      </c>
      <c r="AA27" s="55">
        <f t="shared" si="21"/>
        <v>1.3460016488550277E-3</v>
      </c>
      <c r="AB27" s="55">
        <f t="shared" si="21"/>
        <v>1.3460016488550277E-3</v>
      </c>
      <c r="AC27" s="54">
        <f t="shared" si="21"/>
        <v>1.3460016488550277E-3</v>
      </c>
    </row>
    <row r="28" spans="1:29" x14ac:dyDescent="0.25">
      <c r="A28" s="61"/>
      <c r="B28" s="5"/>
      <c r="K28" s="26"/>
      <c r="L28" s="5"/>
      <c r="Q28" s="26"/>
      <c r="R28" s="5"/>
      <c r="AC28" s="26"/>
    </row>
    <row r="29" spans="1:29" x14ac:dyDescent="0.25">
      <c r="A29" s="61" t="s">
        <v>19</v>
      </c>
      <c r="B29" s="2">
        <f t="shared" ref="B29:AC29" si="22">B24*B26</f>
        <v>1188659.8922301964</v>
      </c>
      <c r="C29" s="1">
        <f t="shared" si="22"/>
        <v>1220257.2174261827</v>
      </c>
      <c r="D29" s="1">
        <f t="shared" si="22"/>
        <v>1138211.3269819508</v>
      </c>
      <c r="E29" s="1">
        <f t="shared" si="22"/>
        <v>909467.03205745562</v>
      </c>
      <c r="F29" s="1">
        <f t="shared" si="22"/>
        <v>923729.48390801158</v>
      </c>
      <c r="G29" s="1">
        <f t="shared" si="22"/>
        <v>1034509.5249564493</v>
      </c>
      <c r="H29" s="1">
        <f t="shared" si="22"/>
        <v>1108774.9161365128</v>
      </c>
      <c r="I29" s="1">
        <f t="shared" si="22"/>
        <v>1099484.0414001045</v>
      </c>
      <c r="J29" s="1">
        <f t="shared" si="22"/>
        <v>1049243.6863706792</v>
      </c>
      <c r="K29" s="6">
        <f t="shared" si="22"/>
        <v>1028341.3438166348</v>
      </c>
      <c r="L29" s="2">
        <f t="shared" si="22"/>
        <v>969462.99066294509</v>
      </c>
      <c r="M29" s="1">
        <f t="shared" si="22"/>
        <v>1004384.2527793266</v>
      </c>
      <c r="N29" s="1">
        <f t="shared" ref="N29:P29" si="23">N24*N26</f>
        <v>1283545.9071255452</v>
      </c>
      <c r="O29" s="1">
        <f t="shared" si="23"/>
        <v>1317665.5217407313</v>
      </c>
      <c r="P29" s="1">
        <f t="shared" si="23"/>
        <v>1229070.2325713625</v>
      </c>
      <c r="Q29" s="6">
        <f t="shared" ref="Q29" si="24">Q24*Q26</f>
        <v>982066.18587320519</v>
      </c>
      <c r="R29" s="2">
        <f t="shared" si="22"/>
        <v>705210.37924952211</v>
      </c>
      <c r="S29" s="1">
        <f t="shared" si="22"/>
        <v>789784.09495526238</v>
      </c>
      <c r="T29" s="1">
        <f t="shared" si="22"/>
        <v>891044.05228439835</v>
      </c>
      <c r="U29" s="1">
        <f t="shared" si="22"/>
        <v>883577.63276686228</v>
      </c>
      <c r="V29" s="1">
        <f t="shared" si="22"/>
        <v>843203.0094938064</v>
      </c>
      <c r="W29" s="1">
        <f t="shared" si="22"/>
        <v>826405.27377618209</v>
      </c>
      <c r="X29" s="1">
        <f t="shared" si="22"/>
        <v>771298.01276760653</v>
      </c>
      <c r="Y29" s="1">
        <f t="shared" si="22"/>
        <v>799081.12603042752</v>
      </c>
      <c r="Z29" s="1">
        <f t="shared" si="22"/>
        <v>1021180.1966622176</v>
      </c>
      <c r="AA29" s="1">
        <f t="shared" si="22"/>
        <v>1048325.5247485365</v>
      </c>
      <c r="AB29" s="1">
        <f t="shared" si="22"/>
        <v>977839.7288645932</v>
      </c>
      <c r="AC29" s="6">
        <f t="shared" si="22"/>
        <v>781325.02722181322</v>
      </c>
    </row>
    <row r="30" spans="1:29" x14ac:dyDescent="0.25">
      <c r="A30" s="61" t="s">
        <v>20</v>
      </c>
      <c r="B30" s="2">
        <f>B29+C4+B50</f>
        <v>1188659.8922301964</v>
      </c>
      <c r="C30" s="1">
        <f t="shared" ref="C30:M30" si="25">SUM(B30,C29,C50)</f>
        <v>2411337.1096563791</v>
      </c>
      <c r="D30" s="1">
        <f t="shared" si="25"/>
        <v>3557288.4366383301</v>
      </c>
      <c r="E30" s="1">
        <f t="shared" si="25"/>
        <v>4479795.4686957859</v>
      </c>
      <c r="F30" s="1">
        <f t="shared" si="25"/>
        <v>5420424.9526037974</v>
      </c>
      <c r="G30" s="1">
        <f t="shared" si="25"/>
        <v>6475558.4775602464</v>
      </c>
      <c r="H30" s="1">
        <f t="shared" si="25"/>
        <v>7609241.3936967589</v>
      </c>
      <c r="I30" s="1">
        <f t="shared" si="25"/>
        <v>8738415.4350968637</v>
      </c>
      <c r="J30" s="1">
        <f t="shared" si="25"/>
        <v>9822159.1214675419</v>
      </c>
      <c r="K30" s="6">
        <f t="shared" si="25"/>
        <v>10889600.465284176</v>
      </c>
      <c r="L30" s="2">
        <f t="shared" si="25"/>
        <v>11906456.50578302</v>
      </c>
      <c r="M30" s="1">
        <f t="shared" si="25"/>
        <v>12962543.4611964</v>
      </c>
      <c r="N30" s="1">
        <f t="shared" ref="N30" si="26">SUM(M30,N29,N50)</f>
        <v>14302774.020050108</v>
      </c>
      <c r="O30" s="1">
        <f t="shared" ref="O30" si="27">SUM(N30,O29,O50)</f>
        <v>15682779.570044674</v>
      </c>
      <c r="P30" s="1">
        <f t="shared" ref="P30:Q30" si="28">SUM(O30,P29,P50)</f>
        <v>16979755.280475747</v>
      </c>
      <c r="Q30" s="6">
        <f t="shared" si="28"/>
        <v>18034616.417904839</v>
      </c>
      <c r="R30" s="2">
        <f>SUM(Q30,R29,R50)-(D4-Q30)</f>
        <v>18169380.148954995</v>
      </c>
      <c r="S30" s="1">
        <f t="shared" ref="S30:AC30" si="29">SUM(R30,S29,S50)</f>
        <v>19036515.378062058</v>
      </c>
      <c r="T30" s="1">
        <f t="shared" si="29"/>
        <v>20008734.586197305</v>
      </c>
      <c r="U30" s="1">
        <f t="shared" si="29"/>
        <v>20977522.733141586</v>
      </c>
      <c r="V30" s="1">
        <f t="shared" si="29"/>
        <v>21909888.76029326</v>
      </c>
      <c r="W30" s="1">
        <f t="shared" si="29"/>
        <v>22829306.914891031</v>
      </c>
      <c r="X30" s="1">
        <f t="shared" si="29"/>
        <v>23697333.910663947</v>
      </c>
      <c r="Y30" s="1">
        <f t="shared" si="29"/>
        <v>24596818.680334702</v>
      </c>
      <c r="Z30" s="1">
        <f t="shared" si="29"/>
        <v>25722613.08024136</v>
      </c>
      <c r="AA30" s="1">
        <f t="shared" si="29"/>
        <v>26880300.171000797</v>
      </c>
      <c r="AB30" s="1">
        <f t="shared" si="29"/>
        <v>27972178.316679694</v>
      </c>
      <c r="AC30" s="6">
        <f t="shared" si="29"/>
        <v>28871681.847361051</v>
      </c>
    </row>
    <row r="31" spans="1:29" x14ac:dyDescent="0.25">
      <c r="A31" s="61"/>
      <c r="B31" s="5"/>
      <c r="K31" s="26"/>
      <c r="L31" s="5"/>
      <c r="Q31" s="26"/>
      <c r="R31" s="5"/>
      <c r="AC31" s="26"/>
    </row>
    <row r="32" spans="1:29" x14ac:dyDescent="0.25">
      <c r="A32" s="61" t="s">
        <v>21</v>
      </c>
      <c r="B32" s="2">
        <v>251184.48484625854</v>
      </c>
      <c r="C32" s="1">
        <v>251184.48484625854</v>
      </c>
      <c r="D32" s="1">
        <v>251184.48484625854</v>
      </c>
      <c r="E32" s="1">
        <v>251184.48484625854</v>
      </c>
      <c r="F32" s="1">
        <v>251184.48484625854</v>
      </c>
      <c r="G32" s="1">
        <v>251184.48484625854</v>
      </c>
      <c r="H32" s="1">
        <v>93602.710583049207</v>
      </c>
      <c r="I32" s="1">
        <v>93602.710583049207</v>
      </c>
      <c r="J32" s="1">
        <v>93602.710583049207</v>
      </c>
      <c r="K32" s="6">
        <v>93602.710583049207</v>
      </c>
      <c r="L32" s="2">
        <v>93602.710583049207</v>
      </c>
      <c r="M32" s="1">
        <v>93602.710583049207</v>
      </c>
      <c r="N32" s="1">
        <v>93602.710583049207</v>
      </c>
      <c r="O32" s="1">
        <v>93602.710583049207</v>
      </c>
      <c r="P32" s="1">
        <v>93602.710583049207</v>
      </c>
      <c r="Q32" s="6">
        <v>93602.710583049207</v>
      </c>
      <c r="R32" s="2">
        <v>93602.710583049207</v>
      </c>
      <c r="S32" s="1">
        <v>93602.710583049207</v>
      </c>
      <c r="T32" s="1">
        <v>93602.710583049207</v>
      </c>
      <c r="U32" s="1">
        <v>93602.710583049207</v>
      </c>
      <c r="V32" s="1">
        <v>93602.710583049207</v>
      </c>
      <c r="W32" s="1">
        <v>93602.710583049207</v>
      </c>
      <c r="X32" s="1">
        <v>93602.710583049207</v>
      </c>
      <c r="Y32" s="1">
        <v>93602.710583049207</v>
      </c>
      <c r="Z32" s="1">
        <v>93602.710583049207</v>
      </c>
      <c r="AA32" s="1">
        <v>93602.710583049207</v>
      </c>
      <c r="AB32" s="1">
        <v>93602.710583049207</v>
      </c>
      <c r="AC32" s="6">
        <v>93602.710583049207</v>
      </c>
    </row>
    <row r="33" spans="1:29" x14ac:dyDescent="0.25">
      <c r="A33" s="61"/>
      <c r="B33" s="5"/>
      <c r="K33" s="26"/>
      <c r="L33" s="5"/>
      <c r="Q33" s="26"/>
      <c r="R33" s="5"/>
      <c r="AC33" s="26"/>
    </row>
    <row r="34" spans="1:29" x14ac:dyDescent="0.25">
      <c r="A34" s="61" t="s">
        <v>22</v>
      </c>
      <c r="B34" s="5"/>
      <c r="K34" s="26"/>
      <c r="L34" s="5"/>
      <c r="Q34" s="26"/>
      <c r="R34" s="5"/>
      <c r="AC34" s="26"/>
    </row>
    <row r="35" spans="1:29" x14ac:dyDescent="0.25">
      <c r="A35" s="61" t="s">
        <v>23</v>
      </c>
      <c r="B35" s="2">
        <f>SUM(B39,B43)</f>
        <v>0</v>
      </c>
      <c r="C35" s="1">
        <f t="shared" ref="C35:AC36" si="30">SUM(C39,C43)</f>
        <v>0</v>
      </c>
      <c r="D35" s="1">
        <f t="shared" si="30"/>
        <v>0</v>
      </c>
      <c r="E35" s="1">
        <f t="shared" si="30"/>
        <v>0</v>
      </c>
      <c r="F35" s="1">
        <f t="shared" si="30"/>
        <v>0</v>
      </c>
      <c r="G35" s="1">
        <f t="shared" si="30"/>
        <v>0</v>
      </c>
      <c r="H35" s="1">
        <f t="shared" si="30"/>
        <v>0</v>
      </c>
      <c r="I35" s="1">
        <f t="shared" si="30"/>
        <v>0</v>
      </c>
      <c r="J35" s="1">
        <f t="shared" si="30"/>
        <v>0</v>
      </c>
      <c r="K35" s="6">
        <f t="shared" si="30"/>
        <v>0</v>
      </c>
      <c r="L35" s="2">
        <f t="shared" si="30"/>
        <v>0</v>
      </c>
      <c r="M35" s="1">
        <f t="shared" si="30"/>
        <v>0</v>
      </c>
      <c r="N35" s="1">
        <f t="shared" si="30"/>
        <v>0</v>
      </c>
      <c r="O35" s="1">
        <f t="shared" si="30"/>
        <v>0</v>
      </c>
      <c r="P35" s="1">
        <f t="shared" si="30"/>
        <v>0</v>
      </c>
      <c r="Q35" s="6">
        <f t="shared" ref="Q35" si="31">SUM(Q39,Q43)</f>
        <v>0</v>
      </c>
      <c r="R35" s="2">
        <f t="shared" si="30"/>
        <v>0</v>
      </c>
      <c r="S35" s="1">
        <f t="shared" si="30"/>
        <v>0</v>
      </c>
      <c r="T35" s="1">
        <f t="shared" si="30"/>
        <v>0</v>
      </c>
      <c r="U35" s="1">
        <f t="shared" si="30"/>
        <v>0</v>
      </c>
      <c r="V35" s="1">
        <f t="shared" si="30"/>
        <v>0</v>
      </c>
      <c r="W35" s="1">
        <f t="shared" si="30"/>
        <v>0</v>
      </c>
      <c r="X35" s="1">
        <f t="shared" si="30"/>
        <v>0</v>
      </c>
      <c r="Y35" s="1">
        <f t="shared" si="30"/>
        <v>0</v>
      </c>
      <c r="Z35" s="1">
        <f t="shared" si="30"/>
        <v>0</v>
      </c>
      <c r="AA35" s="1">
        <f t="shared" si="30"/>
        <v>0</v>
      </c>
      <c r="AB35" s="1">
        <f t="shared" si="30"/>
        <v>0</v>
      </c>
      <c r="AC35" s="6">
        <f t="shared" si="30"/>
        <v>0</v>
      </c>
    </row>
    <row r="36" spans="1:29" x14ac:dyDescent="0.25">
      <c r="A36" s="61" t="s">
        <v>24</v>
      </c>
      <c r="B36" s="2">
        <f>SUM(B40,B44)</f>
        <v>0</v>
      </c>
      <c r="C36" s="1">
        <f t="shared" si="30"/>
        <v>0</v>
      </c>
      <c r="D36" s="1">
        <f t="shared" si="30"/>
        <v>0</v>
      </c>
      <c r="E36" s="1">
        <f t="shared" si="30"/>
        <v>0</v>
      </c>
      <c r="F36" s="1">
        <f t="shared" si="30"/>
        <v>0</v>
      </c>
      <c r="G36" s="1">
        <f t="shared" si="30"/>
        <v>0</v>
      </c>
      <c r="H36" s="1">
        <f t="shared" si="30"/>
        <v>0</v>
      </c>
      <c r="I36" s="1">
        <f t="shared" si="30"/>
        <v>0</v>
      </c>
      <c r="J36" s="1">
        <f t="shared" si="30"/>
        <v>0</v>
      </c>
      <c r="K36" s="6">
        <f t="shared" si="30"/>
        <v>0</v>
      </c>
      <c r="L36" s="2">
        <f t="shared" si="30"/>
        <v>0</v>
      </c>
      <c r="M36" s="1">
        <f t="shared" si="30"/>
        <v>0</v>
      </c>
      <c r="N36" s="1">
        <f t="shared" si="30"/>
        <v>0</v>
      </c>
      <c r="O36" s="1">
        <f t="shared" si="30"/>
        <v>0</v>
      </c>
      <c r="P36" s="1">
        <f t="shared" si="30"/>
        <v>0</v>
      </c>
      <c r="Q36" s="6">
        <f t="shared" ref="Q36" si="32">SUM(Q40,Q44)</f>
        <v>0</v>
      </c>
      <c r="R36" s="2">
        <f t="shared" si="30"/>
        <v>0</v>
      </c>
      <c r="S36" s="1">
        <f t="shared" si="30"/>
        <v>0</v>
      </c>
      <c r="T36" s="1">
        <f t="shared" si="30"/>
        <v>0</v>
      </c>
      <c r="U36" s="1">
        <f t="shared" si="30"/>
        <v>0</v>
      </c>
      <c r="V36" s="1">
        <f t="shared" si="30"/>
        <v>0</v>
      </c>
      <c r="W36" s="1">
        <f t="shared" si="30"/>
        <v>0</v>
      </c>
      <c r="X36" s="1">
        <f t="shared" si="30"/>
        <v>0</v>
      </c>
      <c r="Y36" s="1">
        <f t="shared" si="30"/>
        <v>0</v>
      </c>
      <c r="Z36" s="1">
        <f t="shared" si="30"/>
        <v>0</v>
      </c>
      <c r="AA36" s="1">
        <f t="shared" si="30"/>
        <v>0</v>
      </c>
      <c r="AB36" s="1">
        <f t="shared" si="30"/>
        <v>0</v>
      </c>
      <c r="AC36" s="6">
        <f t="shared" si="30"/>
        <v>0</v>
      </c>
    </row>
    <row r="37" spans="1:29" x14ac:dyDescent="0.25">
      <c r="A37" s="58"/>
      <c r="B37" s="5"/>
      <c r="K37" s="26"/>
      <c r="L37" s="5"/>
      <c r="Q37" s="26"/>
      <c r="R37" s="5"/>
      <c r="AC37" s="26"/>
    </row>
    <row r="38" spans="1:29" x14ac:dyDescent="0.25">
      <c r="A38" s="61" t="s">
        <v>25</v>
      </c>
      <c r="B38" s="5"/>
      <c r="K38" s="26"/>
      <c r="L38" s="5"/>
      <c r="Q38" s="26"/>
      <c r="R38" s="5"/>
      <c r="AC38" s="26"/>
    </row>
    <row r="39" spans="1:29" x14ac:dyDescent="0.25">
      <c r="A39" s="61" t="s">
        <v>23</v>
      </c>
      <c r="B39" s="2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6">
        <v>0</v>
      </c>
      <c r="L39" s="2">
        <v>0</v>
      </c>
      <c r="M39" s="1">
        <v>0</v>
      </c>
      <c r="N39" s="1">
        <v>0</v>
      </c>
      <c r="O39" s="1">
        <v>0</v>
      </c>
      <c r="P39" s="1">
        <v>0</v>
      </c>
      <c r="Q39" s="6"/>
      <c r="R39" s="2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6">
        <v>0</v>
      </c>
    </row>
    <row r="40" spans="1:29" x14ac:dyDescent="0.25">
      <c r="A40" s="61" t="s">
        <v>24</v>
      </c>
      <c r="B40" s="2">
        <f t="shared" ref="B40:AC40" si="33">B39*$C$14</f>
        <v>0</v>
      </c>
      <c r="C40" s="1">
        <f t="shared" si="33"/>
        <v>0</v>
      </c>
      <c r="D40" s="1">
        <f t="shared" si="33"/>
        <v>0</v>
      </c>
      <c r="E40" s="1">
        <f t="shared" si="33"/>
        <v>0</v>
      </c>
      <c r="F40" s="1">
        <f t="shared" si="33"/>
        <v>0</v>
      </c>
      <c r="G40" s="1">
        <f t="shared" si="33"/>
        <v>0</v>
      </c>
      <c r="H40" s="1">
        <f t="shared" si="33"/>
        <v>0</v>
      </c>
      <c r="I40" s="1">
        <f t="shared" si="33"/>
        <v>0</v>
      </c>
      <c r="J40" s="1">
        <f t="shared" si="33"/>
        <v>0</v>
      </c>
      <c r="K40" s="6">
        <f t="shared" si="33"/>
        <v>0</v>
      </c>
      <c r="L40" s="2">
        <f t="shared" si="33"/>
        <v>0</v>
      </c>
      <c r="M40" s="1">
        <f t="shared" si="33"/>
        <v>0</v>
      </c>
      <c r="N40" s="1">
        <f t="shared" si="33"/>
        <v>0</v>
      </c>
      <c r="O40" s="1">
        <f t="shared" si="33"/>
        <v>0</v>
      </c>
      <c r="P40" s="1">
        <f t="shared" si="33"/>
        <v>0</v>
      </c>
      <c r="Q40" s="6">
        <f t="shared" si="33"/>
        <v>0</v>
      </c>
      <c r="R40" s="2">
        <f t="shared" si="33"/>
        <v>0</v>
      </c>
      <c r="S40" s="1">
        <f t="shared" si="33"/>
        <v>0</v>
      </c>
      <c r="T40" s="1">
        <f t="shared" si="33"/>
        <v>0</v>
      </c>
      <c r="U40" s="1">
        <f t="shared" si="33"/>
        <v>0</v>
      </c>
      <c r="V40" s="1">
        <f t="shared" si="33"/>
        <v>0</v>
      </c>
      <c r="W40" s="1">
        <f t="shared" si="33"/>
        <v>0</v>
      </c>
      <c r="X40" s="1">
        <f t="shared" si="33"/>
        <v>0</v>
      </c>
      <c r="Y40" s="1">
        <f t="shared" si="33"/>
        <v>0</v>
      </c>
      <c r="Z40" s="1">
        <f t="shared" si="33"/>
        <v>0</v>
      </c>
      <c r="AA40" s="1">
        <f t="shared" si="33"/>
        <v>0</v>
      </c>
      <c r="AB40" s="1">
        <f t="shared" si="33"/>
        <v>0</v>
      </c>
      <c r="AC40" s="6">
        <f t="shared" si="33"/>
        <v>0</v>
      </c>
    </row>
    <row r="41" spans="1:29" x14ac:dyDescent="0.25">
      <c r="A41" s="58"/>
      <c r="B41" s="5"/>
      <c r="K41" s="26"/>
      <c r="L41" s="5"/>
      <c r="Q41" s="26"/>
      <c r="R41" s="5"/>
      <c r="AC41" s="26"/>
    </row>
    <row r="42" spans="1:29" x14ac:dyDescent="0.25">
      <c r="A42" s="61" t="s">
        <v>26</v>
      </c>
      <c r="B42" s="2"/>
      <c r="C42" s="1"/>
      <c r="D42" s="1"/>
      <c r="E42" s="1"/>
      <c r="F42" s="1"/>
      <c r="G42" s="1"/>
      <c r="H42" s="1"/>
      <c r="I42" s="1"/>
      <c r="J42" s="1"/>
      <c r="K42" s="6"/>
      <c r="L42" s="2"/>
      <c r="M42" s="1"/>
      <c r="N42" s="1"/>
      <c r="O42" s="1"/>
      <c r="P42" s="1"/>
      <c r="Q42" s="6"/>
      <c r="R42" s="2"/>
      <c r="S42" s="1"/>
      <c r="T42" s="1"/>
      <c r="U42" s="1"/>
      <c r="V42" s="1"/>
      <c r="W42" s="1"/>
      <c r="X42" s="1"/>
      <c r="Y42" s="1"/>
      <c r="Z42" s="1"/>
      <c r="AA42" s="1"/>
      <c r="AB42" s="1"/>
      <c r="AC42" s="6"/>
    </row>
    <row r="43" spans="1:29" x14ac:dyDescent="0.25">
      <c r="A43" s="61" t="s">
        <v>23</v>
      </c>
      <c r="B43" s="2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6">
        <v>0</v>
      </c>
      <c r="L43" s="2">
        <v>0</v>
      </c>
      <c r="M43" s="1">
        <v>0</v>
      </c>
      <c r="N43" s="1">
        <v>0</v>
      </c>
      <c r="O43" s="1">
        <v>0</v>
      </c>
      <c r="P43" s="1">
        <v>0</v>
      </c>
      <c r="Q43" s="6"/>
      <c r="R43" s="2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6">
        <v>0</v>
      </c>
    </row>
    <row r="44" spans="1:29" x14ac:dyDescent="0.25">
      <c r="A44" s="61" t="s">
        <v>24</v>
      </c>
      <c r="B44" s="2">
        <f t="shared" ref="B44:AC44" si="34">B43*$C$15</f>
        <v>0</v>
      </c>
      <c r="C44" s="1">
        <f t="shared" si="34"/>
        <v>0</v>
      </c>
      <c r="D44" s="1">
        <f t="shared" si="34"/>
        <v>0</v>
      </c>
      <c r="E44" s="1">
        <f t="shared" si="34"/>
        <v>0</v>
      </c>
      <c r="F44" s="1">
        <f t="shared" si="34"/>
        <v>0</v>
      </c>
      <c r="G44" s="1">
        <f t="shared" si="34"/>
        <v>0</v>
      </c>
      <c r="H44" s="1">
        <f t="shared" si="34"/>
        <v>0</v>
      </c>
      <c r="I44" s="1">
        <f t="shared" si="34"/>
        <v>0</v>
      </c>
      <c r="J44" s="1">
        <f t="shared" si="34"/>
        <v>0</v>
      </c>
      <c r="K44" s="6">
        <f t="shared" si="34"/>
        <v>0</v>
      </c>
      <c r="L44" s="2">
        <f t="shared" si="34"/>
        <v>0</v>
      </c>
      <c r="M44" s="1">
        <f t="shared" si="34"/>
        <v>0</v>
      </c>
      <c r="N44" s="1">
        <f t="shared" si="34"/>
        <v>0</v>
      </c>
      <c r="O44" s="1">
        <f t="shared" si="34"/>
        <v>0</v>
      </c>
      <c r="P44" s="1">
        <f t="shared" si="34"/>
        <v>0</v>
      </c>
      <c r="Q44" s="6">
        <f t="shared" si="34"/>
        <v>0</v>
      </c>
      <c r="R44" s="2">
        <f t="shared" si="34"/>
        <v>0</v>
      </c>
      <c r="S44" s="1">
        <f t="shared" si="34"/>
        <v>0</v>
      </c>
      <c r="T44" s="1">
        <f t="shared" si="34"/>
        <v>0</v>
      </c>
      <c r="U44" s="1">
        <f t="shared" si="34"/>
        <v>0</v>
      </c>
      <c r="V44" s="1">
        <f t="shared" si="34"/>
        <v>0</v>
      </c>
      <c r="W44" s="1">
        <f t="shared" si="34"/>
        <v>0</v>
      </c>
      <c r="X44" s="1">
        <f t="shared" si="34"/>
        <v>0</v>
      </c>
      <c r="Y44" s="1">
        <f t="shared" si="34"/>
        <v>0</v>
      </c>
      <c r="Z44" s="1">
        <f t="shared" si="34"/>
        <v>0</v>
      </c>
      <c r="AA44" s="1">
        <f t="shared" si="34"/>
        <v>0</v>
      </c>
      <c r="AB44" s="1">
        <f t="shared" si="34"/>
        <v>0</v>
      </c>
      <c r="AC44" s="6">
        <f t="shared" si="34"/>
        <v>0</v>
      </c>
    </row>
    <row r="45" spans="1:29" x14ac:dyDescent="0.25">
      <c r="A45" s="58"/>
      <c r="B45" s="5"/>
      <c r="K45" s="26"/>
      <c r="L45" s="5"/>
      <c r="Q45" s="26"/>
      <c r="R45" s="5"/>
      <c r="AC45" s="26"/>
    </row>
    <row r="46" spans="1:29" x14ac:dyDescent="0.25">
      <c r="A46" s="61" t="s">
        <v>27</v>
      </c>
      <c r="B46" s="2">
        <f t="shared" ref="B46:AC46" si="35">B24*B27</f>
        <v>470040.29067683127</v>
      </c>
      <c r="C46" s="1">
        <f t="shared" si="35"/>
        <v>482535.04718103696</v>
      </c>
      <c r="D46" s="1">
        <f t="shared" si="35"/>
        <v>450091.05336469831</v>
      </c>
      <c r="E46" s="1">
        <f t="shared" si="35"/>
        <v>359637.05926614563</v>
      </c>
      <c r="F46" s="1">
        <f t="shared" si="35"/>
        <v>365276.96270481683</v>
      </c>
      <c r="G46" s="1">
        <f t="shared" si="35"/>
        <v>409083.50739936507</v>
      </c>
      <c r="H46" s="1">
        <f t="shared" si="35"/>
        <v>438450.80269189045</v>
      </c>
      <c r="I46" s="1">
        <f t="shared" si="35"/>
        <v>434776.8455824689</v>
      </c>
      <c r="J46" s="1">
        <f t="shared" si="35"/>
        <v>414909.94232771941</v>
      </c>
      <c r="K46" s="6">
        <f t="shared" si="35"/>
        <v>406644.37937388255</v>
      </c>
      <c r="L46" s="2">
        <f t="shared" si="35"/>
        <v>383361.69068232708</v>
      </c>
      <c r="M46" s="1">
        <f t="shared" si="35"/>
        <v>397170.85535868263</v>
      </c>
      <c r="N46" s="1">
        <f t="shared" si="35"/>
        <v>507561.7468259873</v>
      </c>
      <c r="O46" s="1">
        <f t="shared" si="35"/>
        <v>521053.91029203421</v>
      </c>
      <c r="P46" s="1">
        <f t="shared" si="35"/>
        <v>486020.0408513521</v>
      </c>
      <c r="Q46" s="6">
        <f t="shared" ref="Q46" si="36">Q24*Q27</f>
        <v>388345.46238928084</v>
      </c>
      <c r="R46" s="2">
        <f t="shared" si="35"/>
        <v>305528.01734606014</v>
      </c>
      <c r="S46" s="1">
        <f t="shared" si="35"/>
        <v>342169.05445992469</v>
      </c>
      <c r="T46" s="1">
        <f t="shared" si="35"/>
        <v>386039.30213302502</v>
      </c>
      <c r="U46" s="1">
        <f t="shared" si="35"/>
        <v>382804.52224465419</v>
      </c>
      <c r="V46" s="1">
        <f t="shared" si="35"/>
        <v>365312.46744415862</v>
      </c>
      <c r="W46" s="1">
        <f t="shared" si="35"/>
        <v>358034.9527609935</v>
      </c>
      <c r="X46" s="1">
        <f t="shared" si="35"/>
        <v>334160.0741535069</v>
      </c>
      <c r="Y46" s="1">
        <f t="shared" si="35"/>
        <v>346196.93543726188</v>
      </c>
      <c r="Z46" s="1">
        <f t="shared" si="35"/>
        <v>442419.97851945058</v>
      </c>
      <c r="AA46" s="1">
        <f t="shared" si="35"/>
        <v>454180.52333622903</v>
      </c>
      <c r="AB46" s="1">
        <f t="shared" si="35"/>
        <v>423642.98999703169</v>
      </c>
      <c r="AC46" s="6">
        <f t="shared" si="35"/>
        <v>338504.21589650598</v>
      </c>
    </row>
    <row r="47" spans="1:29" x14ac:dyDescent="0.25">
      <c r="A47" s="63" t="s">
        <v>28</v>
      </c>
      <c r="B47" s="7">
        <f>B46+C5-B32-B36+B51</f>
        <v>-1108736.6941694273</v>
      </c>
      <c r="C47" s="34">
        <f>C46-C32-C36+B47+C51</f>
        <v>-877386.13183464878</v>
      </c>
      <c r="D47" s="34">
        <f t="shared" ref="D47:M47" si="37">D46-D32-D36+C47+D51</f>
        <v>-678479.56331620901</v>
      </c>
      <c r="E47" s="34">
        <f t="shared" si="37"/>
        <v>-570026.98889632197</v>
      </c>
      <c r="F47" s="34">
        <f t="shared" si="37"/>
        <v>-455934.51103776367</v>
      </c>
      <c r="G47" s="34">
        <f t="shared" si="37"/>
        <v>-298035.48848465714</v>
      </c>
      <c r="H47" s="34">
        <f t="shared" si="37"/>
        <v>48270.696825801548</v>
      </c>
      <c r="I47" s="34">
        <f t="shared" si="37"/>
        <v>392792.59910546069</v>
      </c>
      <c r="J47" s="34">
        <f t="shared" si="37"/>
        <v>719277.38361237093</v>
      </c>
      <c r="K47" s="35">
        <f t="shared" si="37"/>
        <v>1039265.8852393015</v>
      </c>
      <c r="L47" s="7">
        <f t="shared" si="37"/>
        <v>1334153.8100493313</v>
      </c>
      <c r="M47" s="34">
        <f t="shared" si="37"/>
        <v>1644108.3683155009</v>
      </c>
      <c r="N47" s="34">
        <f t="shared" ref="N47" si="38">N46-N32-N36+M47+N51</f>
        <v>2065975.2763989745</v>
      </c>
      <c r="O47" s="34">
        <f t="shared" ref="O47" si="39">O46-O32-O36+N47+O51</f>
        <v>2503120.235406064</v>
      </c>
      <c r="P47" s="34">
        <f t="shared" ref="P47:Q47" si="40">P46-P32-P36+O47+P51</f>
        <v>2906979.7750736657</v>
      </c>
      <c r="Q47" s="35">
        <f t="shared" si="40"/>
        <v>3214643.9956560154</v>
      </c>
      <c r="R47" s="7">
        <f>R46-R32-R36+Q47-(D5-Q47)+R51+Q64</f>
        <v>1774245.6650153019</v>
      </c>
      <c r="S47" s="34">
        <f t="shared" ref="S47:AC47" si="41">S46-S32-S36+R47+S51</f>
        <v>2030917.551359866</v>
      </c>
      <c r="T47" s="34">
        <f t="shared" si="41"/>
        <v>2332620.5479199514</v>
      </c>
      <c r="U47" s="34">
        <f t="shared" si="41"/>
        <v>2632339.1212858991</v>
      </c>
      <c r="V47" s="34">
        <f t="shared" si="41"/>
        <v>2915778.0254595415</v>
      </c>
      <c r="W47" s="34">
        <f t="shared" si="41"/>
        <v>3193105.2488951525</v>
      </c>
      <c r="X47" s="34">
        <f t="shared" si="41"/>
        <v>3447663.3844904932</v>
      </c>
      <c r="Y47" s="34">
        <f t="shared" si="41"/>
        <v>3715344.1170622441</v>
      </c>
      <c r="Z47" s="34">
        <f t="shared" si="41"/>
        <v>4080563.693774987</v>
      </c>
      <c r="AA47" s="34">
        <f t="shared" si="41"/>
        <v>4459090.0646758471</v>
      </c>
      <c r="AB47" s="34">
        <f t="shared" si="41"/>
        <v>4808592.4755884726</v>
      </c>
      <c r="AC47" s="35">
        <f t="shared" si="41"/>
        <v>5074234.9999999991</v>
      </c>
    </row>
    <row r="48" spans="1:29" ht="19.5" customHeight="1" x14ac:dyDescent="0.25">
      <c r="A48" s="61"/>
      <c r="B48" s="2"/>
      <c r="C48" s="1"/>
      <c r="D48" s="1"/>
      <c r="E48" s="1"/>
      <c r="F48" s="1"/>
      <c r="G48" s="1"/>
      <c r="H48" s="1"/>
      <c r="I48" s="1"/>
      <c r="J48" s="1"/>
      <c r="K48" s="6"/>
      <c r="L48" s="2"/>
      <c r="M48" s="1"/>
      <c r="N48" s="32"/>
      <c r="O48" s="32"/>
      <c r="P48" s="32"/>
      <c r="Q48" s="33"/>
      <c r="R48" s="31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3"/>
    </row>
    <row r="49" spans="1:29" s="36" customFormat="1" ht="19.5" customHeight="1" x14ac:dyDescent="0.25">
      <c r="A49" s="64" t="s">
        <v>29</v>
      </c>
      <c r="B49" s="10"/>
      <c r="C49" s="8"/>
      <c r="D49" s="8"/>
      <c r="E49" s="8"/>
      <c r="F49" s="8"/>
      <c r="G49" s="8"/>
      <c r="H49" s="8"/>
      <c r="I49" s="8"/>
      <c r="J49" s="8"/>
      <c r="K49" s="9"/>
      <c r="L49" s="10">
        <f t="shared" ref="L49:AC49" si="42">$C$16</f>
        <v>0.05</v>
      </c>
      <c r="M49" s="8">
        <f t="shared" si="42"/>
        <v>0.05</v>
      </c>
      <c r="N49" s="8">
        <f t="shared" si="42"/>
        <v>0.05</v>
      </c>
      <c r="O49" s="8">
        <f t="shared" si="42"/>
        <v>0.05</v>
      </c>
      <c r="P49" s="8">
        <f t="shared" si="42"/>
        <v>0.05</v>
      </c>
      <c r="Q49" s="9">
        <f t="shared" si="42"/>
        <v>0.05</v>
      </c>
      <c r="R49" s="10">
        <f t="shared" si="42"/>
        <v>0.05</v>
      </c>
      <c r="S49" s="8">
        <f t="shared" si="42"/>
        <v>0.05</v>
      </c>
      <c r="T49" s="8">
        <f t="shared" si="42"/>
        <v>0.05</v>
      </c>
      <c r="U49" s="8">
        <f t="shared" si="42"/>
        <v>0.05</v>
      </c>
      <c r="V49" s="8">
        <f t="shared" si="42"/>
        <v>0.05</v>
      </c>
      <c r="W49" s="8">
        <f t="shared" si="42"/>
        <v>0.05</v>
      </c>
      <c r="X49" s="8">
        <f t="shared" si="42"/>
        <v>0.05</v>
      </c>
      <c r="Y49" s="8">
        <f t="shared" si="42"/>
        <v>0.05</v>
      </c>
      <c r="Z49" s="8">
        <f t="shared" si="42"/>
        <v>0.05</v>
      </c>
      <c r="AA49" s="8">
        <f t="shared" si="42"/>
        <v>0.05</v>
      </c>
      <c r="AB49" s="8">
        <f t="shared" si="42"/>
        <v>0.05</v>
      </c>
      <c r="AC49" s="9">
        <f t="shared" si="42"/>
        <v>0.05</v>
      </c>
    </row>
    <row r="50" spans="1:29" x14ac:dyDescent="0.25">
      <c r="A50" s="61" t="s">
        <v>30</v>
      </c>
      <c r="B50" s="2">
        <v>0</v>
      </c>
      <c r="C50" s="1">
        <v>2420</v>
      </c>
      <c r="D50" s="1">
        <v>7740</v>
      </c>
      <c r="E50" s="1">
        <v>13040</v>
      </c>
      <c r="F50" s="1">
        <v>16900</v>
      </c>
      <c r="G50" s="1">
        <v>20624</v>
      </c>
      <c r="H50" s="1">
        <v>24908</v>
      </c>
      <c r="I50" s="1">
        <v>29690</v>
      </c>
      <c r="J50" s="1">
        <v>34500</v>
      </c>
      <c r="K50" s="6">
        <v>39100</v>
      </c>
      <c r="L50" s="2">
        <f t="shared" ref="L50:M50" si="43">MAX(L49/12*(K30+0.5*L29),0)</f>
        <v>47393.049835898535</v>
      </c>
      <c r="M50" s="1">
        <f t="shared" si="43"/>
        <v>51702.702634052846</v>
      </c>
      <c r="N50" s="1">
        <f t="shared" ref="N50" si="44">MAX(N49/12*(M30+0.5*N29),0)</f>
        <v>56684.651728163219</v>
      </c>
      <c r="O50" s="1">
        <f t="shared" ref="O50" si="45">MAX(O49/12*(N30+0.5*O29),0)</f>
        <v>62340.028253835306</v>
      </c>
      <c r="P50" s="1">
        <f t="shared" ref="P50:Q50" si="46">MAX(P49/12*(O30+0.5*P29),0)</f>
        <v>67905.477859709819</v>
      </c>
      <c r="Q50" s="6">
        <f t="shared" si="46"/>
        <v>72794.951555884778</v>
      </c>
      <c r="R50" s="2">
        <f t="shared" ref="R50" si="47">MAX(R49/12*(Q30+0.5*R29),0)</f>
        <v>76613.423364706658</v>
      </c>
      <c r="S50" s="1">
        <f t="shared" ref="S50" si="48">MAX(S49/12*(R30+0.5*S29),0)</f>
        <v>77351.134151802617</v>
      </c>
      <c r="T50" s="1">
        <f t="shared" ref="T50" si="49">MAX(T49/12*(S30+0.5*T29),0)</f>
        <v>81175.155850851064</v>
      </c>
      <c r="U50" s="1">
        <f t="shared" ref="U50" si="50">MAX(U49/12*(T30+0.5*U29),0)</f>
        <v>85210.51417741974</v>
      </c>
      <c r="V50" s="1">
        <f t="shared" ref="V50" si="51">MAX(V49/12*(U30+0.5*V29),0)</f>
        <v>89163.01765786871</v>
      </c>
      <c r="W50" s="1">
        <f t="shared" ref="W50" si="52">MAX(W49/12*(V30+0.5*W29),0)</f>
        <v>93012.880821588958</v>
      </c>
      <c r="X50" s="1">
        <f t="shared" ref="X50" si="53">MAX(X49/12*(W30+0.5*X29),0)</f>
        <v>96728.983005311806</v>
      </c>
      <c r="Y50" s="1">
        <f t="shared" ref="Y50" si="54">MAX(Y49/12*(X30+0.5*Y29),0)</f>
        <v>100403.64364032984</v>
      </c>
      <c r="Z50" s="1">
        <f t="shared" ref="Z50" si="55">MAX(Z49/12*(Y30+0.5*Z29),0)</f>
        <v>104614.20324444088</v>
      </c>
      <c r="AA50" s="1">
        <f t="shared" ref="AA50" si="56">MAX(AA49/12*(Z30+0.5*AA29),0)</f>
        <v>109361.56601089844</v>
      </c>
      <c r="AB50" s="1">
        <f t="shared" ref="AB50" si="57">MAX(AB49/12*(AA30+0.5*AB29),0)</f>
        <v>114038.41681430455</v>
      </c>
      <c r="AC50" s="6">
        <f t="shared" ref="AC50" si="58">MAX(AC49/12*(AB30+0.5*AC29),0)</f>
        <v>118178.50345954417</v>
      </c>
    </row>
    <row r="51" spans="1:29" x14ac:dyDescent="0.25">
      <c r="A51" s="61" t="s">
        <v>31</v>
      </c>
      <c r="B51" s="2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1458.0932016174529</v>
      </c>
      <c r="I51" s="1">
        <v>3347.7672802394204</v>
      </c>
      <c r="J51" s="1">
        <v>5177.5527622400377</v>
      </c>
      <c r="K51" s="6">
        <v>6946.8328360972182</v>
      </c>
      <c r="L51" s="2">
        <f t="shared" ref="L51:M51" si="59">MAX(L49/12*(K47+0.5*L46),0)</f>
        <v>5128.9447107519372</v>
      </c>
      <c r="M51" s="1">
        <f t="shared" si="59"/>
        <v>6386.4134905361352</v>
      </c>
      <c r="N51" s="1">
        <f t="shared" ref="N51" si="60">MAX(N49/12*(M47+0.5*N46),0)</f>
        <v>7907.8718405353939</v>
      </c>
      <c r="O51" s="1">
        <f t="shared" ref="O51" si="61">MAX(O49/12*(N47+0.5*O46),0)</f>
        <v>9693.7592981041307</v>
      </c>
      <c r="P51" s="1">
        <f t="shared" ref="P51:Q51" si="62">MAX(P49/12*(O47+0.5*P46),0)</f>
        <v>11442.209399298916</v>
      </c>
      <c r="Q51" s="6">
        <f t="shared" si="62"/>
        <v>12921.468776117943</v>
      </c>
      <c r="R51" s="2">
        <f t="shared" ref="R51" si="63">MAX(R49/12*(Q47+0.5*R46),0)</f>
        <v>14030.866684704355</v>
      </c>
      <c r="S51" s="1">
        <f t="shared" ref="S51" si="64">MAX(S49/12*(R47+0.5*S46),0)</f>
        <v>8105.5424676886014</v>
      </c>
      <c r="T51" s="1">
        <f t="shared" ref="T51" si="65">MAX(T49/12*(S47+0.5*T46),0)</f>
        <v>9266.405010109911</v>
      </c>
      <c r="U51" s="1">
        <f t="shared" ref="U51" si="66">MAX(U49/12*(T47+0.5*U46),0)</f>
        <v>10516.761704342827</v>
      </c>
      <c r="V51" s="1">
        <f t="shared" ref="V51" si="67">MAX(V49/12*(U47+0.5*V46),0)</f>
        <v>11729.147312533241</v>
      </c>
      <c r="W51" s="1">
        <f t="shared" ref="W51" si="68">MAX(W49/12*(V47+0.5*W46),0)</f>
        <v>12894.981257666826</v>
      </c>
      <c r="X51" s="1">
        <f t="shared" ref="X51" si="69">MAX(X49/12*(W47+0.5*X46),0)</f>
        <v>14000.772024882941</v>
      </c>
      <c r="Y51" s="1">
        <f t="shared" ref="Y51" si="70">MAX(Y49/12*(X47+0.5*Y46),0)</f>
        <v>15086.507717538017</v>
      </c>
      <c r="Z51" s="1">
        <f t="shared" ref="Z51" si="71">MAX(Z49/12*(Y47+0.5*Z46),0)</f>
        <v>16402.308776341539</v>
      </c>
      <c r="AA51" s="1">
        <f t="shared" ref="AA51" si="72">MAX(AA49/12*(Z47+0.5*AA46),0)</f>
        <v>17948.558147679592</v>
      </c>
      <c r="AB51" s="1">
        <f t="shared" ref="AB51" si="73">MAX(AB49/12*(AA47+0.5*AB46),0)</f>
        <v>19462.131498643179</v>
      </c>
      <c r="AC51" s="6">
        <f t="shared" ref="AC51" si="74">MAX(AC49/12*(AB47+0.5*AC46),0)</f>
        <v>20741.01909806969</v>
      </c>
    </row>
    <row r="52" spans="1:29" ht="16.5" thickBot="1" x14ac:dyDescent="0.3">
      <c r="A52" s="61"/>
      <c r="B52" s="2"/>
      <c r="C52" s="1"/>
      <c r="D52" s="1"/>
      <c r="E52" s="1"/>
      <c r="F52" s="1"/>
      <c r="G52" s="1"/>
      <c r="H52" s="1"/>
      <c r="I52" s="1"/>
      <c r="J52" s="1"/>
      <c r="K52" s="6"/>
      <c r="L52" s="2"/>
      <c r="M52" s="1"/>
      <c r="N52" s="1"/>
      <c r="O52" s="1"/>
      <c r="P52" s="1"/>
      <c r="Q52" s="6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  <c r="AC52" s="6"/>
    </row>
    <row r="53" spans="1:29" s="51" customFormat="1" ht="16.5" thickBot="1" x14ac:dyDescent="0.3">
      <c r="A53" s="65" t="s">
        <v>32</v>
      </c>
      <c r="B53" s="49">
        <f>SUM(B26:B27)</f>
        <v>6.132018220918703E-3</v>
      </c>
      <c r="C53" s="50">
        <f t="shared" ref="C53:AC53" si="75">SUM(C26:C27)</f>
        <v>6.132018220918703E-3</v>
      </c>
      <c r="D53" s="50">
        <f t="shared" si="75"/>
        <v>6.132018220918703E-3</v>
      </c>
      <c r="E53" s="50">
        <f t="shared" si="75"/>
        <v>6.132018220918703E-3</v>
      </c>
      <c r="F53" s="50">
        <f t="shared" si="75"/>
        <v>6.132018220918703E-3</v>
      </c>
      <c r="G53" s="50">
        <f t="shared" si="75"/>
        <v>6.132018220918703E-3</v>
      </c>
      <c r="H53" s="50">
        <f t="shared" si="75"/>
        <v>6.132018220918703E-3</v>
      </c>
      <c r="I53" s="50">
        <f t="shared" si="75"/>
        <v>6.132018220918703E-3</v>
      </c>
      <c r="J53" s="50">
        <f t="shared" si="75"/>
        <v>6.132018220918703E-3</v>
      </c>
      <c r="K53" s="56">
        <f t="shared" si="75"/>
        <v>6.132018220918703E-3</v>
      </c>
      <c r="L53" s="49">
        <f t="shared" si="75"/>
        <v>6.132018220918703E-3</v>
      </c>
      <c r="M53" s="50">
        <f t="shared" si="75"/>
        <v>6.132018220918703E-3</v>
      </c>
      <c r="N53" s="50">
        <f t="shared" si="75"/>
        <v>6.132018220918703E-3</v>
      </c>
      <c r="O53" s="50">
        <f t="shared" si="75"/>
        <v>6.132018220918703E-3</v>
      </c>
      <c r="P53" s="50">
        <f t="shared" si="75"/>
        <v>6.132018220918703E-3</v>
      </c>
      <c r="Q53" s="56">
        <f t="shared" ref="Q53" si="76">SUM(Q26:Q27)</f>
        <v>6.132018220918703E-3</v>
      </c>
      <c r="R53" s="49">
        <f t="shared" si="75"/>
        <v>4.4528012854474271E-3</v>
      </c>
      <c r="S53" s="50">
        <f t="shared" si="75"/>
        <v>4.4528012854474271E-3</v>
      </c>
      <c r="T53" s="50">
        <f t="shared" si="75"/>
        <v>4.4528012854474271E-3</v>
      </c>
      <c r="U53" s="50">
        <f t="shared" si="75"/>
        <v>4.4528012854474271E-3</v>
      </c>
      <c r="V53" s="50">
        <f t="shared" si="75"/>
        <v>4.4528012854474271E-3</v>
      </c>
      <c r="W53" s="50">
        <f t="shared" si="75"/>
        <v>4.4528012854474271E-3</v>
      </c>
      <c r="X53" s="50">
        <f t="shared" si="75"/>
        <v>4.4528012854474271E-3</v>
      </c>
      <c r="Y53" s="50">
        <f t="shared" si="75"/>
        <v>4.4528012854474271E-3</v>
      </c>
      <c r="Z53" s="50">
        <f t="shared" si="75"/>
        <v>4.4528012854474271E-3</v>
      </c>
      <c r="AA53" s="50">
        <f t="shared" si="75"/>
        <v>4.4528012854474271E-3</v>
      </c>
      <c r="AB53" s="50">
        <f t="shared" si="75"/>
        <v>4.4528012854474271E-3</v>
      </c>
      <c r="AC53" s="56">
        <f t="shared" si="75"/>
        <v>4.4528012854474271E-3</v>
      </c>
    </row>
    <row r="54" spans="1:29" s="30" customFormat="1" x14ac:dyDescent="0.25">
      <c r="A54" s="59"/>
      <c r="B54" s="2"/>
      <c r="C54" s="1"/>
      <c r="D54" s="1"/>
      <c r="E54" s="1"/>
      <c r="F54" s="1"/>
      <c r="G54" s="1"/>
      <c r="H54" s="1"/>
      <c r="I54" s="1"/>
      <c r="J54" s="1"/>
      <c r="K54" s="6"/>
      <c r="L54" s="2"/>
      <c r="M54" s="1"/>
      <c r="N54" s="1"/>
      <c r="O54" s="1"/>
      <c r="P54" s="1"/>
      <c r="Q54" s="6"/>
      <c r="R54" s="2"/>
      <c r="S54" s="1"/>
      <c r="T54" s="1"/>
      <c r="U54" s="1"/>
      <c r="V54" s="1"/>
      <c r="W54" s="1"/>
      <c r="X54" s="1"/>
      <c r="Y54" s="1"/>
      <c r="Z54" s="1"/>
      <c r="AA54" s="1"/>
      <c r="AB54" s="1"/>
      <c r="AC54" s="6"/>
    </row>
    <row r="55" spans="1:29" s="30" customFormat="1" x14ac:dyDescent="0.25">
      <c r="A55" s="59" t="s">
        <v>33</v>
      </c>
      <c r="B55" s="2">
        <v>203403</v>
      </c>
      <c r="C55" s="1">
        <v>203403</v>
      </c>
      <c r="D55" s="1">
        <v>203403</v>
      </c>
      <c r="E55" s="1">
        <v>203403</v>
      </c>
      <c r="F55" s="1">
        <v>203403</v>
      </c>
      <c r="G55" s="1">
        <v>203403</v>
      </c>
      <c r="H55" s="1">
        <v>203403</v>
      </c>
      <c r="I55" s="1">
        <v>203403</v>
      </c>
      <c r="J55" s="1">
        <v>203403</v>
      </c>
      <c r="K55" s="6">
        <v>203403</v>
      </c>
      <c r="L55" s="2">
        <v>205500</v>
      </c>
      <c r="M55" s="1">
        <v>205500</v>
      </c>
      <c r="N55" s="1">
        <v>205500</v>
      </c>
      <c r="O55" s="1">
        <v>205500</v>
      </c>
      <c r="P55" s="1">
        <v>205500</v>
      </c>
      <c r="Q55" s="6">
        <v>205500</v>
      </c>
      <c r="R55" s="2">
        <v>205500</v>
      </c>
      <c r="S55" s="1">
        <v>205500</v>
      </c>
      <c r="T55" s="1">
        <v>205500</v>
      </c>
      <c r="U55" s="1">
        <v>205500</v>
      </c>
      <c r="V55" s="1">
        <v>205500</v>
      </c>
      <c r="W55" s="1">
        <v>205500</v>
      </c>
      <c r="X55" s="1">
        <v>205500</v>
      </c>
      <c r="Y55" s="1">
        <v>205500</v>
      </c>
      <c r="Z55" s="1">
        <v>205500</v>
      </c>
      <c r="AA55" s="1">
        <v>205500</v>
      </c>
      <c r="AB55" s="1">
        <v>205500</v>
      </c>
      <c r="AC55" s="6">
        <v>205500</v>
      </c>
    </row>
    <row r="56" spans="1:29" s="30" customFormat="1" x14ac:dyDescent="0.25">
      <c r="A56" s="59" t="s">
        <v>34</v>
      </c>
      <c r="B56" s="2">
        <v>5754</v>
      </c>
      <c r="C56" s="1">
        <v>5754</v>
      </c>
      <c r="D56" s="1">
        <v>5754</v>
      </c>
      <c r="E56" s="1">
        <v>5754</v>
      </c>
      <c r="F56" s="1">
        <v>5754</v>
      </c>
      <c r="G56" s="1">
        <v>5754</v>
      </c>
      <c r="H56" s="1">
        <v>5754</v>
      </c>
      <c r="I56" s="1">
        <v>5754</v>
      </c>
      <c r="J56" s="1">
        <v>5754</v>
      </c>
      <c r="K56" s="6">
        <v>5754</v>
      </c>
      <c r="L56" s="2">
        <v>5754</v>
      </c>
      <c r="M56" s="1">
        <v>5754</v>
      </c>
      <c r="N56" s="1">
        <v>5754</v>
      </c>
      <c r="O56" s="1">
        <v>5754</v>
      </c>
      <c r="P56" s="1">
        <v>5754</v>
      </c>
      <c r="Q56" s="6">
        <v>5754</v>
      </c>
      <c r="R56" s="2">
        <v>5754</v>
      </c>
      <c r="S56" s="1">
        <v>5754</v>
      </c>
      <c r="T56" s="1">
        <v>5754</v>
      </c>
      <c r="U56" s="1">
        <v>5754</v>
      </c>
      <c r="V56" s="1">
        <v>5754</v>
      </c>
      <c r="W56" s="1">
        <v>5754</v>
      </c>
      <c r="X56" s="1">
        <v>5754</v>
      </c>
      <c r="Y56" s="1">
        <v>5754</v>
      </c>
      <c r="Z56" s="1">
        <v>5754</v>
      </c>
      <c r="AA56" s="1">
        <v>5754</v>
      </c>
      <c r="AB56" s="1">
        <v>5754</v>
      </c>
      <c r="AC56" s="6">
        <v>5754</v>
      </c>
    </row>
    <row r="57" spans="1:29" s="30" customFormat="1" x14ac:dyDescent="0.25">
      <c r="A57" s="59" t="s">
        <v>35</v>
      </c>
      <c r="B57" s="2">
        <v>1848263.713829481</v>
      </c>
      <c r="C57" s="1">
        <v>2147425.8360760384</v>
      </c>
      <c r="D57" s="1">
        <v>1795888.101813372</v>
      </c>
      <c r="E57" s="1">
        <v>1266594.193141853</v>
      </c>
      <c r="F57" s="1">
        <v>1389976.4756537187</v>
      </c>
      <c r="G57" s="1">
        <v>1645541.4905942299</v>
      </c>
      <c r="H57" s="1">
        <v>1718035.2569052982</v>
      </c>
      <c r="I57" s="1">
        <v>1674670.2832955276</v>
      </c>
      <c r="J57" s="1">
        <v>1575660.360871197</v>
      </c>
      <c r="K57" s="6">
        <v>1438882.939114836</v>
      </c>
      <c r="L57" s="2">
        <v>1266120.9807366596</v>
      </c>
      <c r="M57" s="1">
        <v>1428837.983461262</v>
      </c>
      <c r="N57" s="1">
        <v>1975845.2584079555</v>
      </c>
      <c r="O57" s="1">
        <v>2295657.8783892272</v>
      </c>
      <c r="P57" s="1">
        <v>1919854.2740674</v>
      </c>
      <c r="Q57" s="6">
        <v>1354024.3808937687</v>
      </c>
      <c r="R57" s="2">
        <v>1485923.4686962962</v>
      </c>
      <c r="S57" s="1">
        <v>1759129.5697558308</v>
      </c>
      <c r="T57" s="1">
        <v>1933316.4994910583</v>
      </c>
      <c r="U57" s="1">
        <v>1884517.6063118915</v>
      </c>
      <c r="V57" s="1">
        <v>1773101.0821940517</v>
      </c>
      <c r="W57" s="1">
        <v>1619184.5399248637</v>
      </c>
      <c r="X57" s="1">
        <v>1424774.3592987934</v>
      </c>
      <c r="Y57" s="1">
        <v>1607880.8845291692</v>
      </c>
      <c r="Z57" s="1">
        <v>2223431.8086126661</v>
      </c>
      <c r="AA57" s="1">
        <v>2583319.0766242668</v>
      </c>
      <c r="AB57" s="1">
        <v>2160424.781595462</v>
      </c>
      <c r="AC57" s="6">
        <v>1523692.6400512073</v>
      </c>
    </row>
    <row r="58" spans="1:29" s="30" customFormat="1" ht="16.5" thickBot="1" x14ac:dyDescent="0.3">
      <c r="A58" s="59"/>
      <c r="B58" s="2"/>
      <c r="C58" s="1"/>
      <c r="D58" s="1"/>
      <c r="E58" s="1"/>
      <c r="F58" s="1"/>
      <c r="G58" s="1"/>
      <c r="H58" s="1"/>
      <c r="I58" s="1"/>
      <c r="J58" s="1"/>
      <c r="K58" s="6"/>
      <c r="L58" s="2"/>
      <c r="M58" s="1"/>
      <c r="N58" s="1"/>
      <c r="O58" s="1"/>
      <c r="P58" s="1"/>
      <c r="Q58" s="6"/>
      <c r="R58" s="2"/>
      <c r="S58" s="1"/>
      <c r="T58" s="1"/>
      <c r="U58" s="1"/>
      <c r="V58" s="1"/>
      <c r="W58" s="1"/>
      <c r="X58" s="1"/>
      <c r="Y58" s="1"/>
      <c r="Z58" s="1"/>
      <c r="AA58" s="1"/>
      <c r="AB58" s="1"/>
      <c r="AC58" s="6"/>
    </row>
    <row r="59" spans="1:29" s="30" customFormat="1" ht="16.5" thickBot="1" x14ac:dyDescent="0.3">
      <c r="A59" s="66" t="s">
        <v>36</v>
      </c>
      <c r="B59" s="38">
        <f>C12</f>
        <v>0.11250971280684646</v>
      </c>
      <c r="C59" s="39">
        <f>B59</f>
        <v>0.11250971280684646</v>
      </c>
      <c r="D59" s="39">
        <f t="shared" ref="D59:M59" si="77">C59</f>
        <v>0.11250971280684646</v>
      </c>
      <c r="E59" s="39">
        <f t="shared" si="77"/>
        <v>0.11250971280684646</v>
      </c>
      <c r="F59" s="39">
        <f t="shared" si="77"/>
        <v>0.11250971280684646</v>
      </c>
      <c r="G59" s="39">
        <f t="shared" si="77"/>
        <v>0.11250971280684646</v>
      </c>
      <c r="H59" s="39">
        <f t="shared" si="77"/>
        <v>0.11250971280684646</v>
      </c>
      <c r="I59" s="39">
        <f t="shared" si="77"/>
        <v>0.11250971280684646</v>
      </c>
      <c r="J59" s="39">
        <f t="shared" si="77"/>
        <v>0.11250971280684646</v>
      </c>
      <c r="K59" s="40">
        <f t="shared" si="77"/>
        <v>0.11250971280684646</v>
      </c>
      <c r="L59" s="38">
        <f t="shared" si="77"/>
        <v>0.11250971280684646</v>
      </c>
      <c r="M59" s="39">
        <f t="shared" si="77"/>
        <v>0.11250971280684646</v>
      </c>
      <c r="N59" s="39">
        <f t="shared" ref="N59" si="78">M59</f>
        <v>0.11250971280684646</v>
      </c>
      <c r="O59" s="39">
        <f t="shared" ref="O59" si="79">N59</f>
        <v>0.11250971280684646</v>
      </c>
      <c r="P59" s="39">
        <f t="shared" ref="P59:Q59" si="80">O59</f>
        <v>0.11250971280684646</v>
      </c>
      <c r="Q59" s="40">
        <f t="shared" si="80"/>
        <v>0.11250971280684646</v>
      </c>
      <c r="R59" s="38">
        <f>D12</f>
        <v>4.0829673357320934E-2</v>
      </c>
      <c r="S59" s="39">
        <f>R59</f>
        <v>4.0829673357320934E-2</v>
      </c>
      <c r="T59" s="39">
        <f t="shared" ref="T59:AC59" si="81">S59</f>
        <v>4.0829673357320934E-2</v>
      </c>
      <c r="U59" s="39">
        <f t="shared" si="81"/>
        <v>4.0829673357320934E-2</v>
      </c>
      <c r="V59" s="39">
        <f t="shared" si="81"/>
        <v>4.0829673357320934E-2</v>
      </c>
      <c r="W59" s="39">
        <f t="shared" si="81"/>
        <v>4.0829673357320934E-2</v>
      </c>
      <c r="X59" s="39">
        <f t="shared" si="81"/>
        <v>4.0829673357320934E-2</v>
      </c>
      <c r="Y59" s="39">
        <f t="shared" si="81"/>
        <v>4.0829673357320934E-2</v>
      </c>
      <c r="Z59" s="39">
        <f t="shared" si="81"/>
        <v>4.0829673357320934E-2</v>
      </c>
      <c r="AA59" s="39">
        <f t="shared" si="81"/>
        <v>4.0829673357320934E-2</v>
      </c>
      <c r="AB59" s="39">
        <f t="shared" si="81"/>
        <v>4.0829673357320934E-2</v>
      </c>
      <c r="AC59" s="40">
        <f t="shared" si="81"/>
        <v>4.0829673357320934E-2</v>
      </c>
    </row>
    <row r="60" spans="1:29" s="30" customFormat="1" x14ac:dyDescent="0.25">
      <c r="A60" s="59"/>
      <c r="B60" s="2"/>
      <c r="C60" s="1"/>
      <c r="D60" s="1"/>
      <c r="E60" s="1"/>
      <c r="F60" s="1"/>
      <c r="G60" s="1"/>
      <c r="H60" s="1"/>
      <c r="I60" s="1"/>
      <c r="J60" s="1"/>
      <c r="K60" s="6"/>
      <c r="L60" s="2"/>
      <c r="M60" s="1"/>
      <c r="N60" s="1"/>
      <c r="O60" s="1"/>
      <c r="P60" s="1"/>
      <c r="Q60" s="6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  <c r="AC60" s="6"/>
    </row>
    <row r="61" spans="1:29" s="30" customFormat="1" x14ac:dyDescent="0.25">
      <c r="A61" s="59" t="s">
        <v>37</v>
      </c>
      <c r="B61" s="2">
        <f>(B55-B56)*B59</f>
        <v>22237.432226560395</v>
      </c>
      <c r="C61" s="1">
        <f>(C55-C56)*C59</f>
        <v>22237.432226560395</v>
      </c>
      <c r="D61" s="1">
        <f t="shared" ref="D61:AC61" si="82">(D55-D56)*D59</f>
        <v>22237.432226560395</v>
      </c>
      <c r="E61" s="1">
        <f t="shared" si="82"/>
        <v>22237.432226560395</v>
      </c>
      <c r="F61" s="1">
        <f t="shared" si="82"/>
        <v>22237.432226560395</v>
      </c>
      <c r="G61" s="1">
        <f t="shared" si="82"/>
        <v>22237.432226560395</v>
      </c>
      <c r="H61" s="1">
        <f t="shared" si="82"/>
        <v>22237.432226560395</v>
      </c>
      <c r="I61" s="1">
        <f t="shared" si="82"/>
        <v>22237.432226560395</v>
      </c>
      <c r="J61" s="1">
        <f t="shared" si="82"/>
        <v>22237.432226560395</v>
      </c>
      <c r="K61" s="6">
        <f t="shared" si="82"/>
        <v>22237.432226560395</v>
      </c>
      <c r="L61" s="2">
        <f t="shared" si="82"/>
        <v>22473.365094316352</v>
      </c>
      <c r="M61" s="1">
        <f t="shared" si="82"/>
        <v>22473.365094316352</v>
      </c>
      <c r="N61" s="1">
        <f t="shared" si="82"/>
        <v>22473.365094316352</v>
      </c>
      <c r="O61" s="1">
        <f t="shared" si="82"/>
        <v>22473.365094316352</v>
      </c>
      <c r="P61" s="1">
        <f t="shared" si="82"/>
        <v>22473.365094316352</v>
      </c>
      <c r="Q61" s="6">
        <f t="shared" ref="Q61" si="83">(Q55-Q56)*Q59</f>
        <v>22473.365094316352</v>
      </c>
      <c r="R61" s="2">
        <f t="shared" si="82"/>
        <v>8155.5639344314268</v>
      </c>
      <c r="S61" s="1">
        <f t="shared" si="82"/>
        <v>8155.5639344314268</v>
      </c>
      <c r="T61" s="1">
        <f t="shared" si="82"/>
        <v>8155.5639344314268</v>
      </c>
      <c r="U61" s="1">
        <f t="shared" si="82"/>
        <v>8155.5639344314268</v>
      </c>
      <c r="V61" s="1">
        <f t="shared" si="82"/>
        <v>8155.5639344314268</v>
      </c>
      <c r="W61" s="1">
        <f t="shared" si="82"/>
        <v>8155.5639344314268</v>
      </c>
      <c r="X61" s="1">
        <f t="shared" si="82"/>
        <v>8155.5639344314268</v>
      </c>
      <c r="Y61" s="1">
        <f t="shared" si="82"/>
        <v>8155.5639344314268</v>
      </c>
      <c r="Z61" s="1">
        <f t="shared" si="82"/>
        <v>8155.5639344314268</v>
      </c>
      <c r="AA61" s="1">
        <f t="shared" si="82"/>
        <v>8155.5639344314268</v>
      </c>
      <c r="AB61" s="1">
        <f t="shared" si="82"/>
        <v>8155.5639344314268</v>
      </c>
      <c r="AC61" s="6">
        <f t="shared" si="82"/>
        <v>8155.5639344314268</v>
      </c>
    </row>
    <row r="62" spans="1:29" s="30" customFormat="1" x14ac:dyDescent="0.25">
      <c r="A62" s="59" t="s">
        <v>38</v>
      </c>
      <c r="B62" s="2">
        <f>B53*B57</f>
        <v>11333.586770265249</v>
      </c>
      <c r="C62" s="1">
        <f>C53*C57</f>
        <v>13168.054354889848</v>
      </c>
      <c r="D62" s="1">
        <f t="shared" ref="D62:AC62" si="84">D53*D57</f>
        <v>11012.4185630507</v>
      </c>
      <c r="E62" s="1">
        <f t="shared" si="84"/>
        <v>7766.778670855665</v>
      </c>
      <c r="F62" s="1">
        <f t="shared" si="84"/>
        <v>8523.3610753569646</v>
      </c>
      <c r="G62" s="1">
        <f t="shared" si="84"/>
        <v>10090.49040360154</v>
      </c>
      <c r="H62" s="1">
        <f t="shared" si="84"/>
        <v>10535.023499524033</v>
      </c>
      <c r="I62" s="1">
        <f t="shared" si="84"/>
        <v>10269.108691199261</v>
      </c>
      <c r="J62" s="1">
        <f t="shared" si="84"/>
        <v>9661.9780428415179</v>
      </c>
      <c r="K62" s="6">
        <f t="shared" si="84"/>
        <v>8823.2564004212309</v>
      </c>
      <c r="L62" s="2">
        <f t="shared" si="84"/>
        <v>7763.8769237646547</v>
      </c>
      <c r="M62" s="1">
        <f t="shared" si="84"/>
        <v>8761.6605493251955</v>
      </c>
      <c r="N62" s="1">
        <f t="shared" si="84"/>
        <v>12115.919126273406</v>
      </c>
      <c r="O62" s="1">
        <f t="shared" si="84"/>
        <v>14077.015939278313</v>
      </c>
      <c r="P62" s="1">
        <f t="shared" si="84"/>
        <v>11772.581390089947</v>
      </c>
      <c r="Q62" s="6">
        <f t="shared" ref="Q62" si="85">Q53*Q57</f>
        <v>8302.9021752087556</v>
      </c>
      <c r="R62" s="2">
        <f t="shared" si="84"/>
        <v>6616.5219314873675</v>
      </c>
      <c r="S62" s="1">
        <f t="shared" si="84"/>
        <v>7833.0544094773431</v>
      </c>
      <c r="T62" s="1">
        <f t="shared" si="84"/>
        <v>8608.6741941105047</v>
      </c>
      <c r="U62" s="1">
        <f t="shared" si="84"/>
        <v>8391.3824198338989</v>
      </c>
      <c r="V62" s="1">
        <f t="shared" si="84"/>
        <v>7895.2667780218972</v>
      </c>
      <c r="W62" s="1">
        <f t="shared" si="84"/>
        <v>7209.907000754034</v>
      </c>
      <c r="X62" s="1">
        <f t="shared" si="84"/>
        <v>6344.2370985582011</v>
      </c>
      <c r="Y62" s="1">
        <f t="shared" si="84"/>
        <v>7159.5740694778306</v>
      </c>
      <c r="Z62" s="1">
        <f t="shared" si="84"/>
        <v>9900.5000154951776</v>
      </c>
      <c r="AA62" s="1">
        <f t="shared" si="84"/>
        <v>11503.006505113395</v>
      </c>
      <c r="AB62" s="1">
        <f t="shared" si="84"/>
        <v>9619.9422446007502</v>
      </c>
      <c r="AC62" s="6">
        <f t="shared" si="84"/>
        <v>6784.7005462467996</v>
      </c>
    </row>
    <row r="63" spans="1:29" s="30" customFormat="1" x14ac:dyDescent="0.25">
      <c r="A63" s="59"/>
      <c r="B63" s="2"/>
      <c r="C63" s="1"/>
      <c r="D63" s="1"/>
      <c r="E63" s="1"/>
      <c r="F63" s="1"/>
      <c r="G63" s="1"/>
      <c r="H63" s="1"/>
      <c r="I63" s="1"/>
      <c r="J63" s="1"/>
      <c r="K63" s="6"/>
      <c r="L63" s="2"/>
      <c r="M63" s="1"/>
      <c r="N63" s="1"/>
      <c r="O63" s="1"/>
      <c r="P63" s="1"/>
      <c r="Q63" s="6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  <c r="AC63" s="6"/>
    </row>
    <row r="64" spans="1:29" s="30" customFormat="1" x14ac:dyDescent="0.25">
      <c r="A64" s="67" t="s">
        <v>39</v>
      </c>
      <c r="B64" s="7">
        <f>B61-B62</f>
        <v>10903.845456295147</v>
      </c>
      <c r="C64" s="34">
        <f>B64+C61-C62</f>
        <v>19973.223327965694</v>
      </c>
      <c r="D64" s="34">
        <f t="shared" ref="D64:M64" si="86">C64+D61-D62</f>
        <v>31198.236991475394</v>
      </c>
      <c r="E64" s="34">
        <f t="shared" si="86"/>
        <v>45668.890547180126</v>
      </c>
      <c r="F64" s="34">
        <f t="shared" si="86"/>
        <v>59382.961698383559</v>
      </c>
      <c r="G64" s="34">
        <f t="shared" si="86"/>
        <v>71529.903521342421</v>
      </c>
      <c r="H64" s="34">
        <f t="shared" si="86"/>
        <v>83232.312248378788</v>
      </c>
      <c r="I64" s="34">
        <f t="shared" si="86"/>
        <v>95200.635783739926</v>
      </c>
      <c r="J64" s="34">
        <f t="shared" si="86"/>
        <v>107776.0899674588</v>
      </c>
      <c r="K64" s="35">
        <f t="shared" si="86"/>
        <v>121190.26579359797</v>
      </c>
      <c r="L64" s="7">
        <f t="shared" si="86"/>
        <v>135899.75396414968</v>
      </c>
      <c r="M64" s="34">
        <f t="shared" si="86"/>
        <v>149611.45850914085</v>
      </c>
      <c r="N64" s="34">
        <f t="shared" ref="N64" si="87">M64+N61-N62</f>
        <v>159968.90447718379</v>
      </c>
      <c r="O64" s="34">
        <f t="shared" ref="O64" si="88">N64+O61-O62</f>
        <v>168365.25363222181</v>
      </c>
      <c r="P64" s="34">
        <f t="shared" ref="P64:Q64" si="89">O64+P61-P62</f>
        <v>179066.03733644821</v>
      </c>
      <c r="Q64" s="35">
        <f t="shared" si="89"/>
        <v>193236.50025555582</v>
      </c>
      <c r="R64" s="7">
        <f>R61-R62</f>
        <v>1539.0420029440593</v>
      </c>
      <c r="S64" s="34">
        <f>R64+S61-S62</f>
        <v>1861.5515278981438</v>
      </c>
      <c r="T64" s="34">
        <f t="shared" ref="T64:AC64" si="90">S64+T61-T62</f>
        <v>1408.441268219065</v>
      </c>
      <c r="U64" s="34">
        <f t="shared" si="90"/>
        <v>1172.6227828165938</v>
      </c>
      <c r="V64" s="34">
        <f t="shared" si="90"/>
        <v>1432.9199392261226</v>
      </c>
      <c r="W64" s="34">
        <f t="shared" si="90"/>
        <v>2378.5768729035153</v>
      </c>
      <c r="X64" s="34">
        <f t="shared" si="90"/>
        <v>4189.9037087767401</v>
      </c>
      <c r="Y64" s="34">
        <f t="shared" si="90"/>
        <v>5185.8935737303364</v>
      </c>
      <c r="Z64" s="34">
        <f t="shared" si="90"/>
        <v>3440.9574926665846</v>
      </c>
      <c r="AA64" s="34">
        <f t="shared" si="90"/>
        <v>93.514921984615285</v>
      </c>
      <c r="AB64" s="34">
        <f t="shared" si="90"/>
        <v>-1370.8633881847072</v>
      </c>
      <c r="AC64" s="35">
        <f t="shared" si="90"/>
        <v>-8.0035533756017685E-11</v>
      </c>
    </row>
  </sheetData>
  <printOptions horizontalCentered="1"/>
  <pageMargins left="0.7" right="0.7" top="0.75" bottom="0.75" header="0.3" footer="0.3"/>
  <pageSetup scale="37" fitToWidth="2" orientation="landscape" r:id="rId1"/>
  <headerFooter>
    <oddHeader>&amp;C&amp;"Times New Roman,Regular"&amp;12Example Calculation of Schedule 100 Annual Price Update (Year 1)</oddHeader>
  </headerFooter>
  <colBreaks count="1" manualBreakCount="1">
    <brk id="17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ED818-8305-423D-9CDE-66AE0EA51C84}">
  <dimension ref="A1:AB64"/>
  <sheetViews>
    <sheetView showGridLines="0" view="pageLayout" zoomScaleNormal="80" zoomScaleSheetLayoutView="90" workbookViewId="0">
      <selection activeCell="G8" sqref="G8"/>
    </sheetView>
  </sheetViews>
  <sheetFormatPr defaultColWidth="9.140625" defaultRowHeight="15.75" x14ac:dyDescent="0.25"/>
  <cols>
    <col min="1" max="1" width="31.85546875" style="83" bestFit="1" customWidth="1"/>
    <col min="2" max="2" width="25.28515625" style="11" bestFit="1" customWidth="1"/>
    <col min="3" max="4" width="14" style="11" bestFit="1" customWidth="1"/>
    <col min="5" max="5" width="20.7109375" style="11" bestFit="1" customWidth="1"/>
    <col min="6" max="13" width="14" style="11" bestFit="1" customWidth="1"/>
    <col min="14" max="25" width="14.5703125" style="11" bestFit="1" customWidth="1"/>
    <col min="26" max="26" width="2.7109375" style="11" customWidth="1"/>
    <col min="27" max="16384" width="9.140625" style="11"/>
  </cols>
  <sheetData>
    <row r="1" spans="2:13" ht="16.5" thickBot="1" x14ac:dyDescent="0.3"/>
    <row r="2" spans="2:13" ht="15.75" customHeight="1" x14ac:dyDescent="0.25">
      <c r="B2" s="12"/>
      <c r="C2" s="13" t="s">
        <v>0</v>
      </c>
      <c r="D2" s="13" t="s">
        <v>1</v>
      </c>
      <c r="E2" s="14" t="s">
        <v>1</v>
      </c>
    </row>
    <row r="3" spans="2:13" x14ac:dyDescent="0.25">
      <c r="B3" s="15"/>
      <c r="C3" s="3">
        <f>DATE(YEAR(B22),MONTH(B22)-1,1)</f>
        <v>46661</v>
      </c>
      <c r="D3" s="3">
        <f>M22</f>
        <v>47027</v>
      </c>
      <c r="E3" s="4">
        <f>Y22</f>
        <v>47392</v>
      </c>
    </row>
    <row r="4" spans="2:13" x14ac:dyDescent="0.25">
      <c r="B4" s="15" t="s">
        <v>2</v>
      </c>
      <c r="C4" s="16">
        <v>18681676.48946891</v>
      </c>
      <c r="D4" s="16">
        <v>28871681.847361043</v>
      </c>
      <c r="E4" s="17">
        <v>40760021.431568533</v>
      </c>
    </row>
    <row r="5" spans="2:13" ht="16.5" thickBot="1" x14ac:dyDescent="0.3">
      <c r="B5" s="19" t="s">
        <v>3</v>
      </c>
      <c r="C5" s="20">
        <v>5074235</v>
      </c>
      <c r="D5" s="20">
        <v>5074235</v>
      </c>
      <c r="E5" s="21">
        <v>5074235</v>
      </c>
      <c r="F5" s="18"/>
    </row>
    <row r="6" spans="2:13" ht="16.5" thickBot="1" x14ac:dyDescent="0.3">
      <c r="F6" s="18"/>
    </row>
    <row r="7" spans="2:13" x14ac:dyDescent="0.25">
      <c r="B7" s="12"/>
      <c r="C7" s="13" t="s">
        <v>4</v>
      </c>
      <c r="D7" s="73" t="s">
        <v>5</v>
      </c>
      <c r="E7" s="74" t="s">
        <v>40</v>
      </c>
    </row>
    <row r="8" spans="2:13" x14ac:dyDescent="0.25">
      <c r="B8" s="15" t="s">
        <v>7</v>
      </c>
      <c r="C8" s="71">
        <f>'First Annual Filing'!D8</f>
        <v>3.1067996365923998E-3</v>
      </c>
      <c r="D8" s="71">
        <v>2.2790719873354778E-3</v>
      </c>
      <c r="E8" s="75">
        <f>E4-Y30</f>
        <v>0</v>
      </c>
    </row>
    <row r="9" spans="2:13" ht="16.5" thickBot="1" x14ac:dyDescent="0.3">
      <c r="B9" s="15" t="s">
        <v>8</v>
      </c>
      <c r="C9" s="72">
        <f>'First Annual Filing'!D9</f>
        <v>1.3460016488550277E-3</v>
      </c>
      <c r="D9" s="72">
        <v>-1.4663587611323328E-3</v>
      </c>
      <c r="E9" s="76">
        <f>E5-Y47</f>
        <v>1.3969838619232178E-8</v>
      </c>
    </row>
    <row r="10" spans="2:13" ht="16.5" thickBot="1" x14ac:dyDescent="0.3">
      <c r="B10" s="42" t="s">
        <v>9</v>
      </c>
      <c r="C10" s="77">
        <f>SUM(C8:C9)</f>
        <v>4.4528012854474271E-3</v>
      </c>
      <c r="D10" s="78">
        <f>SUM(D8:D9)</f>
        <v>8.1271322620314504E-4</v>
      </c>
      <c r="E10" s="23"/>
    </row>
    <row r="11" spans="2:13" ht="16.5" thickBot="1" x14ac:dyDescent="0.3">
      <c r="C11" s="52"/>
      <c r="D11" s="52"/>
      <c r="E11" s="23"/>
    </row>
    <row r="12" spans="2:13" ht="38.25" customHeight="1" thickBot="1" x14ac:dyDescent="0.3">
      <c r="B12" s="25" t="s">
        <v>10</v>
      </c>
      <c r="C12" s="79">
        <f>'First Annual Filing'!D12</f>
        <v>4.0829673357320934E-2</v>
      </c>
      <c r="D12" s="79">
        <v>7.8535236565828413E-3</v>
      </c>
      <c r="E12" s="80">
        <f>Y64</f>
        <v>0</v>
      </c>
    </row>
    <row r="13" spans="2:13" ht="16.5" thickBot="1" x14ac:dyDescent="0.3"/>
    <row r="14" spans="2:13" x14ac:dyDescent="0.25">
      <c r="B14" s="12" t="s">
        <v>11</v>
      </c>
      <c r="C14" s="74">
        <v>10</v>
      </c>
      <c r="M14" s="23"/>
    </row>
    <row r="15" spans="2:13" x14ac:dyDescent="0.25">
      <c r="B15" s="15" t="s">
        <v>12</v>
      </c>
      <c r="C15" s="81">
        <v>10</v>
      </c>
      <c r="M15" s="23"/>
    </row>
    <row r="16" spans="2:13" ht="16.5" thickBot="1" x14ac:dyDescent="0.3">
      <c r="B16" s="19" t="s">
        <v>13</v>
      </c>
      <c r="C16" s="82">
        <v>0.05</v>
      </c>
    </row>
    <row r="20" spans="1:28" s="83" customFormat="1" x14ac:dyDescent="0.25">
      <c r="A20" s="57"/>
      <c r="B20" s="68" t="s">
        <v>0</v>
      </c>
      <c r="C20" s="69"/>
      <c r="D20" s="69"/>
      <c r="E20" s="69"/>
      <c r="F20" s="69"/>
      <c r="G20" s="70"/>
      <c r="H20" s="68" t="s">
        <v>14</v>
      </c>
      <c r="I20" s="69"/>
      <c r="J20" s="69"/>
      <c r="K20" s="69"/>
      <c r="L20" s="69"/>
      <c r="M20" s="70"/>
      <c r="N20" s="68" t="s">
        <v>14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70"/>
    </row>
    <row r="21" spans="1:28" x14ac:dyDescent="0.25">
      <c r="A21" s="58"/>
      <c r="B21" s="5"/>
      <c r="G21" s="26"/>
      <c r="H21" s="5"/>
      <c r="M21" s="26"/>
      <c r="N21" s="5"/>
      <c r="Y21" s="26"/>
    </row>
    <row r="22" spans="1:28" x14ac:dyDescent="0.25">
      <c r="A22" s="58" t="s">
        <v>15</v>
      </c>
      <c r="B22" s="27">
        <v>46692</v>
      </c>
      <c r="C22" s="28">
        <f>DATE(YEAR(B22),MONTH(B22)+1,1)</f>
        <v>46722</v>
      </c>
      <c r="D22" s="28">
        <f t="shared" ref="D22:Y22" si="0">DATE(YEAR(C22),MONTH(C22)+1,1)</f>
        <v>46753</v>
      </c>
      <c r="E22" s="28">
        <f t="shared" si="0"/>
        <v>46784</v>
      </c>
      <c r="F22" s="28">
        <f t="shared" si="0"/>
        <v>46813</v>
      </c>
      <c r="G22" s="29">
        <f t="shared" si="0"/>
        <v>46844</v>
      </c>
      <c r="H22" s="27">
        <f t="shared" si="0"/>
        <v>46874</v>
      </c>
      <c r="I22" s="28">
        <f t="shared" si="0"/>
        <v>46905</v>
      </c>
      <c r="J22" s="28">
        <f t="shared" si="0"/>
        <v>46935</v>
      </c>
      <c r="K22" s="28">
        <f t="shared" si="0"/>
        <v>46966</v>
      </c>
      <c r="L22" s="28">
        <f t="shared" si="0"/>
        <v>46997</v>
      </c>
      <c r="M22" s="29">
        <f t="shared" si="0"/>
        <v>47027</v>
      </c>
      <c r="N22" s="27">
        <f t="shared" si="0"/>
        <v>47058</v>
      </c>
      <c r="O22" s="28">
        <f t="shared" si="0"/>
        <v>47088</v>
      </c>
      <c r="P22" s="28">
        <f t="shared" si="0"/>
        <v>47119</v>
      </c>
      <c r="Q22" s="28">
        <f t="shared" si="0"/>
        <v>47150</v>
      </c>
      <c r="R22" s="28">
        <f t="shared" si="0"/>
        <v>47178</v>
      </c>
      <c r="S22" s="28">
        <f t="shared" si="0"/>
        <v>47209</v>
      </c>
      <c r="T22" s="28">
        <f t="shared" si="0"/>
        <v>47239</v>
      </c>
      <c r="U22" s="28">
        <f t="shared" si="0"/>
        <v>47270</v>
      </c>
      <c r="V22" s="28">
        <f t="shared" si="0"/>
        <v>47300</v>
      </c>
      <c r="W22" s="28">
        <f t="shared" si="0"/>
        <v>47331</v>
      </c>
      <c r="X22" s="28">
        <f t="shared" si="0"/>
        <v>47362</v>
      </c>
      <c r="Y22" s="29">
        <f t="shared" si="0"/>
        <v>47392</v>
      </c>
      <c r="Z22" s="41"/>
      <c r="AA22" s="41"/>
      <c r="AB22" s="41"/>
    </row>
    <row r="23" spans="1:28" x14ac:dyDescent="0.25">
      <c r="A23" s="60"/>
      <c r="B23" s="31"/>
      <c r="C23" s="32"/>
      <c r="D23" s="32"/>
      <c r="E23" s="32"/>
      <c r="F23" s="32"/>
      <c r="G23" s="33"/>
      <c r="H23" s="31"/>
      <c r="I23" s="32"/>
      <c r="J23" s="32"/>
      <c r="K23" s="32"/>
      <c r="L23" s="32"/>
      <c r="M23" s="33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3"/>
    </row>
    <row r="24" spans="1:28" x14ac:dyDescent="0.25">
      <c r="A24" s="61" t="s">
        <v>16</v>
      </c>
      <c r="B24" s="2">
        <v>222449546.96291608</v>
      </c>
      <c r="C24" s="1">
        <v>249127238.18426964</v>
      </c>
      <c r="D24" s="1">
        <v>281068389.7840541</v>
      </c>
      <c r="E24" s="1">
        <v>278713203.74598354</v>
      </c>
      <c r="F24" s="1">
        <v>265977547.94714582</v>
      </c>
      <c r="G24" s="6">
        <v>260678918.19021451</v>
      </c>
      <c r="H24" s="2">
        <v>248261266.57256263</v>
      </c>
      <c r="I24" s="1">
        <v>257203946.02172536</v>
      </c>
      <c r="J24" s="1">
        <v>328692003.38334936</v>
      </c>
      <c r="K24" s="1">
        <v>337429395.96142125</v>
      </c>
      <c r="L24" s="1">
        <v>314741806.11695558</v>
      </c>
      <c r="M24" s="6">
        <v>251488708.19322813</v>
      </c>
      <c r="N24" s="2">
        <v>255432606.61409777</v>
      </c>
      <c r="O24" s="1">
        <v>286065854.91759908</v>
      </c>
      <c r="P24" s="1">
        <v>290169440.55109012</v>
      </c>
      <c r="Q24" s="1">
        <v>287737993.11729741</v>
      </c>
      <c r="R24" s="1">
        <v>274589954.23238671</v>
      </c>
      <c r="S24" s="1">
        <v>269119753.78246278</v>
      </c>
      <c r="T24" s="1">
        <v>251174015.79547322</v>
      </c>
      <c r="U24" s="1">
        <v>260221616.09264374</v>
      </c>
      <c r="V24" s="1">
        <v>332548413.97308564</v>
      </c>
      <c r="W24" s="1">
        <v>341388318.85117674</v>
      </c>
      <c r="X24" s="1">
        <v>318434544.67356277</v>
      </c>
      <c r="Y24" s="6">
        <v>254439323.68582454</v>
      </c>
    </row>
    <row r="25" spans="1:28" x14ac:dyDescent="0.25">
      <c r="A25" s="61"/>
      <c r="B25" s="5"/>
      <c r="G25" s="26"/>
      <c r="H25" s="5"/>
      <c r="M25" s="26"/>
      <c r="N25" s="5"/>
      <c r="Y25" s="26"/>
    </row>
    <row r="26" spans="1:28" x14ac:dyDescent="0.25">
      <c r="A26" s="61" t="s">
        <v>17</v>
      </c>
      <c r="B26" s="5">
        <f>C8</f>
        <v>3.1067996365923998E-3</v>
      </c>
      <c r="C26" s="11">
        <f>B26</f>
        <v>3.1067996365923998E-3</v>
      </c>
      <c r="D26" s="11">
        <f t="shared" ref="D26:M27" si="1">C26</f>
        <v>3.1067996365923998E-3</v>
      </c>
      <c r="E26" s="11">
        <f t="shared" si="1"/>
        <v>3.1067996365923998E-3</v>
      </c>
      <c r="F26" s="11">
        <f t="shared" si="1"/>
        <v>3.1067996365923998E-3</v>
      </c>
      <c r="G26" s="26">
        <f t="shared" si="1"/>
        <v>3.1067996365923998E-3</v>
      </c>
      <c r="H26" s="5">
        <f t="shared" si="1"/>
        <v>3.1067996365923998E-3</v>
      </c>
      <c r="I26" s="11">
        <f t="shared" si="1"/>
        <v>3.1067996365923998E-3</v>
      </c>
      <c r="J26" s="11">
        <f t="shared" si="1"/>
        <v>3.1067996365923998E-3</v>
      </c>
      <c r="K26" s="11">
        <f t="shared" si="1"/>
        <v>3.1067996365923998E-3</v>
      </c>
      <c r="L26" s="11">
        <f t="shared" si="1"/>
        <v>3.1067996365923998E-3</v>
      </c>
      <c r="M26" s="26">
        <f t="shared" si="1"/>
        <v>3.1067996365923998E-3</v>
      </c>
      <c r="N26" s="5">
        <f>D8</f>
        <v>2.2790719873354778E-3</v>
      </c>
      <c r="O26" s="11">
        <f t="shared" ref="O26:Y27" si="2">N26</f>
        <v>2.2790719873354778E-3</v>
      </c>
      <c r="P26" s="11">
        <f t="shared" si="2"/>
        <v>2.2790719873354778E-3</v>
      </c>
      <c r="Q26" s="11">
        <f t="shared" si="2"/>
        <v>2.2790719873354778E-3</v>
      </c>
      <c r="R26" s="11">
        <f t="shared" si="2"/>
        <v>2.2790719873354778E-3</v>
      </c>
      <c r="S26" s="11">
        <f t="shared" si="2"/>
        <v>2.2790719873354778E-3</v>
      </c>
      <c r="T26" s="11">
        <f t="shared" si="2"/>
        <v>2.2790719873354778E-3</v>
      </c>
      <c r="U26" s="11">
        <f t="shared" si="2"/>
        <v>2.2790719873354778E-3</v>
      </c>
      <c r="V26" s="11">
        <f t="shared" si="2"/>
        <v>2.2790719873354778E-3</v>
      </c>
      <c r="W26" s="11">
        <f t="shared" si="2"/>
        <v>2.2790719873354778E-3</v>
      </c>
      <c r="X26" s="11">
        <f t="shared" si="2"/>
        <v>2.2790719873354778E-3</v>
      </c>
      <c r="Y26" s="26">
        <f t="shared" si="2"/>
        <v>2.2790719873354778E-3</v>
      </c>
    </row>
    <row r="27" spans="1:28" x14ac:dyDescent="0.25">
      <c r="A27" s="61" t="s">
        <v>18</v>
      </c>
      <c r="B27" s="5">
        <f>C9</f>
        <v>1.3460016488550277E-3</v>
      </c>
      <c r="C27" s="11">
        <f>B27</f>
        <v>1.3460016488550277E-3</v>
      </c>
      <c r="D27" s="11">
        <f t="shared" si="1"/>
        <v>1.3460016488550277E-3</v>
      </c>
      <c r="E27" s="11">
        <f t="shared" si="1"/>
        <v>1.3460016488550277E-3</v>
      </c>
      <c r="F27" s="11">
        <f t="shared" si="1"/>
        <v>1.3460016488550277E-3</v>
      </c>
      <c r="G27" s="26">
        <f t="shared" si="1"/>
        <v>1.3460016488550277E-3</v>
      </c>
      <c r="H27" s="5">
        <f t="shared" si="1"/>
        <v>1.3460016488550277E-3</v>
      </c>
      <c r="I27" s="11">
        <f t="shared" si="1"/>
        <v>1.3460016488550277E-3</v>
      </c>
      <c r="J27" s="11">
        <f t="shared" si="1"/>
        <v>1.3460016488550277E-3</v>
      </c>
      <c r="K27" s="11">
        <f t="shared" si="1"/>
        <v>1.3460016488550277E-3</v>
      </c>
      <c r="L27" s="11">
        <f t="shared" si="1"/>
        <v>1.3460016488550277E-3</v>
      </c>
      <c r="M27" s="26">
        <f t="shared" si="1"/>
        <v>1.3460016488550277E-3</v>
      </c>
      <c r="N27" s="5">
        <f>D9</f>
        <v>-1.4663587611323328E-3</v>
      </c>
      <c r="O27" s="11">
        <f t="shared" si="2"/>
        <v>-1.4663587611323328E-3</v>
      </c>
      <c r="P27" s="11">
        <f t="shared" si="2"/>
        <v>-1.4663587611323328E-3</v>
      </c>
      <c r="Q27" s="11">
        <f t="shared" si="2"/>
        <v>-1.4663587611323328E-3</v>
      </c>
      <c r="R27" s="11">
        <f t="shared" si="2"/>
        <v>-1.4663587611323328E-3</v>
      </c>
      <c r="S27" s="11">
        <f t="shared" si="2"/>
        <v>-1.4663587611323328E-3</v>
      </c>
      <c r="T27" s="11">
        <f t="shared" si="2"/>
        <v>-1.4663587611323328E-3</v>
      </c>
      <c r="U27" s="11">
        <f t="shared" si="2"/>
        <v>-1.4663587611323328E-3</v>
      </c>
      <c r="V27" s="11">
        <f t="shared" si="2"/>
        <v>-1.4663587611323328E-3</v>
      </c>
      <c r="W27" s="11">
        <f t="shared" si="2"/>
        <v>-1.4663587611323328E-3</v>
      </c>
      <c r="X27" s="11">
        <f t="shared" si="2"/>
        <v>-1.4663587611323328E-3</v>
      </c>
      <c r="Y27" s="26">
        <f t="shared" si="2"/>
        <v>-1.4663587611323328E-3</v>
      </c>
    </row>
    <row r="28" spans="1:28" x14ac:dyDescent="0.25">
      <c r="A28" s="61"/>
      <c r="B28" s="5"/>
      <c r="G28" s="26"/>
      <c r="H28" s="5"/>
      <c r="M28" s="26"/>
      <c r="N28" s="5"/>
      <c r="Y28" s="26"/>
    </row>
    <row r="29" spans="1:28" x14ac:dyDescent="0.25">
      <c r="A29" s="61" t="s">
        <v>19</v>
      </c>
      <c r="B29" s="2">
        <f t="shared" ref="B29:Y29" si="3">B24*B26</f>
        <v>691106.17166453169</v>
      </c>
      <c r="C29" s="1">
        <f t="shared" si="3"/>
        <v>773988.41305615718</v>
      </c>
      <c r="D29" s="1">
        <f t="shared" si="3"/>
        <v>873223.17123871029</v>
      </c>
      <c r="E29" s="1">
        <f t="shared" si="3"/>
        <v>865906.08011152514</v>
      </c>
      <c r="F29" s="1">
        <f t="shared" si="3"/>
        <v>826338.94930393028</v>
      </c>
      <c r="G29" s="6">
        <f t="shared" si="3"/>
        <v>809877.16830065835</v>
      </c>
      <c r="H29" s="2">
        <f t="shared" si="3"/>
        <v>771298.01276760653</v>
      </c>
      <c r="I29" s="1">
        <f t="shared" si="3"/>
        <v>799081.12603042752</v>
      </c>
      <c r="J29" s="1">
        <f t="shared" si="3"/>
        <v>1021180.1966622176</v>
      </c>
      <c r="K29" s="1">
        <f t="shared" si="3"/>
        <v>1048325.5247485365</v>
      </c>
      <c r="L29" s="1">
        <f t="shared" si="3"/>
        <v>977839.7288645932</v>
      </c>
      <c r="M29" s="6">
        <f t="shared" si="3"/>
        <v>781325.02722181322</v>
      </c>
      <c r="N29" s="2">
        <f t="shared" si="3"/>
        <v>582149.29838627309</v>
      </c>
      <c r="O29" s="1">
        <f t="shared" si="3"/>
        <v>651964.67647587496</v>
      </c>
      <c r="P29" s="1">
        <f t="shared" si="3"/>
        <v>661317.04354079673</v>
      </c>
      <c r="Q29" s="1">
        <f t="shared" si="3"/>
        <v>655775.59980576101</v>
      </c>
      <c r="R29" s="1">
        <f t="shared" si="3"/>
        <v>625810.27269476349</v>
      </c>
      <c r="S29" s="1">
        <f t="shared" si="3"/>
        <v>613343.29208423197</v>
      </c>
      <c r="T29" s="1">
        <f t="shared" si="3"/>
        <v>572443.6633460219</v>
      </c>
      <c r="U29" s="1">
        <f t="shared" si="3"/>
        <v>593063.79573591135</v>
      </c>
      <c r="V29" s="1">
        <f t="shared" si="3"/>
        <v>757901.77471890149</v>
      </c>
      <c r="W29" s="1">
        <f t="shared" si="3"/>
        <v>778048.55429726909</v>
      </c>
      <c r="X29" s="1">
        <f t="shared" si="3"/>
        <v>725735.2505654447</v>
      </c>
      <c r="Y29" s="6">
        <f t="shared" si="3"/>
        <v>579885.53508894704</v>
      </c>
    </row>
    <row r="30" spans="1:28" x14ac:dyDescent="0.25">
      <c r="A30" s="61" t="s">
        <v>20</v>
      </c>
      <c r="B30" s="2">
        <f>B29+C4</f>
        <v>19372782.661133442</v>
      </c>
      <c r="C30" s="1">
        <f t="shared" ref="C30:M30" si="4">SUM(B30,C29,C50)</f>
        <v>20224271.0741896</v>
      </c>
      <c r="D30" s="1">
        <f t="shared" si="4"/>
        <v>21181494.245428309</v>
      </c>
      <c r="E30" s="1">
        <f t="shared" si="4"/>
        <v>22134300.325539835</v>
      </c>
      <c r="F30" s="1">
        <f t="shared" si="4"/>
        <v>23050939.274843764</v>
      </c>
      <c r="G30" s="6">
        <f t="shared" si="4"/>
        <v>23954316.443144422</v>
      </c>
      <c r="H30" s="2">
        <f t="shared" si="4"/>
        <v>24827030.978618395</v>
      </c>
      <c r="I30" s="1">
        <f t="shared" si="4"/>
        <v>25731222.819405627</v>
      </c>
      <c r="J30" s="1">
        <f t="shared" si="4"/>
        <v>26861743.903225079</v>
      </c>
      <c r="K30" s="1">
        <f t="shared" si="4"/>
        <v>28024177.372413613</v>
      </c>
      <c r="L30" s="1">
        <f t="shared" si="4"/>
        <v>29120821.673098397</v>
      </c>
      <c r="M30" s="6">
        <f t="shared" si="4"/>
        <v>30025111.217764832</v>
      </c>
      <c r="N30" s="2">
        <f>SUM(M30,N29,N50)+(M30-D4)</f>
        <v>31887007.327667218</v>
      </c>
      <c r="O30" s="1">
        <f t="shared" ref="O30:Y30" si="5">SUM(N30,O29,O50)</f>
        <v>32673192.794417698</v>
      </c>
      <c r="P30" s="1">
        <f t="shared" si="5"/>
        <v>33472025.885109279</v>
      </c>
      <c r="Q30" s="1">
        <f t="shared" si="5"/>
        <v>34268634.458602592</v>
      </c>
      <c r="R30" s="1">
        <f t="shared" si="5"/>
        <v>35038534.479609653</v>
      </c>
      <c r="S30" s="1">
        <f t="shared" si="5"/>
        <v>35799149.4638841</v>
      </c>
      <c r="T30" s="1">
        <f t="shared" si="5"/>
        <v>36521948.840961613</v>
      </c>
      <c r="U30" s="1">
        <f t="shared" si="5"/>
        <v>37268422.973109312</v>
      </c>
      <c r="V30" s="1">
        <f t="shared" si="5"/>
        <v>38183188.805580169</v>
      </c>
      <c r="W30" s="1">
        <f t="shared" si="5"/>
        <v>39121954.914388806</v>
      </c>
      <c r="X30" s="1">
        <f t="shared" si="5"/>
        <v>40012210.258869551</v>
      </c>
      <c r="Y30" s="6">
        <f t="shared" si="5"/>
        <v>40760021.431568556</v>
      </c>
    </row>
    <row r="31" spans="1:28" x14ac:dyDescent="0.25">
      <c r="A31" s="61"/>
      <c r="B31" s="5"/>
      <c r="G31" s="26"/>
      <c r="H31" s="5"/>
      <c r="M31" s="26"/>
      <c r="N31" s="5"/>
      <c r="Y31" s="26"/>
    </row>
    <row r="32" spans="1:28" x14ac:dyDescent="0.25">
      <c r="A32" s="61" t="s">
        <v>21</v>
      </c>
      <c r="B32" s="2">
        <v>93602.710583049207</v>
      </c>
      <c r="C32" s="1">
        <v>93602.710583049207</v>
      </c>
      <c r="D32" s="1">
        <v>93602.710583049207</v>
      </c>
      <c r="E32" s="1">
        <v>93602.710583049207</v>
      </c>
      <c r="F32" s="1">
        <v>93602.710583049207</v>
      </c>
      <c r="G32" s="6">
        <v>93602.710583049207</v>
      </c>
      <c r="H32" s="2">
        <v>93602.710583049207</v>
      </c>
      <c r="I32" s="1">
        <v>93602.710583049207</v>
      </c>
      <c r="J32" s="1">
        <v>93602.710583049207</v>
      </c>
      <c r="K32" s="1">
        <v>93602.710583049207</v>
      </c>
      <c r="L32" s="1">
        <v>93602.710583049207</v>
      </c>
      <c r="M32" s="6">
        <v>93602.710583049207</v>
      </c>
      <c r="N32" s="2">
        <v>93602.710583049207</v>
      </c>
      <c r="O32" s="1">
        <v>93602.710583049207</v>
      </c>
      <c r="P32" s="1">
        <v>93602.710583049207</v>
      </c>
      <c r="Q32" s="1">
        <v>93602.710583049207</v>
      </c>
      <c r="R32" s="1">
        <v>93602.710583049207</v>
      </c>
      <c r="S32" s="1">
        <v>93602.710583049207</v>
      </c>
      <c r="T32" s="1">
        <v>93602.710583049207</v>
      </c>
      <c r="U32" s="1">
        <v>93602.710583049207</v>
      </c>
      <c r="V32" s="1">
        <v>93602.710583049207</v>
      </c>
      <c r="W32" s="1">
        <v>93602.710583049207</v>
      </c>
      <c r="X32" s="1">
        <v>93602.710583049207</v>
      </c>
      <c r="Y32" s="6">
        <v>93602.710583049207</v>
      </c>
    </row>
    <row r="33" spans="1:25" x14ac:dyDescent="0.25">
      <c r="A33" s="61"/>
      <c r="B33" s="5"/>
      <c r="G33" s="26"/>
      <c r="H33" s="5"/>
      <c r="M33" s="26"/>
      <c r="N33" s="5"/>
      <c r="Y33" s="26"/>
    </row>
    <row r="34" spans="1:25" x14ac:dyDescent="0.25">
      <c r="A34" s="61" t="s">
        <v>22</v>
      </c>
      <c r="B34" s="5"/>
      <c r="G34" s="26"/>
      <c r="H34" s="5"/>
      <c r="M34" s="26"/>
      <c r="N34" s="5"/>
      <c r="Y34" s="26"/>
    </row>
    <row r="35" spans="1:25" x14ac:dyDescent="0.25">
      <c r="A35" s="61" t="s">
        <v>23</v>
      </c>
      <c r="B35" s="2">
        <f>SUM(B39,B43)</f>
        <v>0</v>
      </c>
      <c r="C35" s="1">
        <f t="shared" ref="C35:Y36" si="6">SUM(C39,C43)</f>
        <v>0</v>
      </c>
      <c r="D35" s="1">
        <f t="shared" si="6"/>
        <v>0</v>
      </c>
      <c r="E35" s="1">
        <f t="shared" si="6"/>
        <v>0</v>
      </c>
      <c r="F35" s="1">
        <f t="shared" si="6"/>
        <v>0</v>
      </c>
      <c r="G35" s="6">
        <f t="shared" si="6"/>
        <v>0</v>
      </c>
      <c r="H35" s="2">
        <f t="shared" si="6"/>
        <v>0</v>
      </c>
      <c r="I35" s="1">
        <f t="shared" si="6"/>
        <v>0</v>
      </c>
      <c r="J35" s="1">
        <f t="shared" si="6"/>
        <v>0</v>
      </c>
      <c r="K35" s="1">
        <f t="shared" si="6"/>
        <v>0</v>
      </c>
      <c r="L35" s="1">
        <f t="shared" si="6"/>
        <v>0</v>
      </c>
      <c r="M35" s="6">
        <f t="shared" si="6"/>
        <v>0</v>
      </c>
      <c r="N35" s="2">
        <f t="shared" si="6"/>
        <v>0</v>
      </c>
      <c r="O35" s="1">
        <f t="shared" si="6"/>
        <v>13982.375</v>
      </c>
      <c r="P35" s="1">
        <f t="shared" si="6"/>
        <v>13982.375</v>
      </c>
      <c r="Q35" s="1">
        <f t="shared" si="6"/>
        <v>13982.375</v>
      </c>
      <c r="R35" s="1">
        <f t="shared" si="6"/>
        <v>13982.375</v>
      </c>
      <c r="S35" s="1">
        <f t="shared" si="6"/>
        <v>13982.375</v>
      </c>
      <c r="T35" s="1">
        <f t="shared" si="6"/>
        <v>13982.375</v>
      </c>
      <c r="U35" s="1">
        <f t="shared" si="6"/>
        <v>13982.375</v>
      </c>
      <c r="V35" s="1">
        <f t="shared" si="6"/>
        <v>13982.375</v>
      </c>
      <c r="W35" s="1">
        <f t="shared" si="6"/>
        <v>13982.375</v>
      </c>
      <c r="X35" s="1">
        <f t="shared" si="6"/>
        <v>13982.375</v>
      </c>
      <c r="Y35" s="6">
        <f t="shared" si="6"/>
        <v>13982.375</v>
      </c>
    </row>
    <row r="36" spans="1:25" x14ac:dyDescent="0.25">
      <c r="A36" s="61" t="s">
        <v>24</v>
      </c>
      <c r="B36" s="2">
        <f>SUM(B40,B44)</f>
        <v>0</v>
      </c>
      <c r="C36" s="1">
        <f t="shared" si="6"/>
        <v>0</v>
      </c>
      <c r="D36" s="1">
        <f t="shared" si="6"/>
        <v>0</v>
      </c>
      <c r="E36" s="1">
        <f t="shared" si="6"/>
        <v>0</v>
      </c>
      <c r="F36" s="1">
        <f t="shared" si="6"/>
        <v>0</v>
      </c>
      <c r="G36" s="6">
        <f t="shared" si="6"/>
        <v>0</v>
      </c>
      <c r="H36" s="2">
        <f t="shared" si="6"/>
        <v>0</v>
      </c>
      <c r="I36" s="1">
        <f t="shared" si="6"/>
        <v>0</v>
      </c>
      <c r="J36" s="1">
        <f t="shared" si="6"/>
        <v>0</v>
      </c>
      <c r="K36" s="1">
        <f t="shared" si="6"/>
        <v>0</v>
      </c>
      <c r="L36" s="1">
        <f t="shared" si="6"/>
        <v>0</v>
      </c>
      <c r="M36" s="6">
        <f t="shared" si="6"/>
        <v>0</v>
      </c>
      <c r="N36" s="2">
        <f t="shared" si="6"/>
        <v>0</v>
      </c>
      <c r="O36" s="1">
        <f t="shared" si="6"/>
        <v>139823.75</v>
      </c>
      <c r="P36" s="1">
        <f t="shared" si="6"/>
        <v>139823.75</v>
      </c>
      <c r="Q36" s="1">
        <f t="shared" si="6"/>
        <v>139823.75</v>
      </c>
      <c r="R36" s="1">
        <f t="shared" si="6"/>
        <v>139823.75</v>
      </c>
      <c r="S36" s="1">
        <f t="shared" si="6"/>
        <v>139823.75</v>
      </c>
      <c r="T36" s="1">
        <f t="shared" si="6"/>
        <v>139823.75</v>
      </c>
      <c r="U36" s="1">
        <f t="shared" si="6"/>
        <v>139823.75</v>
      </c>
      <c r="V36" s="1">
        <f t="shared" si="6"/>
        <v>139823.75</v>
      </c>
      <c r="W36" s="1">
        <f t="shared" si="6"/>
        <v>139823.75</v>
      </c>
      <c r="X36" s="1">
        <f t="shared" si="6"/>
        <v>139823.75</v>
      </c>
      <c r="Y36" s="6">
        <f t="shared" si="6"/>
        <v>139823.75</v>
      </c>
    </row>
    <row r="37" spans="1:25" x14ac:dyDescent="0.25">
      <c r="A37" s="58"/>
      <c r="B37" s="5"/>
      <c r="G37" s="26"/>
      <c r="H37" s="5"/>
      <c r="M37" s="26"/>
      <c r="N37" s="5"/>
      <c r="Y37" s="26"/>
    </row>
    <row r="38" spans="1:25" x14ac:dyDescent="0.25">
      <c r="A38" s="61" t="s">
        <v>25</v>
      </c>
      <c r="B38" s="5"/>
      <c r="G38" s="26"/>
      <c r="H38" s="5"/>
      <c r="M38" s="26"/>
      <c r="N38" s="5"/>
      <c r="Y38" s="26"/>
    </row>
    <row r="39" spans="1:25" s="30" customFormat="1" x14ac:dyDescent="0.25">
      <c r="A39" s="59" t="s">
        <v>23</v>
      </c>
      <c r="B39" s="2">
        <v>0</v>
      </c>
      <c r="C39" s="1">
        <v>0</v>
      </c>
      <c r="D39" s="1">
        <v>0</v>
      </c>
      <c r="E39" s="1">
        <v>0</v>
      </c>
      <c r="F39" s="1">
        <v>0</v>
      </c>
      <c r="G39" s="6">
        <v>0</v>
      </c>
      <c r="H39" s="2">
        <v>0</v>
      </c>
      <c r="I39" s="1">
        <v>0</v>
      </c>
      <c r="J39" s="1">
        <v>0</v>
      </c>
      <c r="K39" s="1">
        <v>0</v>
      </c>
      <c r="L39" s="1">
        <v>0</v>
      </c>
      <c r="M39" s="6">
        <v>0</v>
      </c>
      <c r="N39" s="2">
        <v>0</v>
      </c>
      <c r="O39" s="1">
        <v>13982.375</v>
      </c>
      <c r="P39" s="1">
        <v>13982.375</v>
      </c>
      <c r="Q39" s="1">
        <v>13982.375</v>
      </c>
      <c r="R39" s="1">
        <v>13982.375</v>
      </c>
      <c r="S39" s="1">
        <v>13982.375</v>
      </c>
      <c r="T39" s="1">
        <v>13982.375</v>
      </c>
      <c r="U39" s="1">
        <v>13982.375</v>
      </c>
      <c r="V39" s="1">
        <v>13982.375</v>
      </c>
      <c r="W39" s="1">
        <v>13982.375</v>
      </c>
      <c r="X39" s="1">
        <v>13982.375</v>
      </c>
      <c r="Y39" s="6">
        <v>13982.375</v>
      </c>
    </row>
    <row r="40" spans="1:25" x14ac:dyDescent="0.25">
      <c r="A40" s="61" t="s">
        <v>24</v>
      </c>
      <c r="B40" s="2">
        <f t="shared" ref="B40:Y40" si="7">B39*$C$14</f>
        <v>0</v>
      </c>
      <c r="C40" s="1">
        <f t="shared" si="7"/>
        <v>0</v>
      </c>
      <c r="D40" s="1">
        <f t="shared" si="7"/>
        <v>0</v>
      </c>
      <c r="E40" s="1">
        <f t="shared" si="7"/>
        <v>0</v>
      </c>
      <c r="F40" s="1">
        <f t="shared" si="7"/>
        <v>0</v>
      </c>
      <c r="G40" s="6">
        <f t="shared" si="7"/>
        <v>0</v>
      </c>
      <c r="H40" s="2">
        <f t="shared" si="7"/>
        <v>0</v>
      </c>
      <c r="I40" s="1">
        <f t="shared" si="7"/>
        <v>0</v>
      </c>
      <c r="J40" s="1">
        <f t="shared" si="7"/>
        <v>0</v>
      </c>
      <c r="K40" s="1">
        <f t="shared" si="7"/>
        <v>0</v>
      </c>
      <c r="L40" s="1">
        <f t="shared" si="7"/>
        <v>0</v>
      </c>
      <c r="M40" s="6">
        <f t="shared" si="7"/>
        <v>0</v>
      </c>
      <c r="N40" s="2">
        <f t="shared" si="7"/>
        <v>0</v>
      </c>
      <c r="O40" s="1">
        <f t="shared" si="7"/>
        <v>139823.75</v>
      </c>
      <c r="P40" s="1">
        <f t="shared" si="7"/>
        <v>139823.75</v>
      </c>
      <c r="Q40" s="1">
        <f t="shared" si="7"/>
        <v>139823.75</v>
      </c>
      <c r="R40" s="1">
        <f t="shared" si="7"/>
        <v>139823.75</v>
      </c>
      <c r="S40" s="1">
        <f t="shared" si="7"/>
        <v>139823.75</v>
      </c>
      <c r="T40" s="1">
        <f t="shared" si="7"/>
        <v>139823.75</v>
      </c>
      <c r="U40" s="1">
        <f t="shared" si="7"/>
        <v>139823.75</v>
      </c>
      <c r="V40" s="1">
        <f t="shared" si="7"/>
        <v>139823.75</v>
      </c>
      <c r="W40" s="1">
        <f t="shared" si="7"/>
        <v>139823.75</v>
      </c>
      <c r="X40" s="1">
        <f t="shared" si="7"/>
        <v>139823.75</v>
      </c>
      <c r="Y40" s="6">
        <f t="shared" si="7"/>
        <v>139823.75</v>
      </c>
    </row>
    <row r="41" spans="1:25" x14ac:dyDescent="0.25">
      <c r="A41" s="58"/>
      <c r="B41" s="5"/>
      <c r="G41" s="26"/>
      <c r="H41" s="5"/>
      <c r="M41" s="26"/>
      <c r="N41" s="5"/>
      <c r="Y41" s="26"/>
    </row>
    <row r="42" spans="1:25" x14ac:dyDescent="0.25">
      <c r="A42" s="61" t="s">
        <v>26</v>
      </c>
      <c r="B42" s="2"/>
      <c r="C42" s="1"/>
      <c r="D42" s="1"/>
      <c r="E42" s="1"/>
      <c r="F42" s="1"/>
      <c r="G42" s="6"/>
      <c r="H42" s="2"/>
      <c r="I42" s="1"/>
      <c r="J42" s="1"/>
      <c r="K42" s="1"/>
      <c r="L42" s="1"/>
      <c r="M42" s="6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6"/>
    </row>
    <row r="43" spans="1:25" s="30" customFormat="1" x14ac:dyDescent="0.25">
      <c r="A43" s="59" t="s">
        <v>23</v>
      </c>
      <c r="B43" s="2">
        <v>0</v>
      </c>
      <c r="C43" s="1">
        <v>0</v>
      </c>
      <c r="D43" s="1">
        <v>0</v>
      </c>
      <c r="E43" s="1">
        <v>0</v>
      </c>
      <c r="F43" s="1">
        <v>0</v>
      </c>
      <c r="G43" s="6">
        <v>0</v>
      </c>
      <c r="H43" s="2">
        <v>0</v>
      </c>
      <c r="I43" s="1">
        <v>0</v>
      </c>
      <c r="J43" s="1">
        <v>0</v>
      </c>
      <c r="K43" s="1">
        <v>0</v>
      </c>
      <c r="L43" s="1">
        <v>0</v>
      </c>
      <c r="M43" s="6">
        <v>0</v>
      </c>
      <c r="N43" s="2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6">
        <v>0</v>
      </c>
    </row>
    <row r="44" spans="1:25" x14ac:dyDescent="0.25">
      <c r="A44" s="61" t="s">
        <v>24</v>
      </c>
      <c r="B44" s="2">
        <f t="shared" ref="B44:Y44" si="8">B43*$C$15</f>
        <v>0</v>
      </c>
      <c r="C44" s="1">
        <f t="shared" si="8"/>
        <v>0</v>
      </c>
      <c r="D44" s="1">
        <f t="shared" si="8"/>
        <v>0</v>
      </c>
      <c r="E44" s="1">
        <f t="shared" si="8"/>
        <v>0</v>
      </c>
      <c r="F44" s="1">
        <f t="shared" si="8"/>
        <v>0</v>
      </c>
      <c r="G44" s="6">
        <f t="shared" si="8"/>
        <v>0</v>
      </c>
      <c r="H44" s="2">
        <f t="shared" si="8"/>
        <v>0</v>
      </c>
      <c r="I44" s="1">
        <f t="shared" si="8"/>
        <v>0</v>
      </c>
      <c r="J44" s="1">
        <f t="shared" si="8"/>
        <v>0</v>
      </c>
      <c r="K44" s="1">
        <f t="shared" si="8"/>
        <v>0</v>
      </c>
      <c r="L44" s="1">
        <f t="shared" si="8"/>
        <v>0</v>
      </c>
      <c r="M44" s="6">
        <f t="shared" si="8"/>
        <v>0</v>
      </c>
      <c r="N44" s="2">
        <f t="shared" si="8"/>
        <v>0</v>
      </c>
      <c r="O44" s="1">
        <f t="shared" si="8"/>
        <v>0</v>
      </c>
      <c r="P44" s="1">
        <f t="shared" si="8"/>
        <v>0</v>
      </c>
      <c r="Q44" s="1">
        <f t="shared" si="8"/>
        <v>0</v>
      </c>
      <c r="R44" s="1">
        <f t="shared" si="8"/>
        <v>0</v>
      </c>
      <c r="S44" s="1">
        <f t="shared" si="8"/>
        <v>0</v>
      </c>
      <c r="T44" s="1">
        <f t="shared" si="8"/>
        <v>0</v>
      </c>
      <c r="U44" s="1">
        <f t="shared" si="8"/>
        <v>0</v>
      </c>
      <c r="V44" s="1">
        <f t="shared" si="8"/>
        <v>0</v>
      </c>
      <c r="W44" s="1">
        <f t="shared" si="8"/>
        <v>0</v>
      </c>
      <c r="X44" s="1">
        <f t="shared" si="8"/>
        <v>0</v>
      </c>
      <c r="Y44" s="6">
        <f t="shared" si="8"/>
        <v>0</v>
      </c>
    </row>
    <row r="45" spans="1:25" x14ac:dyDescent="0.25">
      <c r="A45" s="58"/>
      <c r="B45" s="5"/>
      <c r="G45" s="26"/>
      <c r="H45" s="5"/>
      <c r="M45" s="26"/>
      <c r="N45" s="5"/>
      <c r="Y45" s="26"/>
    </row>
    <row r="46" spans="1:25" x14ac:dyDescent="0.25">
      <c r="A46" s="61" t="s">
        <v>27</v>
      </c>
      <c r="B46" s="2">
        <f t="shared" ref="B46:Y46" si="9">B24*B27</f>
        <v>299417.45699913899</v>
      </c>
      <c r="C46" s="1">
        <f t="shared" si="9"/>
        <v>335325.67337072617</v>
      </c>
      <c r="D46" s="1">
        <f t="shared" si="9"/>
        <v>378318.51609036443</v>
      </c>
      <c r="E46" s="1">
        <f t="shared" si="9"/>
        <v>375148.43179976114</v>
      </c>
      <c r="F46" s="1">
        <f t="shared" si="9"/>
        <v>358006.21809527546</v>
      </c>
      <c r="G46" s="6">
        <f t="shared" si="9"/>
        <v>350874.25370577362</v>
      </c>
      <c r="H46" s="2">
        <f t="shared" si="9"/>
        <v>334160.0741535069</v>
      </c>
      <c r="I46" s="1">
        <f t="shared" si="9"/>
        <v>346196.93543726188</v>
      </c>
      <c r="J46" s="1">
        <f t="shared" si="9"/>
        <v>442419.97851945058</v>
      </c>
      <c r="K46" s="1">
        <f t="shared" si="9"/>
        <v>454180.52333622903</v>
      </c>
      <c r="L46" s="1">
        <f t="shared" si="9"/>
        <v>423642.98999703169</v>
      </c>
      <c r="M46" s="6">
        <f t="shared" si="9"/>
        <v>338504.21589650598</v>
      </c>
      <c r="N46" s="2">
        <f t="shared" si="9"/>
        <v>-374555.84058745095</v>
      </c>
      <c r="O46" s="1">
        <f t="shared" si="9"/>
        <v>-419475.17261923227</v>
      </c>
      <c r="P46" s="1">
        <f t="shared" si="9"/>
        <v>-425492.50136495859</v>
      </c>
      <c r="Q46" s="1">
        <f t="shared" si="9"/>
        <v>-421927.12711818394</v>
      </c>
      <c r="R46" s="1">
        <f t="shared" si="9"/>
        <v>-402647.38510758651</v>
      </c>
      <c r="S46" s="1">
        <f t="shared" si="9"/>
        <v>-394626.10875269055</v>
      </c>
      <c r="T46" s="1">
        <f t="shared" si="9"/>
        <v>-368311.21863048308</v>
      </c>
      <c r="U46" s="1">
        <f t="shared" si="9"/>
        <v>-381578.24659346259</v>
      </c>
      <c r="V46" s="1">
        <f t="shared" si="9"/>
        <v>-487635.28033009602</v>
      </c>
      <c r="W46" s="1">
        <f t="shared" si="9"/>
        <v>-500597.75229566131</v>
      </c>
      <c r="X46" s="1">
        <f t="shared" si="9"/>
        <v>-466939.28442926396</v>
      </c>
      <c r="Y46" s="6">
        <f t="shared" si="9"/>
        <v>-373099.33146329428</v>
      </c>
    </row>
    <row r="47" spans="1:25" x14ac:dyDescent="0.25">
      <c r="A47" s="63" t="s">
        <v>28</v>
      </c>
      <c r="B47" s="7">
        <f>B46+C5-B32-B36</f>
        <v>5280049.7464160901</v>
      </c>
      <c r="C47" s="34">
        <f>C46-C32-C36+B47+C51</f>
        <v>5544103.9896834511</v>
      </c>
      <c r="D47" s="34">
        <f t="shared" ref="D47:M47" si="10">D46-D32-D36+C47+D51</f>
        <v>5852501.1806444963</v>
      </c>
      <c r="E47" s="34">
        <f t="shared" si="10"/>
        <v>6157894.8092250843</v>
      </c>
      <c r="F47" s="34">
        <f t="shared" si="10"/>
        <v>6446426.9241646398</v>
      </c>
      <c r="G47" s="35">
        <f t="shared" si="10"/>
        <v>6728081.1101143323</v>
      </c>
      <c r="H47" s="7">
        <f t="shared" si="10"/>
        <v>6997368.3117980855</v>
      </c>
      <c r="I47" s="34">
        <f t="shared" si="10"/>
        <v>7279839.4815669507</v>
      </c>
      <c r="J47" s="34">
        <f t="shared" si="10"/>
        <v>7659911.1222984632</v>
      </c>
      <c r="K47" s="34">
        <f t="shared" si="10"/>
        <v>8053351.440818171</v>
      </c>
      <c r="L47" s="34">
        <f t="shared" si="10"/>
        <v>8417829.9407980554</v>
      </c>
      <c r="M47" s="35">
        <f t="shared" si="10"/>
        <v>8698510.9546479546</v>
      </c>
      <c r="N47" s="7">
        <f>N46-N32-N36+M47-(D5-M47)+N51+M64</f>
        <v>11888462.613660801</v>
      </c>
      <c r="O47" s="34">
        <f t="shared" ref="O47:Y47" si="11">O46-O32-O36+N47+O51</f>
        <v>11284222.33473915</v>
      </c>
      <c r="P47" s="34">
        <f t="shared" si="11"/>
        <v>10671434.523141379</v>
      </c>
      <c r="Q47" s="34">
        <f t="shared" si="11"/>
        <v>10059666.231105072</v>
      </c>
      <c r="R47" s="34">
        <f t="shared" si="11"/>
        <v>9464668.8126583993</v>
      </c>
      <c r="S47" s="34">
        <f t="shared" si="11"/>
        <v>8875230.2256488353</v>
      </c>
      <c r="T47" s="34">
        <f t="shared" si="11"/>
        <v>8309705.3573366934</v>
      </c>
      <c r="U47" s="34">
        <f t="shared" si="11"/>
        <v>7728529.4678020142</v>
      </c>
      <c r="V47" s="34">
        <f t="shared" si="11"/>
        <v>7038654.0261706896</v>
      </c>
      <c r="W47" s="34">
        <f t="shared" si="11"/>
        <v>6332914.6264170744</v>
      </c>
      <c r="X47" s="34">
        <f t="shared" si="11"/>
        <v>5657963.2355056051</v>
      </c>
      <c r="Y47" s="35">
        <f t="shared" si="11"/>
        <v>5074234.999999986</v>
      </c>
    </row>
    <row r="48" spans="1:25" ht="19.5" customHeight="1" x14ac:dyDescent="0.25">
      <c r="A48" s="61"/>
      <c r="B48" s="2"/>
      <c r="C48" s="1"/>
      <c r="D48" s="1"/>
      <c r="E48" s="1"/>
      <c r="F48" s="1"/>
      <c r="G48" s="6"/>
      <c r="H48" s="2"/>
      <c r="I48" s="1"/>
      <c r="J48" s="1"/>
      <c r="K48" s="1"/>
      <c r="L48" s="32"/>
      <c r="M48" s="33"/>
      <c r="N48" s="31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3"/>
    </row>
    <row r="49" spans="1:25" s="36" customFormat="1" ht="19.5" customHeight="1" x14ac:dyDescent="0.25">
      <c r="A49" s="64" t="s">
        <v>29</v>
      </c>
      <c r="B49" s="10"/>
      <c r="C49" s="8"/>
      <c r="D49" s="8"/>
      <c r="E49" s="8"/>
      <c r="F49" s="8"/>
      <c r="G49" s="9"/>
      <c r="H49" s="10">
        <f t="shared" ref="H49:Y49" si="12">$C$16</f>
        <v>0.05</v>
      </c>
      <c r="I49" s="8">
        <f t="shared" si="12"/>
        <v>0.05</v>
      </c>
      <c r="J49" s="8">
        <f t="shared" si="12"/>
        <v>0.05</v>
      </c>
      <c r="K49" s="8">
        <f t="shared" si="12"/>
        <v>0.05</v>
      </c>
      <c r="L49" s="8">
        <f t="shared" si="12"/>
        <v>0.05</v>
      </c>
      <c r="M49" s="9">
        <f t="shared" si="12"/>
        <v>0.05</v>
      </c>
      <c r="N49" s="10">
        <f t="shared" si="12"/>
        <v>0.05</v>
      </c>
      <c r="O49" s="8">
        <f t="shared" si="12"/>
        <v>0.05</v>
      </c>
      <c r="P49" s="8">
        <f t="shared" si="12"/>
        <v>0.05</v>
      </c>
      <c r="Q49" s="8">
        <f t="shared" si="12"/>
        <v>0.05</v>
      </c>
      <c r="R49" s="8">
        <f t="shared" si="12"/>
        <v>0.05</v>
      </c>
      <c r="S49" s="8">
        <f t="shared" si="12"/>
        <v>0.05</v>
      </c>
      <c r="T49" s="8">
        <f t="shared" si="12"/>
        <v>0.05</v>
      </c>
      <c r="U49" s="8">
        <f t="shared" si="12"/>
        <v>0.05</v>
      </c>
      <c r="V49" s="8">
        <f t="shared" si="12"/>
        <v>0.05</v>
      </c>
      <c r="W49" s="8">
        <f t="shared" si="12"/>
        <v>0.05</v>
      </c>
      <c r="X49" s="8">
        <f t="shared" si="12"/>
        <v>0.05</v>
      </c>
      <c r="Y49" s="9">
        <f t="shared" si="12"/>
        <v>0.05</v>
      </c>
    </row>
    <row r="50" spans="1:25" x14ac:dyDescent="0.25">
      <c r="A50" s="61" t="s">
        <v>30</v>
      </c>
      <c r="B50" s="2">
        <v>73000</v>
      </c>
      <c r="C50" s="1">
        <v>77500</v>
      </c>
      <c r="D50" s="1">
        <v>84000</v>
      </c>
      <c r="E50" s="1">
        <v>86900</v>
      </c>
      <c r="F50" s="1">
        <v>90300</v>
      </c>
      <c r="G50" s="6">
        <v>93500</v>
      </c>
      <c r="H50" s="2">
        <f t="shared" ref="H50:Y50" si="13">MAX(H49/12*(G30+0.5*H29),0)</f>
        <v>101416.5227063676</v>
      </c>
      <c r="I50" s="1">
        <f t="shared" si="13"/>
        <v>105110.7147568067</v>
      </c>
      <c r="J50" s="1">
        <f t="shared" si="13"/>
        <v>109340.8871572364</v>
      </c>
      <c r="K50" s="1">
        <f t="shared" si="13"/>
        <v>114107.94443999727</v>
      </c>
      <c r="L50" s="1">
        <f t="shared" si="13"/>
        <v>118804.5718201913</v>
      </c>
      <c r="M50" s="6">
        <f t="shared" si="13"/>
        <v>122964.51744462209</v>
      </c>
      <c r="N50" s="2">
        <f t="shared" si="13"/>
        <v>126317.44111232487</v>
      </c>
      <c r="O50" s="1">
        <f t="shared" si="13"/>
        <v>134220.79027460481</v>
      </c>
      <c r="P50" s="1">
        <f t="shared" si="13"/>
        <v>137516.04715078374</v>
      </c>
      <c r="Q50" s="1">
        <f t="shared" si="13"/>
        <v>140832.97368755066</v>
      </c>
      <c r="R50" s="1">
        <f t="shared" si="13"/>
        <v>144089.74831229157</v>
      </c>
      <c r="S50" s="1">
        <f t="shared" si="13"/>
        <v>147271.69219021569</v>
      </c>
      <c r="T50" s="1">
        <f t="shared" si="13"/>
        <v>150355.71373148795</v>
      </c>
      <c r="U50" s="1">
        <f t="shared" si="13"/>
        <v>153410.33641178987</v>
      </c>
      <c r="V50" s="1">
        <f t="shared" si="13"/>
        <v>156864.05775195317</v>
      </c>
      <c r="W50" s="1">
        <f t="shared" si="13"/>
        <v>160717.55451137002</v>
      </c>
      <c r="X50" s="1">
        <f t="shared" si="13"/>
        <v>164520.09391529803</v>
      </c>
      <c r="Y50" s="6">
        <f t="shared" si="13"/>
        <v>167925.63761005842</v>
      </c>
    </row>
    <row r="51" spans="1:25" x14ac:dyDescent="0.25">
      <c r="A51" s="61" t="s">
        <v>31</v>
      </c>
      <c r="B51" s="2">
        <v>20400.3151113555</v>
      </c>
      <c r="C51" s="1">
        <v>22331.280479684661</v>
      </c>
      <c r="D51" s="1">
        <v>23681.385453729687</v>
      </c>
      <c r="E51" s="1">
        <v>23847.907363875522</v>
      </c>
      <c r="F51" s="1">
        <v>24128.607427328847</v>
      </c>
      <c r="G51" s="6">
        <v>24382.642826967778</v>
      </c>
      <c r="H51" s="2">
        <f t="shared" ref="H51:Y51" si="14">MAX(H49/12*(G47+0.5*H46),0)</f>
        <v>28729.838113296191</v>
      </c>
      <c r="I51" s="1">
        <f t="shared" si="14"/>
        <v>29876.944914652984</v>
      </c>
      <c r="J51" s="1">
        <f t="shared" si="14"/>
        <v>31254.37279511115</v>
      </c>
      <c r="K51" s="1">
        <f t="shared" si="14"/>
        <v>32862.505766527407</v>
      </c>
      <c r="L51" s="1">
        <f t="shared" si="14"/>
        <v>34438.220565902862</v>
      </c>
      <c r="M51" s="6">
        <f t="shared" si="14"/>
        <v>35779.508536442954</v>
      </c>
      <c r="N51" s="2">
        <f t="shared" si="14"/>
        <v>35463.470976475954</v>
      </c>
      <c r="O51" s="1">
        <f t="shared" si="14"/>
        <v>48661.354280629937</v>
      </c>
      <c r="P51" s="1">
        <f t="shared" si="14"/>
        <v>46131.15035023613</v>
      </c>
      <c r="Q51" s="1">
        <f t="shared" si="14"/>
        <v>43585.295664926191</v>
      </c>
      <c r="R51" s="1">
        <f t="shared" si="14"/>
        <v>41076.427243963662</v>
      </c>
      <c r="S51" s="1">
        <f t="shared" si="14"/>
        <v>38613.982326175224</v>
      </c>
      <c r="T51" s="1">
        <f t="shared" si="14"/>
        <v>36212.810901389974</v>
      </c>
      <c r="U51" s="1">
        <f t="shared" si="14"/>
        <v>33828.817641833179</v>
      </c>
      <c r="V51" s="1">
        <f t="shared" si="14"/>
        <v>31186.299281820695</v>
      </c>
      <c r="W51" s="1">
        <f t="shared" si="14"/>
        <v>28284.813125095243</v>
      </c>
      <c r="X51" s="1">
        <f t="shared" si="14"/>
        <v>25414.35410084351</v>
      </c>
      <c r="Y51" s="6">
        <f t="shared" si="14"/>
        <v>22797.556540724825</v>
      </c>
    </row>
    <row r="52" spans="1:25" ht="16.5" thickBot="1" x14ac:dyDescent="0.3">
      <c r="A52" s="61"/>
      <c r="B52" s="2"/>
      <c r="C52" s="1"/>
      <c r="D52" s="1"/>
      <c r="E52" s="1"/>
      <c r="F52" s="1"/>
      <c r="G52" s="6"/>
      <c r="H52" s="2"/>
      <c r="I52" s="1"/>
      <c r="J52" s="1"/>
      <c r="K52" s="1"/>
      <c r="L52" s="34"/>
      <c r="M52" s="35"/>
      <c r="N52" s="7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1:25" ht="16.5" thickBot="1" x14ac:dyDescent="0.3">
      <c r="A53" s="84" t="s">
        <v>32</v>
      </c>
      <c r="B53" s="37">
        <f>SUM(B26:B27)</f>
        <v>4.4528012854474271E-3</v>
      </c>
      <c r="C53" s="24">
        <f t="shared" ref="C53:Y53" si="15">SUM(C26:C27)</f>
        <v>4.4528012854474271E-3</v>
      </c>
      <c r="D53" s="24">
        <f t="shared" si="15"/>
        <v>4.4528012854474271E-3</v>
      </c>
      <c r="E53" s="24">
        <f t="shared" si="15"/>
        <v>4.4528012854474271E-3</v>
      </c>
      <c r="F53" s="24">
        <f t="shared" si="15"/>
        <v>4.4528012854474271E-3</v>
      </c>
      <c r="G53" s="43">
        <f t="shared" si="15"/>
        <v>4.4528012854474271E-3</v>
      </c>
      <c r="H53" s="37">
        <f t="shared" si="15"/>
        <v>4.4528012854474271E-3</v>
      </c>
      <c r="I53" s="24">
        <f t="shared" si="15"/>
        <v>4.4528012854474271E-3</v>
      </c>
      <c r="J53" s="24">
        <f t="shared" si="15"/>
        <v>4.4528012854474271E-3</v>
      </c>
      <c r="K53" s="24">
        <f t="shared" si="15"/>
        <v>4.4528012854474271E-3</v>
      </c>
      <c r="L53" s="24">
        <f t="shared" si="15"/>
        <v>4.4528012854474271E-3</v>
      </c>
      <c r="M53" s="43">
        <f t="shared" si="15"/>
        <v>4.4528012854474271E-3</v>
      </c>
      <c r="N53" s="37">
        <f t="shared" si="15"/>
        <v>8.1271322620314504E-4</v>
      </c>
      <c r="O53" s="24">
        <f t="shared" si="15"/>
        <v>8.1271322620314504E-4</v>
      </c>
      <c r="P53" s="24">
        <f t="shared" si="15"/>
        <v>8.1271322620314504E-4</v>
      </c>
      <c r="Q53" s="24">
        <f t="shared" si="15"/>
        <v>8.1271322620314504E-4</v>
      </c>
      <c r="R53" s="24">
        <f t="shared" si="15"/>
        <v>8.1271322620314504E-4</v>
      </c>
      <c r="S53" s="24">
        <f t="shared" si="15"/>
        <v>8.1271322620314504E-4</v>
      </c>
      <c r="T53" s="24">
        <f t="shared" si="15"/>
        <v>8.1271322620314504E-4</v>
      </c>
      <c r="U53" s="24">
        <f t="shared" si="15"/>
        <v>8.1271322620314504E-4</v>
      </c>
      <c r="V53" s="24">
        <f t="shared" si="15"/>
        <v>8.1271322620314504E-4</v>
      </c>
      <c r="W53" s="24">
        <f t="shared" si="15"/>
        <v>8.1271322620314504E-4</v>
      </c>
      <c r="X53" s="24">
        <f t="shared" si="15"/>
        <v>8.1271322620314504E-4</v>
      </c>
      <c r="Y53" s="43">
        <f t="shared" si="15"/>
        <v>8.1271322620314504E-4</v>
      </c>
    </row>
    <row r="54" spans="1:25" x14ac:dyDescent="0.25">
      <c r="A54" s="85"/>
      <c r="B54" s="45"/>
      <c r="C54" s="22"/>
      <c r="D54" s="22"/>
      <c r="E54" s="22"/>
      <c r="F54" s="22"/>
      <c r="G54" s="44"/>
      <c r="H54" s="45"/>
      <c r="I54" s="22"/>
      <c r="J54" s="22"/>
      <c r="K54" s="22"/>
      <c r="M54" s="26"/>
      <c r="N54" s="5"/>
      <c r="Y54" s="26"/>
    </row>
    <row r="55" spans="1:25" x14ac:dyDescent="0.25">
      <c r="A55" s="58" t="s">
        <v>33</v>
      </c>
      <c r="B55" s="2">
        <v>201349</v>
      </c>
      <c r="C55" s="1">
        <v>201349</v>
      </c>
      <c r="D55" s="1">
        <v>201349</v>
      </c>
      <c r="E55" s="1">
        <v>201349</v>
      </c>
      <c r="F55" s="1">
        <v>201349</v>
      </c>
      <c r="G55" s="6">
        <v>201349</v>
      </c>
      <c r="H55" s="2">
        <v>205458</v>
      </c>
      <c r="I55" s="1">
        <v>205458</v>
      </c>
      <c r="J55" s="1">
        <v>205458</v>
      </c>
      <c r="K55" s="1">
        <v>205458</v>
      </c>
      <c r="L55" s="1">
        <v>205458</v>
      </c>
      <c r="M55" s="6">
        <v>205458</v>
      </c>
      <c r="N55" s="2">
        <v>205458</v>
      </c>
      <c r="O55" s="1">
        <v>205458</v>
      </c>
      <c r="P55" s="1">
        <v>205458</v>
      </c>
      <c r="Q55" s="1">
        <v>205458</v>
      </c>
      <c r="R55" s="1">
        <v>205458</v>
      </c>
      <c r="S55" s="1">
        <v>205458</v>
      </c>
      <c r="T55" s="1">
        <v>205458</v>
      </c>
      <c r="U55" s="1">
        <v>205458</v>
      </c>
      <c r="V55" s="1">
        <v>205458</v>
      </c>
      <c r="W55" s="1">
        <v>205458</v>
      </c>
      <c r="X55" s="1">
        <v>205458</v>
      </c>
      <c r="Y55" s="6">
        <v>205458</v>
      </c>
    </row>
    <row r="56" spans="1:25" x14ac:dyDescent="0.25">
      <c r="A56" s="58" t="s">
        <v>34</v>
      </c>
      <c r="B56" s="2">
        <v>5754</v>
      </c>
      <c r="C56" s="1">
        <v>5754</v>
      </c>
      <c r="D56" s="1">
        <v>5754</v>
      </c>
      <c r="E56" s="1">
        <v>5754</v>
      </c>
      <c r="F56" s="1">
        <v>5754</v>
      </c>
      <c r="G56" s="6">
        <v>5754</v>
      </c>
      <c r="H56" s="2">
        <v>5754</v>
      </c>
      <c r="I56" s="1">
        <v>5754</v>
      </c>
      <c r="J56" s="1">
        <v>5754</v>
      </c>
      <c r="K56" s="1">
        <v>5754</v>
      </c>
      <c r="L56" s="1">
        <v>5754</v>
      </c>
      <c r="M56" s="6">
        <v>5754</v>
      </c>
      <c r="N56" s="2">
        <v>5754</v>
      </c>
      <c r="O56" s="1">
        <v>5754</v>
      </c>
      <c r="P56" s="1">
        <v>5754</v>
      </c>
      <c r="Q56" s="1">
        <v>5754</v>
      </c>
      <c r="R56" s="1">
        <v>5754</v>
      </c>
      <c r="S56" s="1">
        <v>5754</v>
      </c>
      <c r="T56" s="1">
        <v>5754</v>
      </c>
      <c r="U56" s="1">
        <v>5754</v>
      </c>
      <c r="V56" s="1">
        <v>5754</v>
      </c>
      <c r="W56" s="1">
        <v>5754</v>
      </c>
      <c r="X56" s="1">
        <v>5754</v>
      </c>
      <c r="Y56" s="6">
        <v>5754</v>
      </c>
    </row>
    <row r="57" spans="1:25" x14ac:dyDescent="0.25">
      <c r="A57" s="58" t="s">
        <v>35</v>
      </c>
      <c r="B57" s="2">
        <v>1485923.4686962962</v>
      </c>
      <c r="C57" s="1">
        <v>1759129.5697558308</v>
      </c>
      <c r="D57" s="1">
        <v>1933316.4994910583</v>
      </c>
      <c r="E57" s="1">
        <v>1884517.6063118915</v>
      </c>
      <c r="F57" s="1">
        <v>1773101.0821940517</v>
      </c>
      <c r="G57" s="6">
        <v>1619184.5399248637</v>
      </c>
      <c r="H57" s="2">
        <v>1441490.6617053852</v>
      </c>
      <c r="I57" s="1">
        <v>1626745.5018800851</v>
      </c>
      <c r="J57" s="1">
        <v>2249518.4364710571</v>
      </c>
      <c r="K57" s="1">
        <v>2613628.116519413</v>
      </c>
      <c r="L57" s="1">
        <v>2185772.1734404545</v>
      </c>
      <c r="M57" s="6">
        <v>1541569.5107146644</v>
      </c>
      <c r="N57" s="2">
        <v>1691737.8644877605</v>
      </c>
      <c r="O57" s="1">
        <v>2002785.5837737331</v>
      </c>
      <c r="P57" s="1">
        <v>2008603.4907977968</v>
      </c>
      <c r="Q57" s="1">
        <v>1957904.2766688396</v>
      </c>
      <c r="R57" s="1">
        <v>1842148.9829367669</v>
      </c>
      <c r="S57" s="1">
        <v>1682238.6401787121</v>
      </c>
      <c r="T57" s="1">
        <v>1480257.7604029737</v>
      </c>
      <c r="U57" s="1">
        <v>1670494.7991198145</v>
      </c>
      <c r="V57" s="1">
        <v>2310016.4373013545</v>
      </c>
      <c r="W57" s="1">
        <v>2683918.3943849863</v>
      </c>
      <c r="X57" s="1">
        <v>2244555.7978018918</v>
      </c>
      <c r="Y57" s="6">
        <v>1583028.1055975237</v>
      </c>
    </row>
    <row r="58" spans="1:25" ht="16.5" thickBot="1" x14ac:dyDescent="0.3">
      <c r="A58" s="58"/>
      <c r="B58" s="5"/>
      <c r="G58" s="26"/>
      <c r="H58" s="5"/>
      <c r="M58" s="26"/>
      <c r="N58" s="5"/>
      <c r="Y58" s="26"/>
    </row>
    <row r="59" spans="1:25" ht="16.5" thickBot="1" x14ac:dyDescent="0.3">
      <c r="A59" s="84" t="s">
        <v>36</v>
      </c>
      <c r="B59" s="38">
        <f>C12</f>
        <v>4.0829673357320934E-2</v>
      </c>
      <c r="C59" s="39">
        <f>B59</f>
        <v>4.0829673357320934E-2</v>
      </c>
      <c r="D59" s="39">
        <f t="shared" ref="D59:Y59" si="16">C59</f>
        <v>4.0829673357320934E-2</v>
      </c>
      <c r="E59" s="39">
        <f t="shared" si="16"/>
        <v>4.0829673357320934E-2</v>
      </c>
      <c r="F59" s="39">
        <f t="shared" si="16"/>
        <v>4.0829673357320934E-2</v>
      </c>
      <c r="G59" s="40">
        <f t="shared" si="16"/>
        <v>4.0829673357320934E-2</v>
      </c>
      <c r="H59" s="38">
        <f t="shared" si="16"/>
        <v>4.0829673357320934E-2</v>
      </c>
      <c r="I59" s="39">
        <f t="shared" si="16"/>
        <v>4.0829673357320934E-2</v>
      </c>
      <c r="J59" s="39">
        <f t="shared" si="16"/>
        <v>4.0829673357320934E-2</v>
      </c>
      <c r="K59" s="39">
        <f t="shared" si="16"/>
        <v>4.0829673357320934E-2</v>
      </c>
      <c r="L59" s="39">
        <f t="shared" si="16"/>
        <v>4.0829673357320934E-2</v>
      </c>
      <c r="M59" s="40">
        <f t="shared" si="16"/>
        <v>4.0829673357320934E-2</v>
      </c>
      <c r="N59" s="38">
        <f>D12</f>
        <v>7.8535236565828413E-3</v>
      </c>
      <c r="O59" s="39">
        <f t="shared" si="16"/>
        <v>7.8535236565828413E-3</v>
      </c>
      <c r="P59" s="39">
        <f t="shared" si="16"/>
        <v>7.8535236565828413E-3</v>
      </c>
      <c r="Q59" s="39">
        <f t="shared" si="16"/>
        <v>7.8535236565828413E-3</v>
      </c>
      <c r="R59" s="39">
        <f t="shared" si="16"/>
        <v>7.8535236565828413E-3</v>
      </c>
      <c r="S59" s="39">
        <f t="shared" si="16"/>
        <v>7.8535236565828413E-3</v>
      </c>
      <c r="T59" s="39">
        <f t="shared" si="16"/>
        <v>7.8535236565828413E-3</v>
      </c>
      <c r="U59" s="39">
        <f t="shared" si="16"/>
        <v>7.8535236565828413E-3</v>
      </c>
      <c r="V59" s="39">
        <f t="shared" si="16"/>
        <v>7.8535236565828413E-3</v>
      </c>
      <c r="W59" s="39">
        <f t="shared" si="16"/>
        <v>7.8535236565828413E-3</v>
      </c>
      <c r="X59" s="39">
        <f t="shared" si="16"/>
        <v>7.8535236565828413E-3</v>
      </c>
      <c r="Y59" s="40">
        <f t="shared" si="16"/>
        <v>7.8535236565828413E-3</v>
      </c>
    </row>
    <row r="60" spans="1:25" x14ac:dyDescent="0.25">
      <c r="A60" s="58"/>
      <c r="B60" s="5"/>
      <c r="G60" s="26"/>
      <c r="H60" s="5"/>
      <c r="M60" s="26"/>
      <c r="N60" s="5"/>
      <c r="Y60" s="26"/>
    </row>
    <row r="61" spans="1:25" x14ac:dyDescent="0.25">
      <c r="A61" s="58" t="s">
        <v>37</v>
      </c>
      <c r="B61" s="2">
        <f>(B55-B56)*B59</f>
        <v>7986.079960325188</v>
      </c>
      <c r="C61" s="1">
        <f t="shared" ref="C61:Y61" si="17">(C55-C56)*C59</f>
        <v>7986.079960325188</v>
      </c>
      <c r="D61" s="1">
        <f t="shared" si="17"/>
        <v>7986.079960325188</v>
      </c>
      <c r="E61" s="1">
        <f t="shared" si="17"/>
        <v>7986.079960325188</v>
      </c>
      <c r="F61" s="1">
        <f t="shared" si="17"/>
        <v>7986.079960325188</v>
      </c>
      <c r="G61" s="6">
        <f t="shared" si="17"/>
        <v>7986.079960325188</v>
      </c>
      <c r="H61" s="2">
        <f t="shared" si="17"/>
        <v>8153.8490881504194</v>
      </c>
      <c r="I61" s="1">
        <f t="shared" si="17"/>
        <v>8153.8490881504194</v>
      </c>
      <c r="J61" s="1">
        <f t="shared" si="17"/>
        <v>8153.8490881504194</v>
      </c>
      <c r="K61" s="1">
        <f t="shared" si="17"/>
        <v>8153.8490881504194</v>
      </c>
      <c r="L61" s="1">
        <f t="shared" si="17"/>
        <v>8153.8490881504194</v>
      </c>
      <c r="M61" s="6">
        <f t="shared" si="17"/>
        <v>8153.8490881504194</v>
      </c>
      <c r="N61" s="2">
        <f t="shared" si="17"/>
        <v>1568.3800883142198</v>
      </c>
      <c r="O61" s="1">
        <f t="shared" si="17"/>
        <v>1568.3800883142198</v>
      </c>
      <c r="P61" s="1">
        <f t="shared" si="17"/>
        <v>1568.3800883142198</v>
      </c>
      <c r="Q61" s="1">
        <f t="shared" si="17"/>
        <v>1568.3800883142198</v>
      </c>
      <c r="R61" s="1">
        <f t="shared" si="17"/>
        <v>1568.3800883142198</v>
      </c>
      <c r="S61" s="1">
        <f t="shared" si="17"/>
        <v>1568.3800883142198</v>
      </c>
      <c r="T61" s="1">
        <f t="shared" si="17"/>
        <v>1568.3800883142198</v>
      </c>
      <c r="U61" s="1">
        <f t="shared" si="17"/>
        <v>1568.3800883142198</v>
      </c>
      <c r="V61" s="1">
        <f t="shared" si="17"/>
        <v>1568.3800883142198</v>
      </c>
      <c r="W61" s="1">
        <f t="shared" si="17"/>
        <v>1568.3800883142198</v>
      </c>
      <c r="X61" s="1">
        <f t="shared" si="17"/>
        <v>1568.3800883142198</v>
      </c>
      <c r="Y61" s="6">
        <f t="shared" si="17"/>
        <v>1568.3800883142198</v>
      </c>
    </row>
    <row r="62" spans="1:25" x14ac:dyDescent="0.25">
      <c r="A62" s="58" t="s">
        <v>41</v>
      </c>
      <c r="B62" s="2">
        <f>B57*B53</f>
        <v>6616.5219314873675</v>
      </c>
      <c r="C62" s="1">
        <f t="shared" ref="C62:Y62" si="18">C57*C53</f>
        <v>7833.0544094773431</v>
      </c>
      <c r="D62" s="1">
        <f t="shared" si="18"/>
        <v>8608.6741941105047</v>
      </c>
      <c r="E62" s="1">
        <f t="shared" si="18"/>
        <v>8391.3824198338989</v>
      </c>
      <c r="F62" s="1">
        <f t="shared" si="18"/>
        <v>7895.2667780218972</v>
      </c>
      <c r="G62" s="6">
        <f t="shared" si="18"/>
        <v>7209.907000754034</v>
      </c>
      <c r="H62" s="2">
        <f t="shared" si="18"/>
        <v>6418.6714714022019</v>
      </c>
      <c r="I62" s="1">
        <f t="shared" si="18"/>
        <v>7243.5744618674626</v>
      </c>
      <c r="J62" s="1">
        <f t="shared" si="18"/>
        <v>10016.65858555601</v>
      </c>
      <c r="K62" s="1">
        <f t="shared" si="18"/>
        <v>11637.96663691918</v>
      </c>
      <c r="L62" s="1">
        <f t="shared" si="18"/>
        <v>9732.8091435908718</v>
      </c>
      <c r="M62" s="6">
        <f t="shared" si="18"/>
        <v>6864.3026989168184</v>
      </c>
      <c r="N62" s="2">
        <f t="shared" si="18"/>
        <v>1374.8977377378667</v>
      </c>
      <c r="O62" s="1">
        <f t="shared" si="18"/>
        <v>1627.6903331818999</v>
      </c>
      <c r="P62" s="1">
        <f t="shared" si="18"/>
        <v>1632.4186231691765</v>
      </c>
      <c r="Q62" s="1">
        <f t="shared" si="18"/>
        <v>1591.2147012884677</v>
      </c>
      <c r="R62" s="1">
        <f t="shared" si="18"/>
        <v>1497.1388430693821</v>
      </c>
      <c r="S62" s="1">
        <f t="shared" si="18"/>
        <v>1367.1775925032327</v>
      </c>
      <c r="T62" s="1">
        <f t="shared" si="18"/>
        <v>1203.0250600693428</v>
      </c>
      <c r="U62" s="1">
        <f t="shared" si="18"/>
        <v>1357.6332175482391</v>
      </c>
      <c r="V62" s="1">
        <f t="shared" si="18"/>
        <v>1877.3809113414788</v>
      </c>
      <c r="W62" s="1">
        <f t="shared" si="18"/>
        <v>2181.2559771665869</v>
      </c>
      <c r="X62" s="1">
        <f t="shared" si="18"/>
        <v>1824.1801838245497</v>
      </c>
      <c r="Y62" s="6">
        <f t="shared" si="18"/>
        <v>1286.5478788704165</v>
      </c>
    </row>
    <row r="63" spans="1:25" x14ac:dyDescent="0.25">
      <c r="A63" s="58"/>
      <c r="B63" s="5"/>
      <c r="G63" s="26"/>
      <c r="H63" s="5"/>
      <c r="M63" s="26"/>
      <c r="N63" s="5"/>
      <c r="Y63" s="26"/>
    </row>
    <row r="64" spans="1:25" x14ac:dyDescent="0.25">
      <c r="A64" s="86" t="s">
        <v>39</v>
      </c>
      <c r="B64" s="47">
        <f>B61-B62</f>
        <v>1369.5580288378205</v>
      </c>
      <c r="C64" s="46">
        <f>B64+C61-C62</f>
        <v>1522.5835796856663</v>
      </c>
      <c r="D64" s="46">
        <f t="shared" ref="D64:Y64" si="19">C64+D61-D62</f>
        <v>899.98934590034878</v>
      </c>
      <c r="E64" s="46">
        <f t="shared" si="19"/>
        <v>494.68688639163884</v>
      </c>
      <c r="F64" s="46">
        <f t="shared" si="19"/>
        <v>585.50006869492881</v>
      </c>
      <c r="G64" s="48">
        <f t="shared" si="19"/>
        <v>1361.6730282660828</v>
      </c>
      <c r="H64" s="47">
        <f t="shared" si="19"/>
        <v>3096.8506450142995</v>
      </c>
      <c r="I64" s="46">
        <f t="shared" si="19"/>
        <v>4007.1252712972555</v>
      </c>
      <c r="J64" s="46">
        <f t="shared" si="19"/>
        <v>2144.3157738916652</v>
      </c>
      <c r="K64" s="46">
        <f t="shared" si="19"/>
        <v>-1339.8017748770944</v>
      </c>
      <c r="L64" s="46">
        <f t="shared" si="19"/>
        <v>-2918.7618303175468</v>
      </c>
      <c r="M64" s="48">
        <f t="shared" si="19"/>
        <v>-1629.2154410839457</v>
      </c>
      <c r="N64" s="47">
        <f>N61-N62</f>
        <v>193.48235057635316</v>
      </c>
      <c r="O64" s="46">
        <f t="shared" si="19"/>
        <v>134.17210570867314</v>
      </c>
      <c r="P64" s="46">
        <f t="shared" si="19"/>
        <v>70.133570853716492</v>
      </c>
      <c r="Q64" s="46">
        <f t="shared" si="19"/>
        <v>47.298957879468617</v>
      </c>
      <c r="R64" s="46">
        <f t="shared" si="19"/>
        <v>118.54020312430634</v>
      </c>
      <c r="S64" s="46">
        <f t="shared" si="19"/>
        <v>319.74269893529345</v>
      </c>
      <c r="T64" s="46">
        <f t="shared" si="19"/>
        <v>685.09772718017052</v>
      </c>
      <c r="U64" s="46">
        <f t="shared" si="19"/>
        <v>895.84459794615145</v>
      </c>
      <c r="V64" s="46">
        <f t="shared" si="19"/>
        <v>586.84377491889268</v>
      </c>
      <c r="W64" s="46">
        <f t="shared" si="19"/>
        <v>-26.032113933474193</v>
      </c>
      <c r="X64" s="46">
        <f t="shared" si="19"/>
        <v>-281.832209443804</v>
      </c>
      <c r="Y64" s="48">
        <f t="shared" si="19"/>
        <v>0</v>
      </c>
    </row>
  </sheetData>
  <printOptions horizontalCentered="1"/>
  <pageMargins left="0.7" right="0.7" top="0.75" bottom="0.75" header="0.3" footer="0.3"/>
  <pageSetup scale="37" fitToWidth="0" orientation="landscape" r:id="rId1"/>
  <headerFooter>
    <oddHeader>&amp;C&amp;"Times New Roman,Regular"&amp;12Example Calculation of Schedule 100 Annual Price Update (Year 2)</oddHead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5692-B692-4233-8704-779A09498824}">
  <dimension ref="A1:AB66"/>
  <sheetViews>
    <sheetView showGridLines="0" view="pageLayout" zoomScaleNormal="80" zoomScaleSheetLayoutView="100" workbookViewId="0">
      <selection activeCell="E12" sqref="E12"/>
    </sheetView>
  </sheetViews>
  <sheetFormatPr defaultColWidth="9.140625" defaultRowHeight="15.75" x14ac:dyDescent="0.25"/>
  <cols>
    <col min="1" max="1" width="30.85546875" style="11" bestFit="1" customWidth="1"/>
    <col min="2" max="2" width="24.42578125" style="11" bestFit="1" customWidth="1"/>
    <col min="3" max="4" width="14.5703125" style="11" bestFit="1" customWidth="1"/>
    <col min="5" max="5" width="19.7109375" style="11" bestFit="1" customWidth="1"/>
    <col min="6" max="13" width="14.5703125" style="11" bestFit="1" customWidth="1"/>
    <col min="14" max="25" width="14" style="11" bestFit="1" customWidth="1"/>
    <col min="26" max="16384" width="9.140625" style="11"/>
  </cols>
  <sheetData>
    <row r="1" spans="1:13" ht="16.5" thickBot="1" x14ac:dyDescent="0.3">
      <c r="A1" s="83"/>
    </row>
    <row r="2" spans="1:13" ht="15.75" customHeight="1" x14ac:dyDescent="0.25">
      <c r="A2" s="83"/>
      <c r="B2" s="12"/>
      <c r="C2" s="13" t="s">
        <v>0</v>
      </c>
      <c r="D2" s="13" t="s">
        <v>1</v>
      </c>
      <c r="E2" s="14" t="s">
        <v>1</v>
      </c>
    </row>
    <row r="3" spans="1:13" x14ac:dyDescent="0.25">
      <c r="A3" s="83"/>
      <c r="B3" s="15"/>
      <c r="C3" s="3">
        <f>DATE(YEAR(B22),MONTH(B22)-1,1)</f>
        <v>47027</v>
      </c>
      <c r="D3" s="3">
        <f>M22</f>
        <v>47392</v>
      </c>
      <c r="E3" s="4">
        <f>Y22</f>
        <v>47757</v>
      </c>
    </row>
    <row r="4" spans="1:13" x14ac:dyDescent="0.25">
      <c r="A4" s="83"/>
      <c r="B4" s="15" t="s">
        <v>2</v>
      </c>
      <c r="C4" s="16">
        <v>28871681.847361043</v>
      </c>
      <c r="D4" s="16">
        <v>40760021.431568533</v>
      </c>
      <c r="E4" s="17">
        <v>40760021.431568533</v>
      </c>
    </row>
    <row r="5" spans="1:13" ht="16.5" thickBot="1" x14ac:dyDescent="0.3">
      <c r="A5" s="83"/>
      <c r="B5" s="19" t="s">
        <v>3</v>
      </c>
      <c r="C5" s="20">
        <v>5074235</v>
      </c>
      <c r="D5" s="20">
        <v>5074235</v>
      </c>
      <c r="E5" s="21">
        <v>5074235</v>
      </c>
      <c r="F5" s="18"/>
    </row>
    <row r="6" spans="1:13" ht="16.5" thickBot="1" x14ac:dyDescent="0.3">
      <c r="A6" s="83"/>
      <c r="F6" s="18"/>
    </row>
    <row r="7" spans="1:13" x14ac:dyDescent="0.25">
      <c r="A7" s="83"/>
      <c r="B7" s="12"/>
      <c r="C7" s="13" t="s">
        <v>4</v>
      </c>
      <c r="D7" s="73" t="s">
        <v>5</v>
      </c>
      <c r="E7" s="74" t="s">
        <v>40</v>
      </c>
    </row>
    <row r="8" spans="1:13" x14ac:dyDescent="0.25">
      <c r="A8" s="83"/>
      <c r="B8" s="15" t="s">
        <v>7</v>
      </c>
      <c r="C8" s="71">
        <f>'Annual Filing 2028'!D8</f>
        <v>2.2790719873354778E-3</v>
      </c>
      <c r="D8" s="71">
        <v>1.0279747303408619E-3</v>
      </c>
      <c r="E8" s="75">
        <f>E4-Y30</f>
        <v>0</v>
      </c>
    </row>
    <row r="9" spans="1:13" ht="16.5" thickBot="1" x14ac:dyDescent="0.3">
      <c r="A9" s="83"/>
      <c r="B9" s="15" t="s">
        <v>8</v>
      </c>
      <c r="C9" s="72">
        <f>'Annual Filing 2028'!D9</f>
        <v>-1.4663587611323328E-3</v>
      </c>
      <c r="D9" s="72">
        <v>4.9882013334535376E-3</v>
      </c>
      <c r="E9" s="76">
        <f>E5-Y47</f>
        <v>0</v>
      </c>
    </row>
    <row r="10" spans="1:13" ht="16.5" thickBot="1" x14ac:dyDescent="0.3">
      <c r="A10" s="83"/>
      <c r="B10" s="42" t="s">
        <v>9</v>
      </c>
      <c r="C10" s="77">
        <f>SUM(C8:C9)</f>
        <v>8.1271322620314504E-4</v>
      </c>
      <c r="D10" s="78">
        <f>SUM(D8:D9)</f>
        <v>6.0161760637943993E-3</v>
      </c>
      <c r="E10" s="23"/>
    </row>
    <row r="11" spans="1:13" ht="16.5" thickBot="1" x14ac:dyDescent="0.3">
      <c r="A11" s="83"/>
      <c r="C11" s="52"/>
      <c r="D11" s="52"/>
      <c r="E11" s="23"/>
    </row>
    <row r="12" spans="1:13" ht="32.25" thickBot="1" x14ac:dyDescent="0.3">
      <c r="A12" s="83"/>
      <c r="B12" s="25" t="s">
        <v>10</v>
      </c>
      <c r="C12" s="79">
        <f>'Annual Filing 2028'!D12</f>
        <v>7.8535236565828413E-3</v>
      </c>
      <c r="D12" s="79">
        <v>5.8269986630280567E-2</v>
      </c>
      <c r="E12" s="80">
        <f>Y64</f>
        <v>0</v>
      </c>
    </row>
    <row r="13" spans="1:13" ht="16.5" thickBot="1" x14ac:dyDescent="0.3">
      <c r="A13" s="83"/>
    </row>
    <row r="14" spans="1:13" x14ac:dyDescent="0.25">
      <c r="A14" s="83"/>
      <c r="B14" s="12" t="s">
        <v>11</v>
      </c>
      <c r="C14" s="74">
        <v>10</v>
      </c>
      <c r="M14" s="23"/>
    </row>
    <row r="15" spans="1:13" x14ac:dyDescent="0.25">
      <c r="A15" s="83"/>
      <c r="B15" s="15" t="s">
        <v>12</v>
      </c>
      <c r="C15" s="81">
        <v>10</v>
      </c>
      <c r="M15" s="23"/>
    </row>
    <row r="16" spans="1:13" ht="16.5" thickBot="1" x14ac:dyDescent="0.3">
      <c r="A16" s="83"/>
      <c r="B16" s="19" t="s">
        <v>13</v>
      </c>
      <c r="C16" s="82">
        <v>0.05</v>
      </c>
    </row>
    <row r="17" spans="1:28" x14ac:dyDescent="0.25">
      <c r="A17" s="83"/>
    </row>
    <row r="18" spans="1:28" x14ac:dyDescent="0.25">
      <c r="A18" s="83"/>
    </row>
    <row r="19" spans="1:28" x14ac:dyDescent="0.25">
      <c r="A19" s="83"/>
    </row>
    <row r="20" spans="1:28" x14ac:dyDescent="0.25">
      <c r="A20" s="57"/>
      <c r="B20" s="68" t="s">
        <v>0</v>
      </c>
      <c r="C20" s="69"/>
      <c r="D20" s="69"/>
      <c r="E20" s="69"/>
      <c r="F20" s="69"/>
      <c r="G20" s="70"/>
      <c r="H20" s="68" t="s">
        <v>14</v>
      </c>
      <c r="I20" s="69"/>
      <c r="J20" s="69"/>
      <c r="K20" s="69"/>
      <c r="L20" s="69"/>
      <c r="M20" s="70"/>
      <c r="N20" s="68" t="s">
        <v>14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70"/>
    </row>
    <row r="21" spans="1:28" x14ac:dyDescent="0.25">
      <c r="A21" s="58"/>
      <c r="B21" s="5"/>
      <c r="G21" s="26"/>
      <c r="H21" s="5"/>
      <c r="M21" s="26"/>
      <c r="N21" s="5"/>
      <c r="Y21" s="26"/>
    </row>
    <row r="22" spans="1:28" x14ac:dyDescent="0.25">
      <c r="A22" s="58" t="s">
        <v>15</v>
      </c>
      <c r="B22" s="27">
        <v>47058</v>
      </c>
      <c r="C22" s="28">
        <f>DATE(YEAR(B22),MONTH(B22)+1,1)</f>
        <v>47088</v>
      </c>
      <c r="D22" s="28">
        <f t="shared" ref="D22:Y22" si="0">DATE(YEAR(C22),MONTH(C22)+1,1)</f>
        <v>47119</v>
      </c>
      <c r="E22" s="28">
        <f t="shared" si="0"/>
        <v>47150</v>
      </c>
      <c r="F22" s="28">
        <f t="shared" si="0"/>
        <v>47178</v>
      </c>
      <c r="G22" s="29">
        <f t="shared" si="0"/>
        <v>47209</v>
      </c>
      <c r="H22" s="27">
        <f t="shared" si="0"/>
        <v>47239</v>
      </c>
      <c r="I22" s="28">
        <f t="shared" si="0"/>
        <v>47270</v>
      </c>
      <c r="J22" s="28">
        <f t="shared" si="0"/>
        <v>47300</v>
      </c>
      <c r="K22" s="28">
        <f t="shared" si="0"/>
        <v>47331</v>
      </c>
      <c r="L22" s="28">
        <f t="shared" si="0"/>
        <v>47362</v>
      </c>
      <c r="M22" s="29">
        <f t="shared" si="0"/>
        <v>47392</v>
      </c>
      <c r="N22" s="27">
        <f t="shared" si="0"/>
        <v>47423</v>
      </c>
      <c r="O22" s="28">
        <f t="shared" si="0"/>
        <v>47453</v>
      </c>
      <c r="P22" s="28">
        <f t="shared" si="0"/>
        <v>47484</v>
      </c>
      <c r="Q22" s="28">
        <f t="shared" si="0"/>
        <v>47515</v>
      </c>
      <c r="R22" s="28">
        <f t="shared" si="0"/>
        <v>47543</v>
      </c>
      <c r="S22" s="28">
        <f t="shared" si="0"/>
        <v>47574</v>
      </c>
      <c r="T22" s="28">
        <f t="shared" ref="T22" si="1">DATE(YEAR(S22),MONTH(S22)+1,1)</f>
        <v>47604</v>
      </c>
      <c r="U22" s="28">
        <f t="shared" ref="U22" si="2">DATE(YEAR(T22),MONTH(T22)+1,1)</f>
        <v>47635</v>
      </c>
      <c r="V22" s="28">
        <f t="shared" ref="V22" si="3">DATE(YEAR(U22),MONTH(U22)+1,1)</f>
        <v>47665</v>
      </c>
      <c r="W22" s="28">
        <f t="shared" ref="W22" si="4">DATE(YEAR(V22),MONTH(V22)+1,1)</f>
        <v>47696</v>
      </c>
      <c r="X22" s="28">
        <f t="shared" ref="X22" si="5">DATE(YEAR(W22),MONTH(W22)+1,1)</f>
        <v>47727</v>
      </c>
      <c r="Y22" s="29">
        <f t="shared" si="0"/>
        <v>47757</v>
      </c>
      <c r="Z22" s="41"/>
      <c r="AA22" s="41"/>
      <c r="AB22" s="41"/>
    </row>
    <row r="23" spans="1:28" x14ac:dyDescent="0.25">
      <c r="A23" s="60"/>
      <c r="B23" s="31"/>
      <c r="C23" s="32"/>
      <c r="D23" s="32"/>
      <c r="E23" s="32"/>
      <c r="F23" s="32"/>
      <c r="G23" s="33"/>
      <c r="H23" s="31"/>
      <c r="I23" s="32"/>
      <c r="J23" s="32"/>
      <c r="K23" s="32"/>
      <c r="L23" s="32"/>
      <c r="M23" s="33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3"/>
    </row>
    <row r="24" spans="1:28" x14ac:dyDescent="0.25">
      <c r="A24" s="61" t="s">
        <v>16</v>
      </c>
      <c r="B24" s="2">
        <v>242660976.28339288</v>
      </c>
      <c r="C24" s="1">
        <v>271762562.17171913</v>
      </c>
      <c r="D24" s="1">
        <v>275660968.52353561</v>
      </c>
      <c r="E24" s="1">
        <v>273351093.46143252</v>
      </c>
      <c r="F24" s="1">
        <v>260860456.52076736</v>
      </c>
      <c r="G24" s="6">
        <v>255663766.09333962</v>
      </c>
      <c r="H24" s="2">
        <v>251174015.79547322</v>
      </c>
      <c r="I24" s="1">
        <v>260221616.09264374</v>
      </c>
      <c r="J24" s="1">
        <v>332548413.97308564</v>
      </c>
      <c r="K24" s="1">
        <v>341388318.85117674</v>
      </c>
      <c r="L24" s="1">
        <v>318434544.67356277</v>
      </c>
      <c r="M24" s="6">
        <v>254439323.68582454</v>
      </c>
      <c r="N24" s="2">
        <v>258429494.27479848</v>
      </c>
      <c r="O24" s="1">
        <v>289422150.1146549</v>
      </c>
      <c r="P24" s="1">
        <v>297973186.79774266</v>
      </c>
      <c r="Q24" s="1">
        <v>295476348.60898507</v>
      </c>
      <c r="R24" s="1">
        <v>281974709.56926787</v>
      </c>
      <c r="S24" s="1">
        <v>276357394.88102704</v>
      </c>
      <c r="T24" s="1">
        <v>257929028.58833644</v>
      </c>
      <c r="U24" s="1">
        <v>267219952.84383339</v>
      </c>
      <c r="V24" s="1">
        <v>341491890.00710243</v>
      </c>
      <c r="W24" s="1">
        <v>350569533.13351548</v>
      </c>
      <c r="X24" s="1">
        <v>326998445.74488634</v>
      </c>
      <c r="Y24" s="6">
        <v>261282152.87363651</v>
      </c>
    </row>
    <row r="25" spans="1:28" x14ac:dyDescent="0.25">
      <c r="A25" s="61"/>
      <c r="B25" s="5"/>
      <c r="G25" s="26"/>
      <c r="H25" s="5"/>
      <c r="M25" s="26"/>
      <c r="N25" s="5"/>
      <c r="Y25" s="26"/>
    </row>
    <row r="26" spans="1:28" x14ac:dyDescent="0.25">
      <c r="A26" s="61" t="s">
        <v>17</v>
      </c>
      <c r="B26" s="5">
        <f>C8</f>
        <v>2.2790719873354778E-3</v>
      </c>
      <c r="C26" s="11">
        <f>B26</f>
        <v>2.2790719873354778E-3</v>
      </c>
      <c r="D26" s="11">
        <f t="shared" ref="D26:M27" si="6">C26</f>
        <v>2.2790719873354778E-3</v>
      </c>
      <c r="E26" s="11">
        <f t="shared" si="6"/>
        <v>2.2790719873354778E-3</v>
      </c>
      <c r="F26" s="11">
        <f t="shared" si="6"/>
        <v>2.2790719873354778E-3</v>
      </c>
      <c r="G26" s="26">
        <f t="shared" si="6"/>
        <v>2.2790719873354778E-3</v>
      </c>
      <c r="H26" s="5">
        <f t="shared" si="6"/>
        <v>2.2790719873354778E-3</v>
      </c>
      <c r="I26" s="11">
        <f t="shared" si="6"/>
        <v>2.2790719873354778E-3</v>
      </c>
      <c r="J26" s="11">
        <f t="shared" si="6"/>
        <v>2.2790719873354778E-3</v>
      </c>
      <c r="K26" s="11">
        <f t="shared" si="6"/>
        <v>2.2790719873354778E-3</v>
      </c>
      <c r="L26" s="11">
        <f t="shared" si="6"/>
        <v>2.2790719873354778E-3</v>
      </c>
      <c r="M26" s="26">
        <f t="shared" si="6"/>
        <v>2.2790719873354778E-3</v>
      </c>
      <c r="N26" s="5">
        <f>D8</f>
        <v>1.0279747303408619E-3</v>
      </c>
      <c r="O26" s="11">
        <f t="shared" ref="O26:Y27" si="7">N26</f>
        <v>1.0279747303408619E-3</v>
      </c>
      <c r="P26" s="11">
        <f t="shared" si="7"/>
        <v>1.0279747303408619E-3</v>
      </c>
      <c r="Q26" s="11">
        <f t="shared" si="7"/>
        <v>1.0279747303408619E-3</v>
      </c>
      <c r="R26" s="11">
        <f t="shared" si="7"/>
        <v>1.0279747303408619E-3</v>
      </c>
      <c r="S26" s="11">
        <f t="shared" si="7"/>
        <v>1.0279747303408619E-3</v>
      </c>
      <c r="T26" s="11">
        <f t="shared" ref="T26:T27" si="8">S26</f>
        <v>1.0279747303408619E-3</v>
      </c>
      <c r="U26" s="11">
        <f t="shared" ref="U26:U27" si="9">T26</f>
        <v>1.0279747303408619E-3</v>
      </c>
      <c r="V26" s="11">
        <f t="shared" ref="V26:V27" si="10">U26</f>
        <v>1.0279747303408619E-3</v>
      </c>
      <c r="W26" s="11">
        <f t="shared" ref="W26:W27" si="11">V26</f>
        <v>1.0279747303408619E-3</v>
      </c>
      <c r="X26" s="11">
        <f t="shared" ref="X26:X27" si="12">W26</f>
        <v>1.0279747303408619E-3</v>
      </c>
      <c r="Y26" s="26">
        <f t="shared" si="7"/>
        <v>1.0279747303408619E-3</v>
      </c>
    </row>
    <row r="27" spans="1:28" x14ac:dyDescent="0.25">
      <c r="A27" s="61" t="s">
        <v>18</v>
      </c>
      <c r="B27" s="5">
        <f>C9</f>
        <v>-1.4663587611323328E-3</v>
      </c>
      <c r="C27" s="11">
        <f>B27</f>
        <v>-1.4663587611323328E-3</v>
      </c>
      <c r="D27" s="11">
        <f t="shared" si="6"/>
        <v>-1.4663587611323328E-3</v>
      </c>
      <c r="E27" s="11">
        <f t="shared" si="6"/>
        <v>-1.4663587611323328E-3</v>
      </c>
      <c r="F27" s="11">
        <f t="shared" si="6"/>
        <v>-1.4663587611323328E-3</v>
      </c>
      <c r="G27" s="26">
        <f t="shared" si="6"/>
        <v>-1.4663587611323328E-3</v>
      </c>
      <c r="H27" s="5">
        <f t="shared" si="6"/>
        <v>-1.4663587611323328E-3</v>
      </c>
      <c r="I27" s="11">
        <f t="shared" si="6"/>
        <v>-1.4663587611323328E-3</v>
      </c>
      <c r="J27" s="11">
        <f t="shared" si="6"/>
        <v>-1.4663587611323328E-3</v>
      </c>
      <c r="K27" s="11">
        <f t="shared" si="6"/>
        <v>-1.4663587611323328E-3</v>
      </c>
      <c r="L27" s="11">
        <f t="shared" si="6"/>
        <v>-1.4663587611323328E-3</v>
      </c>
      <c r="M27" s="26">
        <f t="shared" si="6"/>
        <v>-1.4663587611323328E-3</v>
      </c>
      <c r="N27" s="5">
        <f>D9</f>
        <v>4.9882013334535376E-3</v>
      </c>
      <c r="O27" s="11">
        <f t="shared" si="7"/>
        <v>4.9882013334535376E-3</v>
      </c>
      <c r="P27" s="11">
        <f t="shared" si="7"/>
        <v>4.9882013334535376E-3</v>
      </c>
      <c r="Q27" s="11">
        <f t="shared" si="7"/>
        <v>4.9882013334535376E-3</v>
      </c>
      <c r="R27" s="11">
        <f t="shared" si="7"/>
        <v>4.9882013334535376E-3</v>
      </c>
      <c r="S27" s="11">
        <f t="shared" si="7"/>
        <v>4.9882013334535376E-3</v>
      </c>
      <c r="T27" s="11">
        <f t="shared" si="8"/>
        <v>4.9882013334535376E-3</v>
      </c>
      <c r="U27" s="11">
        <f t="shared" si="9"/>
        <v>4.9882013334535376E-3</v>
      </c>
      <c r="V27" s="11">
        <f t="shared" si="10"/>
        <v>4.9882013334535376E-3</v>
      </c>
      <c r="W27" s="11">
        <f t="shared" si="11"/>
        <v>4.9882013334535376E-3</v>
      </c>
      <c r="X27" s="11">
        <f t="shared" si="12"/>
        <v>4.9882013334535376E-3</v>
      </c>
      <c r="Y27" s="26">
        <f t="shared" si="7"/>
        <v>4.9882013334535376E-3</v>
      </c>
    </row>
    <row r="28" spans="1:28" x14ac:dyDescent="0.25">
      <c r="A28" s="61"/>
      <c r="B28" s="5"/>
      <c r="G28" s="26"/>
      <c r="H28" s="5"/>
      <c r="M28" s="26"/>
      <c r="N28" s="5"/>
      <c r="Y28" s="26"/>
    </row>
    <row r="29" spans="1:28" x14ac:dyDescent="0.25">
      <c r="A29" s="61" t="s">
        <v>19</v>
      </c>
      <c r="B29" s="2">
        <f t="shared" ref="B29:Y29" si="13">B24*B26</f>
        <v>553041.83346695942</v>
      </c>
      <c r="C29" s="1">
        <f t="shared" si="13"/>
        <v>619366.44265208126</v>
      </c>
      <c r="D29" s="1">
        <f t="shared" si="13"/>
        <v>628251.19136375689</v>
      </c>
      <c r="E29" s="1">
        <f t="shared" si="13"/>
        <v>622986.81981547293</v>
      </c>
      <c r="F29" s="1">
        <f t="shared" si="13"/>
        <v>594519.75906002533</v>
      </c>
      <c r="G29" s="6">
        <f t="shared" si="13"/>
        <v>582676.12748002028</v>
      </c>
      <c r="H29" s="2">
        <f t="shared" si="13"/>
        <v>572443.6633460219</v>
      </c>
      <c r="I29" s="1">
        <f t="shared" si="13"/>
        <v>593063.79573591135</v>
      </c>
      <c r="J29" s="1">
        <f t="shared" si="13"/>
        <v>757901.77471890149</v>
      </c>
      <c r="K29" s="1">
        <f t="shared" si="13"/>
        <v>778048.55429726909</v>
      </c>
      <c r="L29" s="1">
        <f t="shared" si="13"/>
        <v>725735.2505654447</v>
      </c>
      <c r="M29" s="6">
        <f t="shared" ref="M29" si="14">M24*M26</f>
        <v>579885.53508894704</v>
      </c>
      <c r="N29" s="2">
        <f t="shared" ref="N29" si="15">N24*N26</f>
        <v>265658.9896892613</v>
      </c>
      <c r="O29" s="1">
        <f t="shared" si="13"/>
        <v>297518.65671878483</v>
      </c>
      <c r="P29" s="1">
        <f t="shared" si="13"/>
        <v>306308.90634721681</v>
      </c>
      <c r="Q29" s="1">
        <f t="shared" si="13"/>
        <v>303742.21978342393</v>
      </c>
      <c r="R29" s="1">
        <f t="shared" si="13"/>
        <v>289862.876032411</v>
      </c>
      <c r="S29" s="1">
        <f t="shared" si="13"/>
        <v>284088.41848052683</v>
      </c>
      <c r="T29" s="1">
        <f t="shared" ref="T29:X29" si="16">T24*T26</f>
        <v>265144.52361017559</v>
      </c>
      <c r="U29" s="1">
        <f t="shared" si="16"/>
        <v>274695.35896633746</v>
      </c>
      <c r="V29" s="1">
        <f t="shared" si="16"/>
        <v>351045.03354364238</v>
      </c>
      <c r="W29" s="1">
        <f t="shared" si="16"/>
        <v>360376.62128864741</v>
      </c>
      <c r="X29" s="1">
        <f t="shared" si="16"/>
        <v>336146.13908648049</v>
      </c>
      <c r="Y29" s="6">
        <f t="shared" si="13"/>
        <v>268591.45064315636</v>
      </c>
    </row>
    <row r="30" spans="1:28" x14ac:dyDescent="0.25">
      <c r="A30" s="61" t="s">
        <v>20</v>
      </c>
      <c r="B30" s="2">
        <f>B29+C4</f>
        <v>29424723.680828001</v>
      </c>
      <c r="C30" s="1">
        <f t="shared" ref="C30:M30" si="17">SUM(B30,C29,C50)</f>
        <v>30165190.123480082</v>
      </c>
      <c r="D30" s="1">
        <f t="shared" si="17"/>
        <v>30917441.314843837</v>
      </c>
      <c r="E30" s="1">
        <f t="shared" si="17"/>
        <v>31668428.134659309</v>
      </c>
      <c r="F30" s="1">
        <f t="shared" si="17"/>
        <v>32394847.893719334</v>
      </c>
      <c r="G30" s="6">
        <f t="shared" si="17"/>
        <v>33112924.021199353</v>
      </c>
      <c r="H30" s="2">
        <f t="shared" si="17"/>
        <v>33824530.792265676</v>
      </c>
      <c r="I30" s="1">
        <f t="shared" si="17"/>
        <v>34559765.682543807</v>
      </c>
      <c r="J30" s="1">
        <f t="shared" si="17"/>
        <v>35463245.442970641</v>
      </c>
      <c r="K30" s="1">
        <f t="shared" si="17"/>
        <v>36390678.454435073</v>
      </c>
      <c r="L30" s="1">
        <f t="shared" si="17"/>
        <v>37269553.48033268</v>
      </c>
      <c r="M30" s="6">
        <f t="shared" si="17"/>
        <v>38005936.916454449</v>
      </c>
      <c r="N30" s="2">
        <f>SUM(M30,N29,N50)+(M30-D4)</f>
        <v>35676422.91774337</v>
      </c>
      <c r="O30" s="1">
        <f t="shared" ref="O30:Y30" si="18">SUM(N30,O29,O50)</f>
        <v>36123213.167154245</v>
      </c>
      <c r="P30" s="1">
        <f t="shared" si="18"/>
        <v>36580673.605252825</v>
      </c>
      <c r="Q30" s="1">
        <f t="shared" si="18"/>
        <v>37037468.094682686</v>
      </c>
      <c r="R30" s="1">
        <f t="shared" si="18"/>
        <v>37482257.63543468</v>
      </c>
      <c r="S30" s="1">
        <f t="shared" si="18"/>
        <v>37923113.97826802</v>
      </c>
      <c r="T30" s="1">
        <f t="shared" ref="T30" si="19">SUM(S30,T29,T50)</f>
        <v>38346823.861211829</v>
      </c>
      <c r="U30" s="1">
        <f t="shared" ref="U30" si="20">SUM(T30,U29,U50)</f>
        <v>38781869.934931062</v>
      </c>
      <c r="V30" s="1">
        <f t="shared" ref="V30" si="21">SUM(U30,V29,V50)</f>
        <v>39295237.437023461</v>
      </c>
      <c r="W30" s="1">
        <f t="shared" ref="W30" si="22">SUM(V30,W29,W50)</f>
        <v>39820094.998927392</v>
      </c>
      <c r="X30" s="1">
        <f t="shared" ref="X30" si="23">SUM(W30,X29,X50)</f>
        <v>40322858.504965827</v>
      </c>
      <c r="Y30" s="6">
        <f t="shared" si="18"/>
        <v>40760021.431568518</v>
      </c>
    </row>
    <row r="31" spans="1:28" x14ac:dyDescent="0.25">
      <c r="A31" s="61"/>
      <c r="B31" s="5"/>
      <c r="G31" s="26"/>
      <c r="H31" s="5"/>
      <c r="M31" s="26"/>
      <c r="N31" s="5"/>
      <c r="Y31" s="26"/>
    </row>
    <row r="32" spans="1:28" x14ac:dyDescent="0.25">
      <c r="A32" s="61" t="s">
        <v>21</v>
      </c>
      <c r="B32" s="2">
        <v>93602.710583049207</v>
      </c>
      <c r="C32" s="1">
        <v>93602.710583049207</v>
      </c>
      <c r="D32" s="1">
        <v>93602.710583049207</v>
      </c>
      <c r="E32" s="1">
        <v>93602.710583049207</v>
      </c>
      <c r="F32" s="1">
        <v>93602.710583049207</v>
      </c>
      <c r="G32" s="6">
        <v>93602.710583049207</v>
      </c>
      <c r="H32" s="2">
        <v>93602.710583049207</v>
      </c>
      <c r="I32" s="1">
        <v>93602.710583049207</v>
      </c>
      <c r="J32" s="1">
        <v>93602.710583049207</v>
      </c>
      <c r="K32" s="1">
        <v>93602.710583049207</v>
      </c>
      <c r="L32" s="1">
        <v>93602.710583049207</v>
      </c>
      <c r="M32" s="6">
        <v>93602.710583049207</v>
      </c>
      <c r="N32" s="2">
        <v>93602.710583049207</v>
      </c>
      <c r="O32" s="1">
        <v>93602.710583049207</v>
      </c>
      <c r="P32" s="1">
        <v>93602.710583049207</v>
      </c>
      <c r="Q32" s="1">
        <v>93602.710583049207</v>
      </c>
      <c r="R32" s="1">
        <v>93602.710583049207</v>
      </c>
      <c r="S32" s="1">
        <v>93602.710583049207</v>
      </c>
      <c r="T32" s="1">
        <v>93602.710583049207</v>
      </c>
      <c r="U32" s="1">
        <v>93602.710583049207</v>
      </c>
      <c r="V32" s="1">
        <v>93602.710583049207</v>
      </c>
      <c r="W32" s="1">
        <v>93602.710583049207</v>
      </c>
      <c r="X32" s="1">
        <v>93602.710583049207</v>
      </c>
      <c r="Y32" s="6">
        <v>93602.710583049207</v>
      </c>
    </row>
    <row r="33" spans="1:25" x14ac:dyDescent="0.25">
      <c r="A33" s="61"/>
      <c r="B33" s="5"/>
      <c r="G33" s="26"/>
      <c r="H33" s="5"/>
      <c r="M33" s="26"/>
      <c r="N33" s="5"/>
      <c r="Y33" s="26"/>
    </row>
    <row r="34" spans="1:25" x14ac:dyDescent="0.25">
      <c r="A34" s="61" t="s">
        <v>22</v>
      </c>
      <c r="B34" s="5"/>
      <c r="G34" s="26"/>
      <c r="H34" s="5"/>
      <c r="M34" s="26"/>
      <c r="N34" s="5"/>
      <c r="Y34" s="26"/>
    </row>
    <row r="35" spans="1:25" x14ac:dyDescent="0.25">
      <c r="A35" s="61" t="s">
        <v>23</v>
      </c>
      <c r="B35" s="2">
        <f>SUM(B39,B43)</f>
        <v>0</v>
      </c>
      <c r="C35" s="1">
        <f t="shared" ref="C35:Y36" si="24">SUM(C39,C43)</f>
        <v>9704.7841778202674</v>
      </c>
      <c r="D35" s="1">
        <f t="shared" si="24"/>
        <v>11522.760277246654</v>
      </c>
      <c r="E35" s="1">
        <f t="shared" si="24"/>
        <v>11228.675908221798</v>
      </c>
      <c r="F35" s="1">
        <f t="shared" si="24"/>
        <v>15479.531787762906</v>
      </c>
      <c r="G35" s="6">
        <f t="shared" si="24"/>
        <v>17190.5681166348</v>
      </c>
      <c r="H35" s="2">
        <f t="shared" si="24"/>
        <v>13982.375</v>
      </c>
      <c r="I35" s="1">
        <f t="shared" si="24"/>
        <v>13982.375</v>
      </c>
      <c r="J35" s="1">
        <f t="shared" si="24"/>
        <v>13982.375</v>
      </c>
      <c r="K35" s="1">
        <f t="shared" si="24"/>
        <v>13982.375</v>
      </c>
      <c r="L35" s="1">
        <f t="shared" si="24"/>
        <v>13982.375</v>
      </c>
      <c r="M35" s="6">
        <f t="shared" ref="M35" si="25">SUM(M39,M43)</f>
        <v>13982.375</v>
      </c>
      <c r="N35" s="2">
        <f t="shared" ref="N35" si="26">SUM(N39,N43)</f>
        <v>13982.375</v>
      </c>
      <c r="O35" s="1">
        <f t="shared" si="24"/>
        <v>13912.463125</v>
      </c>
      <c r="P35" s="1">
        <f t="shared" si="24"/>
        <v>13912.463125</v>
      </c>
      <c r="Q35" s="1">
        <f t="shared" si="24"/>
        <v>13912.463125</v>
      </c>
      <c r="R35" s="1">
        <f t="shared" si="24"/>
        <v>13912.463125</v>
      </c>
      <c r="S35" s="1">
        <f t="shared" si="24"/>
        <v>13912.463125</v>
      </c>
      <c r="T35" s="1">
        <f t="shared" ref="T35:X35" si="27">SUM(T39,T43)</f>
        <v>13912.463125</v>
      </c>
      <c r="U35" s="1">
        <f t="shared" si="27"/>
        <v>13912.463125</v>
      </c>
      <c r="V35" s="1">
        <f t="shared" si="27"/>
        <v>13912.463125</v>
      </c>
      <c r="W35" s="1">
        <f t="shared" si="27"/>
        <v>13912.463125</v>
      </c>
      <c r="X35" s="1">
        <f t="shared" si="27"/>
        <v>13912.463125</v>
      </c>
      <c r="Y35" s="6">
        <f t="shared" si="24"/>
        <v>13912.463125</v>
      </c>
    </row>
    <row r="36" spans="1:25" x14ac:dyDescent="0.25">
      <c r="A36" s="61" t="s">
        <v>24</v>
      </c>
      <c r="B36" s="2">
        <f>SUM(B40,B44)</f>
        <v>0</v>
      </c>
      <c r="C36" s="1">
        <f t="shared" si="24"/>
        <v>97047.841778202681</v>
      </c>
      <c r="D36" s="1">
        <f t="shared" si="24"/>
        <v>115227.60277246655</v>
      </c>
      <c r="E36" s="1">
        <f t="shared" si="24"/>
        <v>112286.75908221798</v>
      </c>
      <c r="F36" s="1">
        <f t="shared" si="24"/>
        <v>154795.31787762907</v>
      </c>
      <c r="G36" s="6">
        <f t="shared" si="24"/>
        <v>171905.68116634799</v>
      </c>
      <c r="H36" s="2">
        <f t="shared" si="24"/>
        <v>139823.75</v>
      </c>
      <c r="I36" s="1">
        <f t="shared" si="24"/>
        <v>139823.75</v>
      </c>
      <c r="J36" s="1">
        <f t="shared" si="24"/>
        <v>139823.75</v>
      </c>
      <c r="K36" s="1">
        <f t="shared" si="24"/>
        <v>139823.75</v>
      </c>
      <c r="L36" s="1">
        <f t="shared" si="24"/>
        <v>139823.75</v>
      </c>
      <c r="M36" s="6">
        <f t="shared" ref="M36" si="28">SUM(M40,M44)</f>
        <v>139823.75</v>
      </c>
      <c r="N36" s="2">
        <f t="shared" ref="N36" si="29">SUM(N40,N44)</f>
        <v>139823.75</v>
      </c>
      <c r="O36" s="1">
        <f t="shared" si="24"/>
        <v>139124.63125000001</v>
      </c>
      <c r="P36" s="1">
        <f t="shared" si="24"/>
        <v>139124.63125000001</v>
      </c>
      <c r="Q36" s="1">
        <f t="shared" si="24"/>
        <v>139124.63125000001</v>
      </c>
      <c r="R36" s="1">
        <f t="shared" si="24"/>
        <v>139124.63125000001</v>
      </c>
      <c r="S36" s="1">
        <f t="shared" si="24"/>
        <v>139124.63125000001</v>
      </c>
      <c r="T36" s="1">
        <f t="shared" ref="T36:X36" si="30">SUM(T40,T44)</f>
        <v>139124.63125000001</v>
      </c>
      <c r="U36" s="1">
        <f t="shared" si="30"/>
        <v>139124.63125000001</v>
      </c>
      <c r="V36" s="1">
        <f t="shared" si="30"/>
        <v>139124.63125000001</v>
      </c>
      <c r="W36" s="1">
        <f t="shared" si="30"/>
        <v>139124.63125000001</v>
      </c>
      <c r="X36" s="1">
        <f t="shared" si="30"/>
        <v>139124.63125000001</v>
      </c>
      <c r="Y36" s="6">
        <f t="shared" si="24"/>
        <v>139124.63125000001</v>
      </c>
    </row>
    <row r="37" spans="1:25" x14ac:dyDescent="0.25">
      <c r="A37" s="58"/>
      <c r="B37" s="5"/>
      <c r="G37" s="26"/>
      <c r="H37" s="5"/>
      <c r="M37" s="26"/>
      <c r="N37" s="5"/>
      <c r="Y37" s="26"/>
    </row>
    <row r="38" spans="1:25" x14ac:dyDescent="0.25">
      <c r="A38" s="61" t="s">
        <v>25</v>
      </c>
      <c r="B38" s="5"/>
      <c r="G38" s="26"/>
      <c r="H38" s="5"/>
      <c r="M38" s="26"/>
      <c r="N38" s="5"/>
      <c r="Y38" s="26"/>
    </row>
    <row r="39" spans="1:25" s="30" customFormat="1" x14ac:dyDescent="0.25">
      <c r="A39" s="59" t="s">
        <v>23</v>
      </c>
      <c r="B39" s="2">
        <v>0</v>
      </c>
      <c r="C39" s="1">
        <v>9704.7841778202674</v>
      </c>
      <c r="D39" s="1">
        <v>11522.760277246654</v>
      </c>
      <c r="E39" s="1">
        <v>11228.675908221798</v>
      </c>
      <c r="F39" s="1">
        <v>15479.531787762906</v>
      </c>
      <c r="G39" s="6">
        <v>17190.5681166348</v>
      </c>
      <c r="H39" s="2">
        <v>13982.375</v>
      </c>
      <c r="I39" s="1">
        <v>13982.375</v>
      </c>
      <c r="J39" s="1">
        <v>13982.375</v>
      </c>
      <c r="K39" s="1">
        <v>13982.375</v>
      </c>
      <c r="L39" s="1">
        <v>13982.375</v>
      </c>
      <c r="M39" s="6">
        <v>13982.375</v>
      </c>
      <c r="N39" s="2">
        <v>13982.375</v>
      </c>
      <c r="O39" s="1">
        <v>13912.463125</v>
      </c>
      <c r="P39" s="1">
        <v>13912.463125</v>
      </c>
      <c r="Q39" s="1">
        <v>13912.463125</v>
      </c>
      <c r="R39" s="1">
        <v>13912.463125</v>
      </c>
      <c r="S39" s="1">
        <v>13912.463125</v>
      </c>
      <c r="T39" s="1">
        <v>13912.463125</v>
      </c>
      <c r="U39" s="1">
        <v>13912.463125</v>
      </c>
      <c r="V39" s="1">
        <v>13912.463125</v>
      </c>
      <c r="W39" s="1">
        <v>13912.463125</v>
      </c>
      <c r="X39" s="1">
        <v>13912.463125</v>
      </c>
      <c r="Y39" s="6">
        <v>13912.463125</v>
      </c>
    </row>
    <row r="40" spans="1:25" x14ac:dyDescent="0.25">
      <c r="A40" s="61" t="s">
        <v>24</v>
      </c>
      <c r="B40" s="2">
        <f t="shared" ref="B40:Y40" si="31">B39*$C$14</f>
        <v>0</v>
      </c>
      <c r="C40" s="1">
        <f t="shared" si="31"/>
        <v>97047.841778202681</v>
      </c>
      <c r="D40" s="1">
        <f t="shared" si="31"/>
        <v>115227.60277246655</v>
      </c>
      <c r="E40" s="1">
        <f t="shared" si="31"/>
        <v>112286.75908221798</v>
      </c>
      <c r="F40" s="1">
        <f t="shared" si="31"/>
        <v>154795.31787762907</v>
      </c>
      <c r="G40" s="6">
        <f t="shared" si="31"/>
        <v>171905.68116634799</v>
      </c>
      <c r="H40" s="2">
        <f t="shared" si="31"/>
        <v>139823.75</v>
      </c>
      <c r="I40" s="1">
        <f t="shared" si="31"/>
        <v>139823.75</v>
      </c>
      <c r="J40" s="1">
        <f t="shared" si="31"/>
        <v>139823.75</v>
      </c>
      <c r="K40" s="1">
        <f t="shared" si="31"/>
        <v>139823.75</v>
      </c>
      <c r="L40" s="1">
        <f t="shared" si="31"/>
        <v>139823.75</v>
      </c>
      <c r="M40" s="6">
        <f t="shared" si="31"/>
        <v>139823.75</v>
      </c>
      <c r="N40" s="2">
        <f t="shared" si="31"/>
        <v>139823.75</v>
      </c>
      <c r="O40" s="1">
        <f t="shared" si="31"/>
        <v>139124.63125000001</v>
      </c>
      <c r="P40" s="1">
        <f t="shared" si="31"/>
        <v>139124.63125000001</v>
      </c>
      <c r="Q40" s="1">
        <f t="shared" si="31"/>
        <v>139124.63125000001</v>
      </c>
      <c r="R40" s="1">
        <f t="shared" si="31"/>
        <v>139124.63125000001</v>
      </c>
      <c r="S40" s="1">
        <f t="shared" si="31"/>
        <v>139124.63125000001</v>
      </c>
      <c r="T40" s="1">
        <f t="shared" si="31"/>
        <v>139124.63125000001</v>
      </c>
      <c r="U40" s="1">
        <f t="shared" si="31"/>
        <v>139124.63125000001</v>
      </c>
      <c r="V40" s="1">
        <f t="shared" si="31"/>
        <v>139124.63125000001</v>
      </c>
      <c r="W40" s="1">
        <f t="shared" si="31"/>
        <v>139124.63125000001</v>
      </c>
      <c r="X40" s="1">
        <f t="shared" si="31"/>
        <v>139124.63125000001</v>
      </c>
      <c r="Y40" s="6">
        <f t="shared" si="31"/>
        <v>139124.63125000001</v>
      </c>
    </row>
    <row r="41" spans="1:25" x14ac:dyDescent="0.25">
      <c r="A41" s="58"/>
      <c r="B41" s="5"/>
      <c r="G41" s="26"/>
      <c r="H41" s="5"/>
      <c r="M41" s="26"/>
      <c r="N41" s="5"/>
      <c r="Y41" s="26"/>
    </row>
    <row r="42" spans="1:25" x14ac:dyDescent="0.25">
      <c r="A42" s="61" t="s">
        <v>26</v>
      </c>
      <c r="B42" s="2"/>
      <c r="C42" s="1"/>
      <c r="D42" s="1"/>
      <c r="E42" s="1"/>
      <c r="F42" s="1"/>
      <c r="G42" s="6"/>
      <c r="H42" s="2"/>
      <c r="I42" s="1"/>
      <c r="J42" s="1"/>
      <c r="K42" s="1"/>
      <c r="L42" s="1"/>
      <c r="M42" s="6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6"/>
    </row>
    <row r="43" spans="1:25" s="30" customFormat="1" x14ac:dyDescent="0.25">
      <c r="A43" s="59" t="s">
        <v>23</v>
      </c>
      <c r="B43" s="2">
        <v>0</v>
      </c>
      <c r="C43" s="1">
        <v>0</v>
      </c>
      <c r="D43" s="1">
        <v>0</v>
      </c>
      <c r="E43" s="1">
        <v>0</v>
      </c>
      <c r="F43" s="1">
        <v>0</v>
      </c>
      <c r="G43" s="6">
        <v>0</v>
      </c>
      <c r="H43" s="2">
        <v>0</v>
      </c>
      <c r="I43" s="1">
        <v>0</v>
      </c>
      <c r="J43" s="1">
        <v>0</v>
      </c>
      <c r="K43" s="1">
        <v>0</v>
      </c>
      <c r="L43" s="1">
        <v>0</v>
      </c>
      <c r="M43" s="6">
        <v>0</v>
      </c>
      <c r="N43" s="2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6">
        <v>0</v>
      </c>
    </row>
    <row r="44" spans="1:25" x14ac:dyDescent="0.25">
      <c r="A44" s="61" t="s">
        <v>24</v>
      </c>
      <c r="B44" s="2">
        <f t="shared" ref="B44:Y44" si="32">B43*$C$15</f>
        <v>0</v>
      </c>
      <c r="C44" s="1">
        <f t="shared" si="32"/>
        <v>0</v>
      </c>
      <c r="D44" s="1">
        <f t="shared" si="32"/>
        <v>0</v>
      </c>
      <c r="E44" s="1">
        <f t="shared" si="32"/>
        <v>0</v>
      </c>
      <c r="F44" s="1">
        <f t="shared" si="32"/>
        <v>0</v>
      </c>
      <c r="G44" s="6">
        <f t="shared" si="32"/>
        <v>0</v>
      </c>
      <c r="H44" s="2">
        <f t="shared" si="32"/>
        <v>0</v>
      </c>
      <c r="I44" s="1">
        <f t="shared" si="32"/>
        <v>0</v>
      </c>
      <c r="J44" s="1">
        <f t="shared" si="32"/>
        <v>0</v>
      </c>
      <c r="K44" s="1">
        <f t="shared" si="32"/>
        <v>0</v>
      </c>
      <c r="L44" s="1">
        <f t="shared" si="32"/>
        <v>0</v>
      </c>
      <c r="M44" s="6">
        <f t="shared" si="32"/>
        <v>0</v>
      </c>
      <c r="N44" s="2">
        <f t="shared" si="32"/>
        <v>0</v>
      </c>
      <c r="O44" s="1">
        <f t="shared" si="32"/>
        <v>0</v>
      </c>
      <c r="P44" s="1">
        <f t="shared" si="32"/>
        <v>0</v>
      </c>
      <c r="Q44" s="1">
        <f t="shared" si="32"/>
        <v>0</v>
      </c>
      <c r="R44" s="1">
        <f t="shared" si="32"/>
        <v>0</v>
      </c>
      <c r="S44" s="1">
        <f t="shared" si="32"/>
        <v>0</v>
      </c>
      <c r="T44" s="1">
        <f t="shared" si="32"/>
        <v>0</v>
      </c>
      <c r="U44" s="1">
        <f t="shared" si="32"/>
        <v>0</v>
      </c>
      <c r="V44" s="1">
        <f t="shared" si="32"/>
        <v>0</v>
      </c>
      <c r="W44" s="1">
        <f t="shared" si="32"/>
        <v>0</v>
      </c>
      <c r="X44" s="1">
        <f t="shared" si="32"/>
        <v>0</v>
      </c>
      <c r="Y44" s="6">
        <f t="shared" si="32"/>
        <v>0</v>
      </c>
    </row>
    <row r="45" spans="1:25" x14ac:dyDescent="0.25">
      <c r="A45" s="58"/>
      <c r="B45" s="5"/>
      <c r="G45" s="26"/>
      <c r="H45" s="5"/>
      <c r="M45" s="26"/>
      <c r="N45" s="5"/>
      <c r="Y45" s="26"/>
    </row>
    <row r="46" spans="1:25" x14ac:dyDescent="0.25">
      <c r="A46" s="61" t="s">
        <v>27</v>
      </c>
      <c r="B46" s="2">
        <f t="shared" ref="B46:Y46" si="33">B24*B27</f>
        <v>-355828.04855807836</v>
      </c>
      <c r="C46" s="1">
        <f t="shared" si="33"/>
        <v>-398501.41398827062</v>
      </c>
      <c r="D46" s="1">
        <f t="shared" si="33"/>
        <v>-404217.87629671069</v>
      </c>
      <c r="E46" s="1">
        <f t="shared" si="33"/>
        <v>-400830.77076227468</v>
      </c>
      <c r="F46" s="1">
        <f t="shared" si="33"/>
        <v>-382515.0158522072</v>
      </c>
      <c r="G46" s="6">
        <f t="shared" si="33"/>
        <v>-374894.80331505602</v>
      </c>
      <c r="H46" s="2">
        <f t="shared" si="33"/>
        <v>-368311.21863048308</v>
      </c>
      <c r="I46" s="1">
        <f t="shared" si="33"/>
        <v>-381578.24659346259</v>
      </c>
      <c r="J46" s="1">
        <f t="shared" si="33"/>
        <v>-487635.28033009602</v>
      </c>
      <c r="K46" s="1">
        <f t="shared" si="33"/>
        <v>-500597.75229566131</v>
      </c>
      <c r="L46" s="1">
        <f t="shared" si="33"/>
        <v>-466939.28442926396</v>
      </c>
      <c r="M46" s="6">
        <f t="shared" ref="M46" si="34">M24*M27</f>
        <v>-373099.33146329428</v>
      </c>
      <c r="N46" s="2">
        <f t="shared" ref="N46" si="35">N24*N27</f>
        <v>1289098.3479452732</v>
      </c>
      <c r="O46" s="1">
        <f t="shared" si="33"/>
        <v>1443695.9551329114</v>
      </c>
      <c r="P46" s="1">
        <f t="shared" si="33"/>
        <v>1486350.2477179</v>
      </c>
      <c r="Q46" s="1">
        <f t="shared" si="33"/>
        <v>1473895.5161353217</v>
      </c>
      <c r="R46" s="1">
        <f t="shared" si="33"/>
        <v>1406546.622273596</v>
      </c>
      <c r="S46" s="1">
        <f t="shared" si="33"/>
        <v>1378526.325655285</v>
      </c>
      <c r="T46" s="1">
        <f t="shared" ref="T46:X46" si="36">T24*T27</f>
        <v>1286601.9243407154</v>
      </c>
      <c r="U46" s="1">
        <f t="shared" si="36"/>
        <v>1332946.925101001</v>
      </c>
      <c r="V46" s="1">
        <f t="shared" si="36"/>
        <v>1703430.3010969972</v>
      </c>
      <c r="W46" s="1">
        <f t="shared" si="36"/>
        <v>1748711.4126447861</v>
      </c>
      <c r="X46" s="1">
        <f t="shared" si="36"/>
        <v>1631134.0831018763</v>
      </c>
      <c r="Y46" s="6">
        <f t="shared" si="33"/>
        <v>1303327.9833718848</v>
      </c>
    </row>
    <row r="47" spans="1:25" x14ac:dyDescent="0.25">
      <c r="A47" s="63" t="s">
        <v>28</v>
      </c>
      <c r="B47" s="7">
        <f>B46+C5-B32-B36</f>
        <v>4624804.2408588724</v>
      </c>
      <c r="C47" s="34">
        <f>C46-C32-C36+B47+C51</f>
        <v>4062307.5829653419</v>
      </c>
      <c r="D47" s="34">
        <f t="shared" ref="D47:M47" si="37">D46-D32-D36+C47+D51</f>
        <v>3475529.0122889662</v>
      </c>
      <c r="E47" s="34">
        <f t="shared" si="37"/>
        <v>2894908.7355361897</v>
      </c>
      <c r="F47" s="34">
        <f t="shared" si="37"/>
        <v>2289873.8174857469</v>
      </c>
      <c r="G47" s="35">
        <f t="shared" si="37"/>
        <v>1675058.3756482422</v>
      </c>
      <c r="H47" s="7">
        <f t="shared" si="37"/>
        <v>1079532.7912944308</v>
      </c>
      <c r="I47" s="34">
        <f t="shared" si="37"/>
        <v>468231.18273457605</v>
      </c>
      <c r="J47" s="34">
        <f t="shared" si="37"/>
        <v>-251895.50175119616</v>
      </c>
      <c r="K47" s="34">
        <f t="shared" si="37"/>
        <v>-985919.7146299067</v>
      </c>
      <c r="L47" s="34">
        <f t="shared" si="37"/>
        <v>-1686285.4596422198</v>
      </c>
      <c r="M47" s="35">
        <f t="shared" si="37"/>
        <v>-2292811.2516885633</v>
      </c>
      <c r="N47" s="7">
        <f>N46-N32-N36+M47-(D5-M47)+N51+M64</f>
        <v>-8604150.4625289701</v>
      </c>
      <c r="O47" s="34">
        <f t="shared" ref="O47:Y47" si="38">O46-O32-O36+N47+O51</f>
        <v>-7393181.8492291076</v>
      </c>
      <c r="P47" s="34">
        <f t="shared" si="38"/>
        <v>-6139558.9433442568</v>
      </c>
      <c r="Q47" s="34">
        <f t="shared" si="38"/>
        <v>-4898390.7690419843</v>
      </c>
      <c r="R47" s="34">
        <f t="shared" si="38"/>
        <v>-3724571.4886014378</v>
      </c>
      <c r="S47" s="34">
        <f t="shared" si="38"/>
        <v>-2578772.5047792019</v>
      </c>
      <c r="T47" s="34">
        <f t="shared" ref="T47" si="39">T46-T32-T36+S47+T51</f>
        <v>-1524897.9222715357</v>
      </c>
      <c r="U47" s="34">
        <f t="shared" ref="U47" si="40">U46-U32-U36+T47+U51</f>
        <v>-424678.33900358388</v>
      </c>
      <c r="V47" s="34">
        <f t="shared" ref="V47" si="41">V46-V32-V36+U47+V51</f>
        <v>1047803.940308468</v>
      </c>
      <c r="W47" s="34">
        <f t="shared" ref="W47" si="42">W46-W32-W36+V47+W51</f>
        <v>2571797.0096478332</v>
      </c>
      <c r="X47" s="34">
        <f t="shared" ref="X47" si="43">X46-X32-X36+W47+X51</f>
        <v>3984317.7677966552</v>
      </c>
      <c r="Y47" s="35">
        <f t="shared" si="38"/>
        <v>5074235.0000000009</v>
      </c>
    </row>
    <row r="48" spans="1:25" ht="19.5" customHeight="1" x14ac:dyDescent="0.25">
      <c r="A48" s="61"/>
      <c r="B48" s="2"/>
      <c r="C48" s="1"/>
      <c r="D48" s="1"/>
      <c r="E48" s="1"/>
      <c r="F48" s="1"/>
      <c r="G48" s="6"/>
      <c r="H48" s="2"/>
      <c r="I48" s="1"/>
      <c r="J48" s="1"/>
      <c r="K48" s="1"/>
      <c r="L48" s="32"/>
      <c r="M48" s="33"/>
      <c r="N48" s="31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3"/>
    </row>
    <row r="49" spans="1:25" s="36" customFormat="1" ht="19.5" customHeight="1" x14ac:dyDescent="0.25">
      <c r="A49" s="64" t="s">
        <v>29</v>
      </c>
      <c r="B49" s="10"/>
      <c r="C49" s="8"/>
      <c r="D49" s="8"/>
      <c r="E49" s="8"/>
      <c r="F49" s="8"/>
      <c r="G49" s="9"/>
      <c r="H49" s="10">
        <f t="shared" ref="H49:Y49" si="44">$C$16</f>
        <v>0.05</v>
      </c>
      <c r="I49" s="8">
        <f t="shared" si="44"/>
        <v>0.05</v>
      </c>
      <c r="J49" s="8">
        <f t="shared" si="44"/>
        <v>0.05</v>
      </c>
      <c r="K49" s="8">
        <f t="shared" si="44"/>
        <v>0.05</v>
      </c>
      <c r="L49" s="8">
        <f t="shared" si="44"/>
        <v>0.05</v>
      </c>
      <c r="M49" s="9">
        <f t="shared" si="44"/>
        <v>0.05</v>
      </c>
      <c r="N49" s="10">
        <f t="shared" si="44"/>
        <v>0.05</v>
      </c>
      <c r="O49" s="8">
        <f t="shared" si="44"/>
        <v>0.05</v>
      </c>
      <c r="P49" s="8">
        <f t="shared" si="44"/>
        <v>0.05</v>
      </c>
      <c r="Q49" s="8">
        <f t="shared" si="44"/>
        <v>0.05</v>
      </c>
      <c r="R49" s="8">
        <f t="shared" si="44"/>
        <v>0.05</v>
      </c>
      <c r="S49" s="8">
        <f t="shared" si="44"/>
        <v>0.05</v>
      </c>
      <c r="T49" s="8">
        <f t="shared" si="44"/>
        <v>0.05</v>
      </c>
      <c r="U49" s="8">
        <f t="shared" si="44"/>
        <v>0.05</v>
      </c>
      <c r="V49" s="8">
        <f t="shared" si="44"/>
        <v>0.05</v>
      </c>
      <c r="W49" s="8">
        <f t="shared" si="44"/>
        <v>0.05</v>
      </c>
      <c r="X49" s="8">
        <f t="shared" si="44"/>
        <v>0.05</v>
      </c>
      <c r="Y49" s="9">
        <f t="shared" si="44"/>
        <v>0.05</v>
      </c>
    </row>
    <row r="50" spans="1:25" x14ac:dyDescent="0.25">
      <c r="A50" s="61" t="s">
        <v>30</v>
      </c>
      <c r="B50" s="2">
        <v>118000</v>
      </c>
      <c r="C50" s="1">
        <v>121100</v>
      </c>
      <c r="D50" s="1">
        <v>124000</v>
      </c>
      <c r="E50" s="1">
        <v>128000</v>
      </c>
      <c r="F50" s="1">
        <v>131900</v>
      </c>
      <c r="G50" s="6">
        <v>135400</v>
      </c>
      <c r="H50" s="2">
        <f t="shared" ref="H50:Y50" si="45">MAX(H49/12*(G30+0.5*H29),0)</f>
        <v>139163.10772030152</v>
      </c>
      <c r="I50" s="1">
        <f t="shared" si="45"/>
        <v>142171.09454222347</v>
      </c>
      <c r="J50" s="1">
        <f t="shared" si="45"/>
        <v>145577.98570793023</v>
      </c>
      <c r="K50" s="1">
        <f t="shared" si="45"/>
        <v>149384.45716716364</v>
      </c>
      <c r="L50" s="1">
        <f t="shared" si="45"/>
        <v>153139.77533215747</v>
      </c>
      <c r="M50" s="6">
        <f t="shared" si="45"/>
        <v>156497.90103282145</v>
      </c>
      <c r="N50" s="2">
        <f t="shared" si="45"/>
        <v>158911.52671374616</v>
      </c>
      <c r="O50" s="1">
        <f t="shared" si="45"/>
        <v>149271.59269209486</v>
      </c>
      <c r="P50" s="1">
        <f t="shared" si="45"/>
        <v>151151.53175136604</v>
      </c>
      <c r="Q50" s="1">
        <f t="shared" si="45"/>
        <v>153052.26964643557</v>
      </c>
      <c r="R50" s="1">
        <f t="shared" si="45"/>
        <v>154926.66471957872</v>
      </c>
      <c r="S50" s="1">
        <f t="shared" si="45"/>
        <v>156767.92435281226</v>
      </c>
      <c r="T50" s="1">
        <f t="shared" si="45"/>
        <v>158565.35933363796</v>
      </c>
      <c r="U50" s="1">
        <f t="shared" si="45"/>
        <v>160350.71475289582</v>
      </c>
      <c r="V50" s="1">
        <f t="shared" si="45"/>
        <v>162322.46854876203</v>
      </c>
      <c r="W50" s="1">
        <f t="shared" si="45"/>
        <v>164480.94061528242</v>
      </c>
      <c r="X50" s="1">
        <f t="shared" si="45"/>
        <v>166617.36695196098</v>
      </c>
      <c r="Y50" s="6">
        <f t="shared" si="45"/>
        <v>168571.47595953086</v>
      </c>
    </row>
    <row r="51" spans="1:25" x14ac:dyDescent="0.25">
      <c r="A51" s="61" t="s">
        <v>31</v>
      </c>
      <c r="B51" s="2">
        <v>26641.465680070891</v>
      </c>
      <c r="C51" s="1">
        <v>26655.308455992224</v>
      </c>
      <c r="D51" s="1">
        <v>26269.618975850983</v>
      </c>
      <c r="E51" s="1">
        <v>26099.963674765459</v>
      </c>
      <c r="F51" s="1">
        <v>25878.126262442576</v>
      </c>
      <c r="G51" s="6">
        <v>25587.753226948495</v>
      </c>
      <c r="H51" s="2">
        <f t="shared" ref="H51:Y51" si="46">MAX(H49/12*(G47+0.5*H46),0)</f>
        <v>6212.0948597208362</v>
      </c>
      <c r="I51" s="1">
        <f t="shared" si="46"/>
        <v>3703.0986166570815</v>
      </c>
      <c r="J51" s="1">
        <f t="shared" si="46"/>
        <v>935.05642737303344</v>
      </c>
      <c r="K51" s="1">
        <f t="shared" si="46"/>
        <v>0</v>
      </c>
      <c r="L51" s="1">
        <f t="shared" si="46"/>
        <v>0</v>
      </c>
      <c r="M51" s="6">
        <f t="shared" si="46"/>
        <v>0</v>
      </c>
      <c r="N51" s="2">
        <f t="shared" si="46"/>
        <v>0</v>
      </c>
      <c r="O51" s="1">
        <f t="shared" si="46"/>
        <v>0</v>
      </c>
      <c r="P51" s="1">
        <f t="shared" si="46"/>
        <v>0</v>
      </c>
      <c r="Q51" s="1">
        <f t="shared" si="46"/>
        <v>0</v>
      </c>
      <c r="R51" s="1">
        <f t="shared" si="46"/>
        <v>0</v>
      </c>
      <c r="S51" s="1">
        <f t="shared" si="46"/>
        <v>0</v>
      </c>
      <c r="T51" s="1">
        <f t="shared" si="46"/>
        <v>0</v>
      </c>
      <c r="U51" s="1">
        <f t="shared" si="46"/>
        <v>0</v>
      </c>
      <c r="V51" s="1">
        <f t="shared" si="46"/>
        <v>1779.3200481038114</v>
      </c>
      <c r="W51" s="1">
        <f t="shared" si="46"/>
        <v>8008.998527628587</v>
      </c>
      <c r="X51" s="1">
        <f t="shared" si="46"/>
        <v>14114.016879994881</v>
      </c>
      <c r="Y51" s="6">
        <f t="shared" si="46"/>
        <v>19316.590664510826</v>
      </c>
    </row>
    <row r="52" spans="1:25" ht="16.5" thickBot="1" x14ac:dyDescent="0.3">
      <c r="A52" s="61"/>
      <c r="B52" s="2"/>
      <c r="C52" s="1"/>
      <c r="D52" s="1"/>
      <c r="E52" s="1"/>
      <c r="F52" s="1"/>
      <c r="G52" s="6"/>
      <c r="H52" s="2"/>
      <c r="I52" s="1"/>
      <c r="J52" s="1"/>
      <c r="K52" s="1"/>
      <c r="L52" s="34"/>
      <c r="M52" s="35"/>
      <c r="N52" s="7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1:25" ht="16.5" thickBot="1" x14ac:dyDescent="0.3">
      <c r="A53" s="84" t="s">
        <v>32</v>
      </c>
      <c r="B53" s="37">
        <f>SUM(B26:B27)</f>
        <v>8.1271322620314504E-4</v>
      </c>
      <c r="C53" s="24">
        <f t="shared" ref="C53:Y53" si="47">SUM(C26:C27)</f>
        <v>8.1271322620314504E-4</v>
      </c>
      <c r="D53" s="24">
        <f t="shared" si="47"/>
        <v>8.1271322620314504E-4</v>
      </c>
      <c r="E53" s="24">
        <f t="shared" si="47"/>
        <v>8.1271322620314504E-4</v>
      </c>
      <c r="F53" s="24">
        <f t="shared" si="47"/>
        <v>8.1271322620314504E-4</v>
      </c>
      <c r="G53" s="43">
        <f t="shared" si="47"/>
        <v>8.1271322620314504E-4</v>
      </c>
      <c r="H53" s="37">
        <f t="shared" si="47"/>
        <v>8.1271322620314504E-4</v>
      </c>
      <c r="I53" s="24">
        <f t="shared" si="47"/>
        <v>8.1271322620314504E-4</v>
      </c>
      <c r="J53" s="24">
        <f t="shared" si="47"/>
        <v>8.1271322620314504E-4</v>
      </c>
      <c r="K53" s="24">
        <f t="shared" si="47"/>
        <v>8.1271322620314504E-4</v>
      </c>
      <c r="L53" s="24">
        <f t="shared" si="47"/>
        <v>8.1271322620314504E-4</v>
      </c>
      <c r="M53" s="43">
        <f t="shared" ref="M53" si="48">SUM(M26:M27)</f>
        <v>8.1271322620314504E-4</v>
      </c>
      <c r="N53" s="37">
        <f t="shared" si="47"/>
        <v>6.0161760637943993E-3</v>
      </c>
      <c r="O53" s="24">
        <f t="shared" si="47"/>
        <v>6.0161760637943993E-3</v>
      </c>
      <c r="P53" s="24">
        <f t="shared" si="47"/>
        <v>6.0161760637943993E-3</v>
      </c>
      <c r="Q53" s="24">
        <f t="shared" si="47"/>
        <v>6.0161760637943993E-3</v>
      </c>
      <c r="R53" s="24">
        <f t="shared" si="47"/>
        <v>6.0161760637943993E-3</v>
      </c>
      <c r="S53" s="24">
        <f t="shared" si="47"/>
        <v>6.0161760637943993E-3</v>
      </c>
      <c r="T53" s="24">
        <f t="shared" ref="T53:X53" si="49">SUM(T26:T27)</f>
        <v>6.0161760637943993E-3</v>
      </c>
      <c r="U53" s="24">
        <f t="shared" si="49"/>
        <v>6.0161760637943993E-3</v>
      </c>
      <c r="V53" s="24">
        <f t="shared" si="49"/>
        <v>6.0161760637943993E-3</v>
      </c>
      <c r="W53" s="24">
        <f t="shared" si="49"/>
        <v>6.0161760637943993E-3</v>
      </c>
      <c r="X53" s="24">
        <f t="shared" si="49"/>
        <v>6.0161760637943993E-3</v>
      </c>
      <c r="Y53" s="43">
        <f t="shared" si="47"/>
        <v>6.0161760637943993E-3</v>
      </c>
    </row>
    <row r="54" spans="1:25" x14ac:dyDescent="0.25">
      <c r="A54" s="85"/>
      <c r="B54" s="45"/>
      <c r="C54" s="22"/>
      <c r="D54" s="22"/>
      <c r="E54" s="22"/>
      <c r="F54" s="22"/>
      <c r="G54" s="44"/>
      <c r="H54" s="45"/>
      <c r="I54" s="22"/>
      <c r="J54" s="22"/>
      <c r="K54" s="22"/>
      <c r="M54" s="26"/>
      <c r="N54" s="5"/>
      <c r="Y54" s="26"/>
    </row>
    <row r="55" spans="1:25" x14ac:dyDescent="0.25">
      <c r="A55" s="58" t="s">
        <v>33</v>
      </c>
      <c r="B55" s="2">
        <v>195185</v>
      </c>
      <c r="C55" s="1">
        <v>195185</v>
      </c>
      <c r="D55" s="1">
        <v>195185</v>
      </c>
      <c r="E55" s="1">
        <v>195185</v>
      </c>
      <c r="F55" s="1">
        <v>195185</v>
      </c>
      <c r="G55" s="6">
        <v>195185</v>
      </c>
      <c r="H55" s="2">
        <v>205000</v>
      </c>
      <c r="I55" s="1">
        <v>205000</v>
      </c>
      <c r="J55" s="1">
        <f>I55</f>
        <v>205000</v>
      </c>
      <c r="K55" s="1">
        <f t="shared" ref="K55:Y55" si="50">J55</f>
        <v>205000</v>
      </c>
      <c r="L55" s="1">
        <f t="shared" si="50"/>
        <v>205000</v>
      </c>
      <c r="M55" s="6">
        <f t="shared" si="50"/>
        <v>205000</v>
      </c>
      <c r="N55" s="2">
        <f t="shared" si="50"/>
        <v>205000</v>
      </c>
      <c r="O55" s="1">
        <f t="shared" si="50"/>
        <v>205000</v>
      </c>
      <c r="P55" s="1">
        <f t="shared" si="50"/>
        <v>205000</v>
      </c>
      <c r="Q55" s="1">
        <f t="shared" si="50"/>
        <v>205000</v>
      </c>
      <c r="R55" s="1">
        <f t="shared" si="50"/>
        <v>205000</v>
      </c>
      <c r="S55" s="1">
        <f t="shared" si="50"/>
        <v>205000</v>
      </c>
      <c r="T55" s="1">
        <f t="shared" si="50"/>
        <v>205000</v>
      </c>
      <c r="U55" s="1">
        <f t="shared" si="50"/>
        <v>205000</v>
      </c>
      <c r="V55" s="1">
        <f t="shared" si="50"/>
        <v>205000</v>
      </c>
      <c r="W55" s="1">
        <f t="shared" si="50"/>
        <v>205000</v>
      </c>
      <c r="X55" s="1">
        <f t="shared" si="50"/>
        <v>205000</v>
      </c>
      <c r="Y55" s="6">
        <f t="shared" si="50"/>
        <v>205000</v>
      </c>
    </row>
    <row r="56" spans="1:25" x14ac:dyDescent="0.25">
      <c r="A56" s="58" t="s">
        <v>34</v>
      </c>
      <c r="B56" s="2">
        <v>5696</v>
      </c>
      <c r="C56" s="1">
        <v>5696</v>
      </c>
      <c r="D56" s="1">
        <v>5696</v>
      </c>
      <c r="E56" s="1">
        <v>5696</v>
      </c>
      <c r="F56" s="1">
        <v>5696</v>
      </c>
      <c r="G56" s="6">
        <v>5696</v>
      </c>
      <c r="H56" s="2">
        <v>5752</v>
      </c>
      <c r="I56" s="1">
        <v>5752</v>
      </c>
      <c r="J56" s="1">
        <v>5754</v>
      </c>
      <c r="K56" s="1">
        <v>5754</v>
      </c>
      <c r="L56" s="1">
        <v>5754</v>
      </c>
      <c r="M56" s="6">
        <v>5754</v>
      </c>
      <c r="N56" s="2">
        <v>5754</v>
      </c>
      <c r="O56" s="1">
        <v>5754</v>
      </c>
      <c r="P56" s="1">
        <v>5754</v>
      </c>
      <c r="Q56" s="1">
        <v>5754</v>
      </c>
      <c r="R56" s="1">
        <v>5754</v>
      </c>
      <c r="S56" s="1">
        <v>5754</v>
      </c>
      <c r="T56" s="1">
        <v>5754</v>
      </c>
      <c r="U56" s="1">
        <v>5754</v>
      </c>
      <c r="V56" s="1">
        <v>5754</v>
      </c>
      <c r="W56" s="1">
        <v>5754</v>
      </c>
      <c r="X56" s="1">
        <v>5754</v>
      </c>
      <c r="Y56" s="6">
        <v>5754</v>
      </c>
    </row>
    <row r="57" spans="1:25" x14ac:dyDescent="0.25">
      <c r="A57" s="58" t="s">
        <v>35</v>
      </c>
      <c r="B57" s="2">
        <v>1655398.3650745233</v>
      </c>
      <c r="C57" s="1">
        <v>1959764.6009878316</v>
      </c>
      <c r="D57" s="1">
        <v>1936439.3283254872</v>
      </c>
      <c r="E57" s="1">
        <v>1887561.6117406604</v>
      </c>
      <c r="F57" s="1">
        <v>1775965.119814012</v>
      </c>
      <c r="G57" s="6">
        <v>1621799.9607164774</v>
      </c>
      <c r="H57" s="2">
        <v>1441490.6617053852</v>
      </c>
      <c r="I57" s="1">
        <v>1626745.5018800851</v>
      </c>
      <c r="J57" s="1">
        <v>2249518.4364710571</v>
      </c>
      <c r="K57" s="1">
        <v>2613628.116519413</v>
      </c>
      <c r="L57" s="1">
        <v>2185772.1734404545</v>
      </c>
      <c r="M57" s="6">
        <v>1541569.5107146644</v>
      </c>
      <c r="N57" s="2">
        <v>1691737.8644877605</v>
      </c>
      <c r="O57" s="1">
        <v>2002785.5837737331</v>
      </c>
      <c r="P57" s="1">
        <v>2008603.4907977968</v>
      </c>
      <c r="Q57" s="1">
        <v>1957904.2766688396</v>
      </c>
      <c r="R57" s="1">
        <v>1842148.9829367669</v>
      </c>
      <c r="S57" s="1">
        <v>1682238.6401787121</v>
      </c>
      <c r="T57" s="1">
        <v>1480257.7604029737</v>
      </c>
      <c r="U57" s="1">
        <v>1670494.7991198145</v>
      </c>
      <c r="V57" s="1">
        <v>2310016.4373013545</v>
      </c>
      <c r="W57" s="1">
        <v>2683918.3943849863</v>
      </c>
      <c r="X57" s="1">
        <v>2244555.7978018918</v>
      </c>
      <c r="Y57" s="6">
        <v>1583028.1055975237</v>
      </c>
    </row>
    <row r="58" spans="1:25" ht="16.5" thickBot="1" x14ac:dyDescent="0.3">
      <c r="A58" s="58"/>
      <c r="B58" s="5"/>
      <c r="G58" s="26"/>
      <c r="H58" s="5"/>
      <c r="M58" s="26"/>
      <c r="N58" s="5"/>
      <c r="Y58" s="26"/>
    </row>
    <row r="59" spans="1:25" ht="16.5" thickBot="1" x14ac:dyDescent="0.3">
      <c r="A59" s="84" t="s">
        <v>36</v>
      </c>
      <c r="B59" s="38">
        <f>C12</f>
        <v>7.8535236565828413E-3</v>
      </c>
      <c r="C59" s="39">
        <f>B59</f>
        <v>7.8535236565828413E-3</v>
      </c>
      <c r="D59" s="39">
        <f t="shared" ref="D59:Y59" si="51">C59</f>
        <v>7.8535236565828413E-3</v>
      </c>
      <c r="E59" s="39">
        <f t="shared" si="51"/>
        <v>7.8535236565828413E-3</v>
      </c>
      <c r="F59" s="39">
        <f t="shared" si="51"/>
        <v>7.8535236565828413E-3</v>
      </c>
      <c r="G59" s="40">
        <f t="shared" si="51"/>
        <v>7.8535236565828413E-3</v>
      </c>
      <c r="H59" s="38">
        <f t="shared" si="51"/>
        <v>7.8535236565828413E-3</v>
      </c>
      <c r="I59" s="39">
        <f t="shared" si="51"/>
        <v>7.8535236565828413E-3</v>
      </c>
      <c r="J59" s="39">
        <f t="shared" si="51"/>
        <v>7.8535236565828413E-3</v>
      </c>
      <c r="K59" s="39">
        <f t="shared" si="51"/>
        <v>7.8535236565828413E-3</v>
      </c>
      <c r="L59" s="39">
        <f t="shared" si="51"/>
        <v>7.8535236565828413E-3</v>
      </c>
      <c r="M59" s="40">
        <f t="shared" si="51"/>
        <v>7.8535236565828413E-3</v>
      </c>
      <c r="N59" s="38">
        <f>D12</f>
        <v>5.8269986630280567E-2</v>
      </c>
      <c r="O59" s="39">
        <f t="shared" si="51"/>
        <v>5.8269986630280567E-2</v>
      </c>
      <c r="P59" s="39">
        <f t="shared" si="51"/>
        <v>5.8269986630280567E-2</v>
      </c>
      <c r="Q59" s="39">
        <f t="shared" si="51"/>
        <v>5.8269986630280567E-2</v>
      </c>
      <c r="R59" s="39">
        <f t="shared" si="51"/>
        <v>5.8269986630280567E-2</v>
      </c>
      <c r="S59" s="39">
        <f t="shared" si="51"/>
        <v>5.8269986630280567E-2</v>
      </c>
      <c r="T59" s="39">
        <f t="shared" si="51"/>
        <v>5.8269986630280567E-2</v>
      </c>
      <c r="U59" s="39">
        <f t="shared" si="51"/>
        <v>5.8269986630280567E-2</v>
      </c>
      <c r="V59" s="39">
        <f t="shared" si="51"/>
        <v>5.8269986630280567E-2</v>
      </c>
      <c r="W59" s="39">
        <f t="shared" si="51"/>
        <v>5.8269986630280567E-2</v>
      </c>
      <c r="X59" s="39">
        <f t="shared" si="51"/>
        <v>5.8269986630280567E-2</v>
      </c>
      <c r="Y59" s="40">
        <f t="shared" si="51"/>
        <v>5.8269986630280567E-2</v>
      </c>
    </row>
    <row r="60" spans="1:25" x14ac:dyDescent="0.25">
      <c r="A60" s="58"/>
      <c r="B60" s="5"/>
      <c r="G60" s="26"/>
      <c r="H60" s="5"/>
      <c r="M60" s="26"/>
      <c r="N60" s="5"/>
      <c r="Y60" s="26"/>
    </row>
    <row r="61" spans="1:25" x14ac:dyDescent="0.25">
      <c r="A61" s="58" t="s">
        <v>37</v>
      </c>
      <c r="B61" s="2">
        <f>(B55-B56)*B59</f>
        <v>1488.1563441622261</v>
      </c>
      <c r="C61" s="1">
        <f t="shared" ref="C61:Y61" si="52">(C55-C56)*C59</f>
        <v>1488.1563441622261</v>
      </c>
      <c r="D61" s="1">
        <f t="shared" si="52"/>
        <v>1488.1563441622261</v>
      </c>
      <c r="E61" s="1">
        <f t="shared" si="52"/>
        <v>1488.1563441622261</v>
      </c>
      <c r="F61" s="1">
        <f t="shared" si="52"/>
        <v>1488.1563441622261</v>
      </c>
      <c r="G61" s="6">
        <f t="shared" si="52"/>
        <v>1488.1563441622261</v>
      </c>
      <c r="H61" s="2">
        <f t="shared" si="52"/>
        <v>1564.7988815268179</v>
      </c>
      <c r="I61" s="1">
        <f t="shared" si="52"/>
        <v>1564.7988815268179</v>
      </c>
      <c r="J61" s="1">
        <f t="shared" si="52"/>
        <v>1564.7831744795049</v>
      </c>
      <c r="K61" s="1">
        <f t="shared" si="52"/>
        <v>1564.7831744795049</v>
      </c>
      <c r="L61" s="1">
        <f t="shared" si="52"/>
        <v>1564.7831744795049</v>
      </c>
      <c r="M61" s="6">
        <f t="shared" ref="M61" si="53">(M55-M56)*M59</f>
        <v>1564.7831744795049</v>
      </c>
      <c r="N61" s="2">
        <f t="shared" si="52"/>
        <v>11610.061756136882</v>
      </c>
      <c r="O61" s="1">
        <f t="shared" si="52"/>
        <v>11610.061756136882</v>
      </c>
      <c r="P61" s="1">
        <f t="shared" si="52"/>
        <v>11610.061756136882</v>
      </c>
      <c r="Q61" s="1">
        <f t="shared" si="52"/>
        <v>11610.061756136882</v>
      </c>
      <c r="R61" s="1">
        <f t="shared" si="52"/>
        <v>11610.061756136882</v>
      </c>
      <c r="S61" s="1">
        <f t="shared" si="52"/>
        <v>11610.061756136882</v>
      </c>
      <c r="T61" s="1">
        <f t="shared" si="52"/>
        <v>11610.061756136882</v>
      </c>
      <c r="U61" s="1">
        <f t="shared" si="52"/>
        <v>11610.061756136882</v>
      </c>
      <c r="V61" s="1">
        <f t="shared" si="52"/>
        <v>11610.061756136882</v>
      </c>
      <c r="W61" s="1">
        <f t="shared" si="52"/>
        <v>11610.061756136882</v>
      </c>
      <c r="X61" s="1">
        <f t="shared" si="52"/>
        <v>11610.061756136882</v>
      </c>
      <c r="Y61" s="6">
        <f t="shared" si="52"/>
        <v>11610.061756136882</v>
      </c>
    </row>
    <row r="62" spans="1:25" x14ac:dyDescent="0.25">
      <c r="A62" s="58" t="s">
        <v>41</v>
      </c>
      <c r="B62" s="2">
        <f>B57*B53</f>
        <v>1345.3641459311275</v>
      </c>
      <c r="C62" s="1">
        <f t="shared" ref="C62:Y62" si="54">C57*C53</f>
        <v>1592.7266114675399</v>
      </c>
      <c r="D62" s="1">
        <f t="shared" si="54"/>
        <v>1573.7698538700579</v>
      </c>
      <c r="E62" s="1">
        <f t="shared" si="54"/>
        <v>1534.0462871349603</v>
      </c>
      <c r="F62" s="1">
        <f t="shared" si="54"/>
        <v>1443.3503421483008</v>
      </c>
      <c r="G62" s="6">
        <f t="shared" si="54"/>
        <v>1318.0582783300222</v>
      </c>
      <c r="H62" s="2">
        <f t="shared" si="54"/>
        <v>1171.51852621629</v>
      </c>
      <c r="I62" s="1">
        <f t="shared" si="54"/>
        <v>1322.0775850444184</v>
      </c>
      <c r="J62" s="1">
        <f t="shared" si="54"/>
        <v>1828.2133859078474</v>
      </c>
      <c r="K62" s="1">
        <f t="shared" si="54"/>
        <v>2124.1301386717414</v>
      </c>
      <c r="L62" s="1">
        <f t="shared" si="54"/>
        <v>1776.405954821852</v>
      </c>
      <c r="M62" s="6">
        <f t="shared" ref="M62" si="55">M57*M53</f>
        <v>1252.8539304693186</v>
      </c>
      <c r="N62" s="2">
        <f t="shared" si="54"/>
        <v>10177.792846545917</v>
      </c>
      <c r="O62" s="1">
        <f t="shared" si="54"/>
        <v>12049.110690012027</v>
      </c>
      <c r="P62" s="1">
        <f t="shared" si="54"/>
        <v>12084.112242991579</v>
      </c>
      <c r="Q62" s="1">
        <f t="shared" si="54"/>
        <v>11779.09684449576</v>
      </c>
      <c r="R62" s="1">
        <f t="shared" si="54"/>
        <v>11082.692617087374</v>
      </c>
      <c r="S62" s="1">
        <f t="shared" si="54"/>
        <v>10120.643840633207</v>
      </c>
      <c r="T62" s="1">
        <f t="shared" si="54"/>
        <v>8905.4913063822751</v>
      </c>
      <c r="U62" s="1">
        <f t="shared" si="54"/>
        <v>10049.990825157662</v>
      </c>
      <c r="V62" s="1">
        <f t="shared" si="54"/>
        <v>13897.465597064025</v>
      </c>
      <c r="W62" s="1">
        <f t="shared" si="54"/>
        <v>16146.925601476451</v>
      </c>
      <c r="X62" s="1">
        <f t="shared" si="54"/>
        <v>13503.642864586684</v>
      </c>
      <c r="Y62" s="6">
        <f t="shared" si="54"/>
        <v>9523.7757972096151</v>
      </c>
    </row>
    <row r="63" spans="1:25" x14ac:dyDescent="0.25">
      <c r="A63" s="58"/>
      <c r="B63" s="5"/>
      <c r="G63" s="26"/>
      <c r="H63" s="5"/>
      <c r="M63" s="26"/>
      <c r="N63" s="5"/>
      <c r="Y63" s="26"/>
    </row>
    <row r="64" spans="1:25" x14ac:dyDescent="0.25">
      <c r="A64" s="86" t="s">
        <v>39</v>
      </c>
      <c r="B64" s="47">
        <f>B61-B62</f>
        <v>142.79219823109861</v>
      </c>
      <c r="C64" s="46">
        <f>B64+C61-C62</f>
        <v>38.221930925784818</v>
      </c>
      <c r="D64" s="46">
        <f t="shared" ref="D64:Y64" si="56">C64+D61-D62</f>
        <v>-47.391578782046963</v>
      </c>
      <c r="E64" s="46">
        <f t="shared" si="56"/>
        <v>-93.281521754781124</v>
      </c>
      <c r="F64" s="46">
        <f t="shared" si="56"/>
        <v>-48.475519740855816</v>
      </c>
      <c r="G64" s="48">
        <f t="shared" si="56"/>
        <v>121.62254609134811</v>
      </c>
      <c r="H64" s="47">
        <f t="shared" si="56"/>
        <v>514.90290140187608</v>
      </c>
      <c r="I64" s="46">
        <f t="shared" si="56"/>
        <v>757.62419788427587</v>
      </c>
      <c r="J64" s="46">
        <f t="shared" si="56"/>
        <v>494.19398645593333</v>
      </c>
      <c r="K64" s="46">
        <f t="shared" si="56"/>
        <v>-65.152977736303001</v>
      </c>
      <c r="L64" s="46">
        <f t="shared" si="56"/>
        <v>-276.77575807865014</v>
      </c>
      <c r="M64" s="48">
        <f t="shared" ref="M64" si="57">L64+M61-M62</f>
        <v>35.153485931536125</v>
      </c>
      <c r="N64" s="47">
        <f>N61-N62</f>
        <v>1432.2689095909645</v>
      </c>
      <c r="O64" s="46">
        <f t="shared" si="56"/>
        <v>993.2199757158196</v>
      </c>
      <c r="P64" s="46">
        <f t="shared" si="56"/>
        <v>519.16948886112186</v>
      </c>
      <c r="Q64" s="46">
        <f t="shared" si="56"/>
        <v>350.13440050224381</v>
      </c>
      <c r="R64" s="46">
        <f t="shared" si="56"/>
        <v>877.5035395517516</v>
      </c>
      <c r="S64" s="46">
        <f t="shared" si="56"/>
        <v>2366.9214550554261</v>
      </c>
      <c r="T64" s="46">
        <f t="shared" si="56"/>
        <v>5071.4919048100328</v>
      </c>
      <c r="U64" s="46">
        <f t="shared" si="56"/>
        <v>6631.562835789251</v>
      </c>
      <c r="V64" s="46">
        <f t="shared" si="56"/>
        <v>4344.1589948621095</v>
      </c>
      <c r="W64" s="46">
        <f t="shared" si="56"/>
        <v>-192.70485047745933</v>
      </c>
      <c r="X64" s="46">
        <f t="shared" si="56"/>
        <v>-2086.2859589272612</v>
      </c>
      <c r="Y64" s="48">
        <f t="shared" si="56"/>
        <v>0</v>
      </c>
    </row>
    <row r="65" spans="1:1" x14ac:dyDescent="0.25">
      <c r="A65" s="83"/>
    </row>
    <row r="66" spans="1:1" x14ac:dyDescent="0.25">
      <c r="A66" s="83"/>
    </row>
  </sheetData>
  <printOptions horizontalCentered="1"/>
  <pageMargins left="0.7" right="0.7" top="0.75" bottom="0.75" header="0.3" footer="0.3"/>
  <pageSetup scale="37" fitToWidth="0" orientation="landscape" r:id="rId1"/>
  <headerFooter>
    <oddHeader>&amp;C&amp;"Times New Roman,Regular"&amp;12Example Calculation of Schedule 100 Annual Price Update (Year 3)</oddHead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BD792-CBCC-4E66-8D18-1E032DF8ADD0}">
  <dimension ref="A1:AB66"/>
  <sheetViews>
    <sheetView showGridLines="0" view="pageLayout" zoomScale="60" zoomScaleNormal="70" zoomScaleSheetLayoutView="100" zoomScalePageLayoutView="60" workbookViewId="0">
      <selection activeCell="E12" sqref="E12"/>
    </sheetView>
  </sheetViews>
  <sheetFormatPr defaultColWidth="9.140625" defaultRowHeight="15.75" x14ac:dyDescent="0.25"/>
  <cols>
    <col min="1" max="1" width="30.85546875" style="11" bestFit="1" customWidth="1"/>
    <col min="2" max="2" width="21.7109375" style="11" bestFit="1" customWidth="1"/>
    <col min="3" max="4" width="14.5703125" style="11" bestFit="1" customWidth="1"/>
    <col min="5" max="5" width="19.7109375" style="11" bestFit="1" customWidth="1"/>
    <col min="6" max="13" width="14.5703125" style="11" bestFit="1" customWidth="1"/>
    <col min="14" max="25" width="14" style="11" bestFit="1" customWidth="1"/>
    <col min="26" max="16384" width="9.140625" style="11"/>
  </cols>
  <sheetData>
    <row r="1" spans="1:13" ht="16.5" thickBot="1" x14ac:dyDescent="0.3">
      <c r="A1" s="83"/>
    </row>
    <row r="2" spans="1:13" ht="15.75" customHeight="1" x14ac:dyDescent="0.25">
      <c r="A2" s="83"/>
      <c r="B2" s="12"/>
      <c r="C2" s="13" t="s">
        <v>0</v>
      </c>
      <c r="D2" s="13" t="s">
        <v>1</v>
      </c>
      <c r="E2" s="14" t="s">
        <v>1</v>
      </c>
    </row>
    <row r="3" spans="1:13" x14ac:dyDescent="0.25">
      <c r="A3" s="83"/>
      <c r="B3" s="15"/>
      <c r="C3" s="3">
        <f>DATE(YEAR(B22),MONTH(B22)-1,1)</f>
        <v>47027</v>
      </c>
      <c r="D3" s="3">
        <f>M22</f>
        <v>47392</v>
      </c>
      <c r="E3" s="4">
        <f>Y22</f>
        <v>47757</v>
      </c>
    </row>
    <row r="4" spans="1:13" x14ac:dyDescent="0.25">
      <c r="A4" s="83"/>
      <c r="B4" s="15" t="s">
        <v>42</v>
      </c>
      <c r="C4" s="16">
        <v>28871681.847361043</v>
      </c>
      <c r="D4" s="16">
        <v>40760021.431568533</v>
      </c>
      <c r="E4" s="17">
        <v>40760021.431568533</v>
      </c>
    </row>
    <row r="5" spans="1:13" ht="16.5" thickBot="1" x14ac:dyDescent="0.3">
      <c r="A5" s="83"/>
      <c r="B5" s="19" t="s">
        <v>43</v>
      </c>
      <c r="C5" s="20">
        <v>5074235</v>
      </c>
      <c r="D5" s="20">
        <v>5074235</v>
      </c>
      <c r="E5" s="21">
        <v>5074235</v>
      </c>
      <c r="F5" s="18"/>
    </row>
    <row r="6" spans="1:13" ht="16.5" thickBot="1" x14ac:dyDescent="0.3">
      <c r="A6" s="83"/>
      <c r="F6" s="18"/>
    </row>
    <row r="7" spans="1:13" x14ac:dyDescent="0.25">
      <c r="A7" s="83"/>
      <c r="B7" s="12"/>
      <c r="C7" s="13" t="s">
        <v>4</v>
      </c>
      <c r="D7" s="73" t="s">
        <v>5</v>
      </c>
      <c r="E7" s="74" t="s">
        <v>40</v>
      </c>
    </row>
    <row r="8" spans="1:13" x14ac:dyDescent="0.25">
      <c r="A8" s="83"/>
      <c r="B8" s="15" t="s">
        <v>42</v>
      </c>
      <c r="C8" s="71">
        <f>'Annual Filing 2028'!D8</f>
        <v>2.2790719873354778E-3</v>
      </c>
      <c r="D8" s="71">
        <v>3.9784630776939275E-3</v>
      </c>
      <c r="E8" s="75">
        <f>E4-Y30</f>
        <v>0</v>
      </c>
    </row>
    <row r="9" spans="1:13" ht="16.5" thickBot="1" x14ac:dyDescent="0.3">
      <c r="A9" s="83"/>
      <c r="B9" s="15" t="s">
        <v>44</v>
      </c>
      <c r="C9" s="72">
        <f>'Annual Filing 2028'!D9</f>
        <v>-1.4663587611323328E-3</v>
      </c>
      <c r="D9" s="72">
        <v>7.0874942463898831E-3</v>
      </c>
      <c r="E9" s="76">
        <f>E5-Y47</f>
        <v>0</v>
      </c>
    </row>
    <row r="10" spans="1:13" ht="16.5" thickBot="1" x14ac:dyDescent="0.3">
      <c r="A10" s="83"/>
      <c r="B10" s="42" t="s">
        <v>9</v>
      </c>
      <c r="C10" s="77">
        <f>SUM(C8:C9)</f>
        <v>8.1271322620314504E-4</v>
      </c>
      <c r="D10" s="78">
        <f>SUM(D8:D9)</f>
        <v>1.106595732408381E-2</v>
      </c>
      <c r="E10" s="23"/>
    </row>
    <row r="11" spans="1:13" ht="16.5" thickBot="1" x14ac:dyDescent="0.3">
      <c r="A11" s="83"/>
      <c r="C11" s="52"/>
      <c r="D11" s="52"/>
      <c r="E11" s="23"/>
    </row>
    <row r="12" spans="1:13" ht="32.25" thickBot="1" x14ac:dyDescent="0.3">
      <c r="A12" s="83"/>
      <c r="B12" s="25" t="s">
        <v>45</v>
      </c>
      <c r="C12" s="79">
        <f>'Annual Filing 2028'!D12</f>
        <v>7.8535236565828413E-3</v>
      </c>
      <c r="D12" s="79">
        <v>0.1880080101786798</v>
      </c>
      <c r="E12" s="80">
        <f>Y64</f>
        <v>0</v>
      </c>
    </row>
    <row r="13" spans="1:13" ht="16.5" thickBot="1" x14ac:dyDescent="0.3">
      <c r="A13" s="83"/>
    </row>
    <row r="14" spans="1:13" x14ac:dyDescent="0.25">
      <c r="A14" s="83"/>
      <c r="B14" s="12" t="s">
        <v>46</v>
      </c>
      <c r="C14" s="74">
        <v>10</v>
      </c>
      <c r="M14" s="23"/>
    </row>
    <row r="15" spans="1:13" x14ac:dyDescent="0.25">
      <c r="A15" s="83"/>
      <c r="B15" s="15" t="s">
        <v>47</v>
      </c>
      <c r="C15" s="81">
        <v>10</v>
      </c>
      <c r="M15" s="23"/>
    </row>
    <row r="16" spans="1:13" ht="16.5" thickBot="1" x14ac:dyDescent="0.3">
      <c r="A16" s="83"/>
      <c r="B16" s="19" t="s">
        <v>13</v>
      </c>
      <c r="C16" s="82">
        <v>0.05</v>
      </c>
    </row>
    <row r="17" spans="1:28" x14ac:dyDescent="0.25">
      <c r="A17" s="83"/>
    </row>
    <row r="18" spans="1:28" x14ac:dyDescent="0.25">
      <c r="A18" s="83"/>
    </row>
    <row r="19" spans="1:28" x14ac:dyDescent="0.25">
      <c r="A19" s="83"/>
    </row>
    <row r="20" spans="1:28" x14ac:dyDescent="0.25">
      <c r="A20" s="57"/>
      <c r="B20" s="68" t="s">
        <v>0</v>
      </c>
      <c r="C20" s="69"/>
      <c r="D20" s="69"/>
      <c r="E20" s="69"/>
      <c r="F20" s="69"/>
      <c r="G20" s="70"/>
      <c r="H20" s="68"/>
      <c r="I20" s="69"/>
      <c r="J20" s="69" t="s">
        <v>14</v>
      </c>
      <c r="K20" s="69"/>
      <c r="L20" s="69"/>
      <c r="M20" s="70"/>
      <c r="N20" s="68" t="s">
        <v>14</v>
      </c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70"/>
    </row>
    <row r="21" spans="1:28" x14ac:dyDescent="0.25">
      <c r="A21" s="58"/>
      <c r="B21" s="5"/>
      <c r="G21" s="26"/>
      <c r="H21" s="5"/>
      <c r="M21" s="26"/>
      <c r="N21" s="5"/>
      <c r="Y21" s="26"/>
    </row>
    <row r="22" spans="1:28" x14ac:dyDescent="0.25">
      <c r="A22" s="58" t="s">
        <v>15</v>
      </c>
      <c r="B22" s="27">
        <v>47058</v>
      </c>
      <c r="C22" s="28">
        <f>DATE(YEAR(B22),MONTH(B22)+1,1)</f>
        <v>47088</v>
      </c>
      <c r="D22" s="28">
        <f t="shared" ref="D22:Y22" si="0">DATE(YEAR(C22),MONTH(C22)+1,1)</f>
        <v>47119</v>
      </c>
      <c r="E22" s="28">
        <f t="shared" si="0"/>
        <v>47150</v>
      </c>
      <c r="F22" s="28">
        <f t="shared" si="0"/>
        <v>47178</v>
      </c>
      <c r="G22" s="29">
        <f t="shared" si="0"/>
        <v>47209</v>
      </c>
      <c r="H22" s="27">
        <f t="shared" si="0"/>
        <v>47239</v>
      </c>
      <c r="I22" s="28">
        <f t="shared" si="0"/>
        <v>47270</v>
      </c>
      <c r="J22" s="28">
        <f t="shared" si="0"/>
        <v>47300</v>
      </c>
      <c r="K22" s="28">
        <f t="shared" si="0"/>
        <v>47331</v>
      </c>
      <c r="L22" s="28">
        <f t="shared" si="0"/>
        <v>47362</v>
      </c>
      <c r="M22" s="29">
        <f t="shared" si="0"/>
        <v>47392</v>
      </c>
      <c r="N22" s="27">
        <f t="shared" si="0"/>
        <v>47423</v>
      </c>
      <c r="O22" s="28">
        <f t="shared" si="0"/>
        <v>47453</v>
      </c>
      <c r="P22" s="28">
        <f t="shared" si="0"/>
        <v>47484</v>
      </c>
      <c r="Q22" s="28">
        <f t="shared" si="0"/>
        <v>47515</v>
      </c>
      <c r="R22" s="28">
        <f t="shared" si="0"/>
        <v>47543</v>
      </c>
      <c r="S22" s="28">
        <f t="shared" si="0"/>
        <v>47574</v>
      </c>
      <c r="T22" s="28">
        <f t="shared" si="0"/>
        <v>47604</v>
      </c>
      <c r="U22" s="28">
        <f t="shared" si="0"/>
        <v>47635</v>
      </c>
      <c r="V22" s="28">
        <f t="shared" si="0"/>
        <v>47665</v>
      </c>
      <c r="W22" s="28">
        <f t="shared" si="0"/>
        <v>47696</v>
      </c>
      <c r="X22" s="28">
        <f t="shared" si="0"/>
        <v>47727</v>
      </c>
      <c r="Y22" s="29">
        <f t="shared" si="0"/>
        <v>47757</v>
      </c>
      <c r="Z22" s="41"/>
      <c r="AA22" s="41"/>
      <c r="AB22" s="41"/>
    </row>
    <row r="23" spans="1:28" x14ac:dyDescent="0.25">
      <c r="A23" s="60"/>
      <c r="B23" s="31"/>
      <c r="C23" s="32"/>
      <c r="D23" s="32"/>
      <c r="E23" s="32"/>
      <c r="F23" s="32"/>
      <c r="G23" s="33"/>
      <c r="H23" s="31"/>
      <c r="I23" s="32"/>
      <c r="J23" s="32"/>
      <c r="K23" s="32"/>
      <c r="L23" s="32"/>
      <c r="M23" s="33"/>
      <c r="N23" s="31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3"/>
    </row>
    <row r="24" spans="1:28" x14ac:dyDescent="0.25">
      <c r="A24" s="61" t="s">
        <v>16</v>
      </c>
      <c r="B24" s="2">
        <v>229889345.95268801</v>
      </c>
      <c r="C24" s="1">
        <v>251737952.3274872</v>
      </c>
      <c r="D24" s="1">
        <v>203118608.38576308</v>
      </c>
      <c r="E24" s="1">
        <v>187029695.52624333</v>
      </c>
      <c r="F24" s="1">
        <v>164753972.53943202</v>
      </c>
      <c r="G24" s="6">
        <v>158780654.73165306</v>
      </c>
      <c r="H24" s="2">
        <v>150000000</v>
      </c>
      <c r="I24" s="1">
        <v>150000000</v>
      </c>
      <c r="J24" s="1">
        <v>185000000</v>
      </c>
      <c r="K24" s="1">
        <v>185000000</v>
      </c>
      <c r="L24" s="1">
        <v>185000000</v>
      </c>
      <c r="M24" s="6">
        <v>185000000</v>
      </c>
      <c r="N24" s="2">
        <v>185000000</v>
      </c>
      <c r="O24" s="1">
        <v>185000000</v>
      </c>
      <c r="P24" s="1">
        <v>185000000</v>
      </c>
      <c r="Q24" s="1">
        <v>185000000</v>
      </c>
      <c r="R24" s="1">
        <v>185000000</v>
      </c>
      <c r="S24" s="1">
        <v>185000000</v>
      </c>
      <c r="T24" s="1">
        <v>185000000</v>
      </c>
      <c r="U24" s="1">
        <v>185000000</v>
      </c>
      <c r="V24" s="1">
        <v>185000000</v>
      </c>
      <c r="W24" s="1">
        <v>185000000</v>
      </c>
      <c r="X24" s="1">
        <v>185000000</v>
      </c>
      <c r="Y24" s="6">
        <v>185000000</v>
      </c>
    </row>
    <row r="25" spans="1:28" x14ac:dyDescent="0.25">
      <c r="A25" s="61"/>
      <c r="B25" s="5"/>
      <c r="G25" s="26"/>
      <c r="H25" s="5"/>
      <c r="M25" s="26"/>
      <c r="N25" s="5"/>
      <c r="Y25" s="26"/>
    </row>
    <row r="26" spans="1:28" x14ac:dyDescent="0.25">
      <c r="A26" s="61" t="s">
        <v>17</v>
      </c>
      <c r="B26" s="5">
        <f>C8</f>
        <v>2.2790719873354778E-3</v>
      </c>
      <c r="C26" s="11">
        <f>B26</f>
        <v>2.2790719873354778E-3</v>
      </c>
      <c r="D26" s="11">
        <f t="shared" ref="D26:M27" si="1">C26</f>
        <v>2.2790719873354778E-3</v>
      </c>
      <c r="E26" s="11">
        <f t="shared" si="1"/>
        <v>2.2790719873354778E-3</v>
      </c>
      <c r="F26" s="11">
        <f t="shared" si="1"/>
        <v>2.2790719873354778E-3</v>
      </c>
      <c r="G26" s="26">
        <f t="shared" si="1"/>
        <v>2.2790719873354778E-3</v>
      </c>
      <c r="H26" s="5">
        <f t="shared" si="1"/>
        <v>2.2790719873354778E-3</v>
      </c>
      <c r="I26" s="11">
        <f t="shared" si="1"/>
        <v>2.2790719873354778E-3</v>
      </c>
      <c r="J26" s="11">
        <f t="shared" si="1"/>
        <v>2.2790719873354778E-3</v>
      </c>
      <c r="K26" s="11">
        <f t="shared" si="1"/>
        <v>2.2790719873354778E-3</v>
      </c>
      <c r="L26" s="11">
        <f t="shared" si="1"/>
        <v>2.2790719873354778E-3</v>
      </c>
      <c r="M26" s="26">
        <f t="shared" si="1"/>
        <v>2.2790719873354778E-3</v>
      </c>
      <c r="N26" s="5">
        <f>D8</f>
        <v>3.9784630776939275E-3</v>
      </c>
      <c r="O26" s="11">
        <f t="shared" ref="O26:Y27" si="2">N26</f>
        <v>3.9784630776939275E-3</v>
      </c>
      <c r="P26" s="11">
        <f t="shared" si="2"/>
        <v>3.9784630776939275E-3</v>
      </c>
      <c r="Q26" s="11">
        <f t="shared" si="2"/>
        <v>3.9784630776939275E-3</v>
      </c>
      <c r="R26" s="11">
        <f t="shared" si="2"/>
        <v>3.9784630776939275E-3</v>
      </c>
      <c r="S26" s="11">
        <f t="shared" si="2"/>
        <v>3.9784630776939275E-3</v>
      </c>
      <c r="T26" s="11">
        <f t="shared" si="2"/>
        <v>3.9784630776939275E-3</v>
      </c>
      <c r="U26" s="11">
        <f t="shared" si="2"/>
        <v>3.9784630776939275E-3</v>
      </c>
      <c r="V26" s="11">
        <f t="shared" si="2"/>
        <v>3.9784630776939275E-3</v>
      </c>
      <c r="W26" s="11">
        <f t="shared" si="2"/>
        <v>3.9784630776939275E-3</v>
      </c>
      <c r="X26" s="11">
        <f t="shared" si="2"/>
        <v>3.9784630776939275E-3</v>
      </c>
      <c r="Y26" s="26">
        <f t="shared" si="2"/>
        <v>3.9784630776939275E-3</v>
      </c>
    </row>
    <row r="27" spans="1:28" x14ac:dyDescent="0.25">
      <c r="A27" s="61" t="s">
        <v>18</v>
      </c>
      <c r="B27" s="5">
        <f>C9</f>
        <v>-1.4663587611323328E-3</v>
      </c>
      <c r="C27" s="11">
        <f>B27</f>
        <v>-1.4663587611323328E-3</v>
      </c>
      <c r="D27" s="11">
        <f t="shared" si="1"/>
        <v>-1.4663587611323328E-3</v>
      </c>
      <c r="E27" s="11">
        <f t="shared" si="1"/>
        <v>-1.4663587611323328E-3</v>
      </c>
      <c r="F27" s="11">
        <f t="shared" si="1"/>
        <v>-1.4663587611323328E-3</v>
      </c>
      <c r="G27" s="26">
        <f t="shared" si="1"/>
        <v>-1.4663587611323328E-3</v>
      </c>
      <c r="H27" s="5">
        <f t="shared" si="1"/>
        <v>-1.4663587611323328E-3</v>
      </c>
      <c r="I27" s="11">
        <f t="shared" si="1"/>
        <v>-1.4663587611323328E-3</v>
      </c>
      <c r="J27" s="11">
        <f t="shared" si="1"/>
        <v>-1.4663587611323328E-3</v>
      </c>
      <c r="K27" s="11">
        <f t="shared" si="1"/>
        <v>-1.4663587611323328E-3</v>
      </c>
      <c r="L27" s="11">
        <f t="shared" si="1"/>
        <v>-1.4663587611323328E-3</v>
      </c>
      <c r="M27" s="26">
        <f t="shared" si="1"/>
        <v>-1.4663587611323328E-3</v>
      </c>
      <c r="N27" s="5">
        <f>D9</f>
        <v>7.0874942463898831E-3</v>
      </c>
      <c r="O27" s="11">
        <f t="shared" si="2"/>
        <v>7.0874942463898831E-3</v>
      </c>
      <c r="P27" s="11">
        <f t="shared" si="2"/>
        <v>7.0874942463898831E-3</v>
      </c>
      <c r="Q27" s="11">
        <f t="shared" si="2"/>
        <v>7.0874942463898831E-3</v>
      </c>
      <c r="R27" s="11">
        <f t="shared" si="2"/>
        <v>7.0874942463898831E-3</v>
      </c>
      <c r="S27" s="11">
        <f t="shared" si="2"/>
        <v>7.0874942463898831E-3</v>
      </c>
      <c r="T27" s="11">
        <f t="shared" si="2"/>
        <v>7.0874942463898831E-3</v>
      </c>
      <c r="U27" s="11">
        <f t="shared" si="2"/>
        <v>7.0874942463898831E-3</v>
      </c>
      <c r="V27" s="11">
        <f t="shared" si="2"/>
        <v>7.0874942463898831E-3</v>
      </c>
      <c r="W27" s="11">
        <f t="shared" si="2"/>
        <v>7.0874942463898831E-3</v>
      </c>
      <c r="X27" s="11">
        <f t="shared" si="2"/>
        <v>7.0874942463898831E-3</v>
      </c>
      <c r="Y27" s="26">
        <f t="shared" si="2"/>
        <v>7.0874942463898831E-3</v>
      </c>
    </row>
    <row r="28" spans="1:28" x14ac:dyDescent="0.25">
      <c r="A28" s="61"/>
      <c r="B28" s="5"/>
      <c r="G28" s="26"/>
      <c r="H28" s="5"/>
      <c r="M28" s="26"/>
      <c r="N28" s="5"/>
      <c r="Y28" s="26"/>
    </row>
    <row r="29" spans="1:28" x14ac:dyDescent="0.25">
      <c r="A29" s="61" t="s">
        <v>19</v>
      </c>
      <c r="B29" s="2">
        <f t="shared" ref="B29:Y29" si="3">B24*B26</f>
        <v>523934.36854764586</v>
      </c>
      <c r="C29" s="1">
        <f t="shared" si="3"/>
        <v>573728.91529877007</v>
      </c>
      <c r="D29" s="1">
        <f t="shared" si="3"/>
        <v>462921.93047855771</v>
      </c>
      <c r="E29" s="1">
        <f t="shared" si="3"/>
        <v>426254.13987374469</v>
      </c>
      <c r="F29" s="1">
        <f t="shared" si="3"/>
        <v>375486.16361685807</v>
      </c>
      <c r="G29" s="6">
        <f t="shared" si="3"/>
        <v>361872.54232969688</v>
      </c>
      <c r="H29" s="2">
        <f t="shared" si="3"/>
        <v>341860.79810032167</v>
      </c>
      <c r="I29" s="1">
        <f t="shared" si="3"/>
        <v>341860.79810032167</v>
      </c>
      <c r="J29" s="1">
        <f t="shared" si="3"/>
        <v>421628.31765706342</v>
      </c>
      <c r="K29" s="1">
        <f t="shared" si="3"/>
        <v>421628.31765706342</v>
      </c>
      <c r="L29" s="1">
        <f t="shared" si="3"/>
        <v>421628.31765706342</v>
      </c>
      <c r="M29" s="6">
        <f t="shared" si="3"/>
        <v>421628.31765706342</v>
      </c>
      <c r="N29" s="2">
        <f t="shared" si="3"/>
        <v>736015.66937337653</v>
      </c>
      <c r="O29" s="1">
        <f t="shared" si="3"/>
        <v>736015.66937337653</v>
      </c>
      <c r="P29" s="1">
        <f t="shared" si="3"/>
        <v>736015.66937337653</v>
      </c>
      <c r="Q29" s="1">
        <f t="shared" si="3"/>
        <v>736015.66937337653</v>
      </c>
      <c r="R29" s="1">
        <f t="shared" si="3"/>
        <v>736015.66937337653</v>
      </c>
      <c r="S29" s="1">
        <f t="shared" si="3"/>
        <v>736015.66937337653</v>
      </c>
      <c r="T29" s="1">
        <f t="shared" si="3"/>
        <v>736015.66937337653</v>
      </c>
      <c r="U29" s="1">
        <f t="shared" si="3"/>
        <v>736015.66937337653</v>
      </c>
      <c r="V29" s="1">
        <f t="shared" si="3"/>
        <v>736015.66937337653</v>
      </c>
      <c r="W29" s="1">
        <f t="shared" si="3"/>
        <v>736015.66937337653</v>
      </c>
      <c r="X29" s="1">
        <f t="shared" si="3"/>
        <v>736015.66937337653</v>
      </c>
      <c r="Y29" s="6">
        <f t="shared" si="3"/>
        <v>736015.66937337653</v>
      </c>
    </row>
    <row r="30" spans="1:28" x14ac:dyDescent="0.25">
      <c r="A30" s="61" t="s">
        <v>20</v>
      </c>
      <c r="B30" s="2">
        <f>B29+C4</f>
        <v>29395616.215908688</v>
      </c>
      <c r="C30" s="1">
        <f t="shared" ref="C30:M30" si="4">SUM(B30,C29,C50)</f>
        <v>30090445.131207459</v>
      </c>
      <c r="D30" s="1">
        <f t="shared" si="4"/>
        <v>30677367.061686017</v>
      </c>
      <c r="E30" s="1">
        <f t="shared" si="4"/>
        <v>31231621.20155976</v>
      </c>
      <c r="F30" s="1">
        <f t="shared" si="4"/>
        <v>31739007.365176618</v>
      </c>
      <c r="G30" s="6">
        <f t="shared" si="4"/>
        <v>32236279.907506313</v>
      </c>
      <c r="H30" s="2">
        <f t="shared" si="4"/>
        <v>32713170.74855062</v>
      </c>
      <c r="I30" s="1">
        <f t="shared" si="4"/>
        <v>33192048.634765945</v>
      </c>
      <c r="J30" s="1">
        <f t="shared" si="4"/>
        <v>33752855.547396317</v>
      </c>
      <c r="K30" s="1">
        <f t="shared" si="4"/>
        <v>34315999.155495979</v>
      </c>
      <c r="L30" s="1">
        <f t="shared" si="4"/>
        <v>34881489.195296057</v>
      </c>
      <c r="M30" s="6">
        <f t="shared" si="4"/>
        <v>35449335.443595305</v>
      </c>
      <c r="N30" s="2">
        <f>SUM(M30,N29,N50)+(M30-D4)</f>
        <v>31023904.055321634</v>
      </c>
      <c r="O30" s="1">
        <f t="shared" ref="O30:Y30" si="5">SUM(N30,O29,O50)</f>
        <v>31890719.357570048</v>
      </c>
      <c r="P30" s="1">
        <f t="shared" si="5"/>
        <v>32761146.390244495</v>
      </c>
      <c r="Q30" s="1">
        <f t="shared" si="5"/>
        <v>33635200.202221751</v>
      </c>
      <c r="R30" s="1">
        <f t="shared" si="5"/>
        <v>34512895.905082248</v>
      </c>
      <c r="S30" s="1">
        <f t="shared" si="5"/>
        <v>35394248.67337133</v>
      </c>
      <c r="T30" s="1">
        <f t="shared" si="5"/>
        <v>36279273.744861618</v>
      </c>
      <c r="U30" s="1">
        <f t="shared" si="5"/>
        <v>37167986.420816444</v>
      </c>
      <c r="V30" s="1">
        <f t="shared" si="5"/>
        <v>38060402.066254422</v>
      </c>
      <c r="W30" s="1">
        <f t="shared" si="5"/>
        <v>38956536.110215053</v>
      </c>
      <c r="X30" s="1">
        <f t="shared" si="5"/>
        <v>39856404.046025522</v>
      </c>
      <c r="Y30" s="6">
        <f t="shared" si="5"/>
        <v>40760021.431568533</v>
      </c>
    </row>
    <row r="31" spans="1:28" x14ac:dyDescent="0.25">
      <c r="A31" s="61"/>
      <c r="B31" s="5"/>
      <c r="G31" s="26"/>
      <c r="H31" s="5"/>
      <c r="M31" s="26"/>
      <c r="N31" s="5"/>
      <c r="Y31" s="26"/>
    </row>
    <row r="32" spans="1:28" x14ac:dyDescent="0.25">
      <c r="A32" s="61" t="s">
        <v>21</v>
      </c>
      <c r="B32" s="2">
        <v>93602.710583049207</v>
      </c>
      <c r="C32" s="1">
        <v>93602.710583049207</v>
      </c>
      <c r="D32" s="1">
        <v>93602.710583049207</v>
      </c>
      <c r="E32" s="1">
        <v>93602.710583049207</v>
      </c>
      <c r="F32" s="1">
        <v>93602.710583049207</v>
      </c>
      <c r="G32" s="6">
        <v>93602.710583049207</v>
      </c>
      <c r="H32" s="2">
        <v>93602.710583049207</v>
      </c>
      <c r="I32" s="1">
        <v>93602.710583049207</v>
      </c>
      <c r="J32" s="1">
        <v>93602.710583049207</v>
      </c>
      <c r="K32" s="1">
        <v>93602.710583049207</v>
      </c>
      <c r="L32" s="1">
        <v>93602.710583049207</v>
      </c>
      <c r="M32" s="6">
        <v>93602.710583049207</v>
      </c>
      <c r="N32" s="2">
        <v>93602.710583049207</v>
      </c>
      <c r="O32" s="1">
        <v>93602.710583049207</v>
      </c>
      <c r="P32" s="1">
        <v>93602.710583049207</v>
      </c>
      <c r="Q32" s="1">
        <v>93602.710583049207</v>
      </c>
      <c r="R32" s="1">
        <v>93602.710583049207</v>
      </c>
      <c r="S32" s="1">
        <v>93602.710583049207</v>
      </c>
      <c r="T32" s="1">
        <v>93602.710583049207</v>
      </c>
      <c r="U32" s="1">
        <v>93602.710583049207</v>
      </c>
      <c r="V32" s="1">
        <v>93602.710583049207</v>
      </c>
      <c r="W32" s="1">
        <v>93602.710583049207</v>
      </c>
      <c r="X32" s="1">
        <v>93602.710583049207</v>
      </c>
      <c r="Y32" s="6">
        <v>93602.710583049207</v>
      </c>
    </row>
    <row r="33" spans="1:25" x14ac:dyDescent="0.25">
      <c r="A33" s="61"/>
      <c r="B33" s="5"/>
      <c r="G33" s="26"/>
      <c r="H33" s="5"/>
      <c r="M33" s="26"/>
      <c r="N33" s="5"/>
      <c r="Y33" s="26"/>
    </row>
    <row r="34" spans="1:25" x14ac:dyDescent="0.25">
      <c r="A34" s="61" t="s">
        <v>22</v>
      </c>
      <c r="B34" s="5"/>
      <c r="G34" s="26"/>
      <c r="H34" s="5"/>
      <c r="M34" s="26"/>
      <c r="N34" s="5"/>
      <c r="Y34" s="26"/>
    </row>
    <row r="35" spans="1:25" x14ac:dyDescent="0.25">
      <c r="A35" s="61" t="s">
        <v>23</v>
      </c>
      <c r="B35" s="2">
        <f>SUM(B39,B43)</f>
        <v>0</v>
      </c>
      <c r="C35" s="1">
        <f t="shared" ref="C35:Y36" si="6">SUM(C39,C43)</f>
        <v>9704.7841778202674</v>
      </c>
      <c r="D35" s="1">
        <f t="shared" si="6"/>
        <v>11522.760277246654</v>
      </c>
      <c r="E35" s="1">
        <f t="shared" si="6"/>
        <v>11228.675908221798</v>
      </c>
      <c r="F35" s="1">
        <f t="shared" si="6"/>
        <v>15479.531787762906</v>
      </c>
      <c r="G35" s="6">
        <f t="shared" si="6"/>
        <v>17190.5681166348</v>
      </c>
      <c r="H35" s="2">
        <f t="shared" si="6"/>
        <v>13912.463125</v>
      </c>
      <c r="I35" s="1">
        <f t="shared" si="6"/>
        <v>13912.463125</v>
      </c>
      <c r="J35" s="1">
        <f t="shared" si="6"/>
        <v>13912.463125</v>
      </c>
      <c r="K35" s="1">
        <f t="shared" si="6"/>
        <v>13912.463125</v>
      </c>
      <c r="L35" s="1">
        <f t="shared" si="6"/>
        <v>13912.463125</v>
      </c>
      <c r="M35" s="6">
        <f t="shared" si="6"/>
        <v>13912.463125</v>
      </c>
      <c r="N35" s="2">
        <f t="shared" si="6"/>
        <v>13912.463125</v>
      </c>
      <c r="O35" s="1">
        <f t="shared" si="6"/>
        <v>27825.34572125</v>
      </c>
      <c r="P35" s="1">
        <f t="shared" si="6"/>
        <v>27825.34572125</v>
      </c>
      <c r="Q35" s="1">
        <f t="shared" si="6"/>
        <v>27825.34572125</v>
      </c>
      <c r="R35" s="1">
        <f t="shared" si="6"/>
        <v>27825.34572125</v>
      </c>
      <c r="S35" s="1">
        <f t="shared" si="6"/>
        <v>27825.34572125</v>
      </c>
      <c r="T35" s="1">
        <f t="shared" si="6"/>
        <v>27825.34572125</v>
      </c>
      <c r="U35" s="1">
        <f t="shared" si="6"/>
        <v>27825.34572125</v>
      </c>
      <c r="V35" s="1">
        <f t="shared" si="6"/>
        <v>27825.34572125</v>
      </c>
      <c r="W35" s="1">
        <f t="shared" si="6"/>
        <v>27825.34572125</v>
      </c>
      <c r="X35" s="1">
        <f t="shared" si="6"/>
        <v>27825.34572125</v>
      </c>
      <c r="Y35" s="6">
        <f t="shared" si="6"/>
        <v>27825.34572125</v>
      </c>
    </row>
    <row r="36" spans="1:25" x14ac:dyDescent="0.25">
      <c r="A36" s="61" t="s">
        <v>24</v>
      </c>
      <c r="B36" s="2">
        <f>SUM(B40,B44)</f>
        <v>0</v>
      </c>
      <c r="C36" s="1">
        <f t="shared" si="6"/>
        <v>97047.841778202681</v>
      </c>
      <c r="D36" s="1">
        <f t="shared" si="6"/>
        <v>115227.60277246655</v>
      </c>
      <c r="E36" s="1">
        <f t="shared" si="6"/>
        <v>112286.75908221798</v>
      </c>
      <c r="F36" s="1">
        <f t="shared" si="6"/>
        <v>154795.31787762907</v>
      </c>
      <c r="G36" s="6">
        <f t="shared" si="6"/>
        <v>171905.68116634799</v>
      </c>
      <c r="H36" s="2">
        <f t="shared" si="6"/>
        <v>139124.63125000001</v>
      </c>
      <c r="I36" s="1">
        <f t="shared" si="6"/>
        <v>139124.63125000001</v>
      </c>
      <c r="J36" s="1">
        <f t="shared" si="6"/>
        <v>139124.63125000001</v>
      </c>
      <c r="K36" s="1">
        <f t="shared" si="6"/>
        <v>139124.63125000001</v>
      </c>
      <c r="L36" s="1">
        <f t="shared" si="6"/>
        <v>139124.63125000001</v>
      </c>
      <c r="M36" s="6">
        <f t="shared" si="6"/>
        <v>139124.63125000001</v>
      </c>
      <c r="N36" s="2">
        <f t="shared" si="6"/>
        <v>139124.63125000001</v>
      </c>
      <c r="O36" s="1">
        <f t="shared" si="6"/>
        <v>278253.45721249998</v>
      </c>
      <c r="P36" s="1">
        <f t="shared" si="6"/>
        <v>278253.45721249998</v>
      </c>
      <c r="Q36" s="1">
        <f t="shared" si="6"/>
        <v>278253.45721249998</v>
      </c>
      <c r="R36" s="1">
        <f t="shared" si="6"/>
        <v>278253.45721249998</v>
      </c>
      <c r="S36" s="1">
        <f t="shared" si="6"/>
        <v>278253.45721249998</v>
      </c>
      <c r="T36" s="1">
        <f t="shared" si="6"/>
        <v>278253.45721249998</v>
      </c>
      <c r="U36" s="1">
        <f t="shared" si="6"/>
        <v>278253.45721249998</v>
      </c>
      <c r="V36" s="1">
        <f t="shared" si="6"/>
        <v>278253.45721249998</v>
      </c>
      <c r="W36" s="1">
        <f t="shared" si="6"/>
        <v>278253.45721249998</v>
      </c>
      <c r="X36" s="1">
        <f t="shared" si="6"/>
        <v>278253.45721249998</v>
      </c>
      <c r="Y36" s="6">
        <f t="shared" si="6"/>
        <v>278253.45721249998</v>
      </c>
    </row>
    <row r="37" spans="1:25" x14ac:dyDescent="0.25">
      <c r="A37" s="58"/>
      <c r="B37" s="5"/>
      <c r="G37" s="26"/>
      <c r="H37" s="5"/>
      <c r="M37" s="26"/>
      <c r="N37" s="5"/>
      <c r="Y37" s="26"/>
    </row>
    <row r="38" spans="1:25" x14ac:dyDescent="0.25">
      <c r="A38" s="61" t="s">
        <v>25</v>
      </c>
      <c r="B38" s="5"/>
      <c r="G38" s="26"/>
      <c r="H38" s="5"/>
      <c r="M38" s="26"/>
      <c r="N38" s="5"/>
      <c r="Y38" s="26"/>
    </row>
    <row r="39" spans="1:25" s="30" customFormat="1" x14ac:dyDescent="0.25">
      <c r="A39" s="59" t="s">
        <v>23</v>
      </c>
      <c r="B39" s="2">
        <v>0</v>
      </c>
      <c r="C39" s="1">
        <v>9704.7841778202674</v>
      </c>
      <c r="D39" s="1">
        <v>11522.760277246654</v>
      </c>
      <c r="E39" s="1">
        <v>11228.675908221798</v>
      </c>
      <c r="F39" s="1">
        <v>15479.531787762906</v>
      </c>
      <c r="G39" s="6">
        <v>17190.5681166348</v>
      </c>
      <c r="H39" s="2">
        <v>13912.463125</v>
      </c>
      <c r="I39" s="1">
        <v>13912.463125</v>
      </c>
      <c r="J39" s="1">
        <v>13912.463125</v>
      </c>
      <c r="K39" s="1">
        <v>13912.463125</v>
      </c>
      <c r="L39" s="1">
        <v>13912.463125</v>
      </c>
      <c r="M39" s="6">
        <v>13912.463125</v>
      </c>
      <c r="N39" s="2">
        <v>13912.463125</v>
      </c>
      <c r="O39" s="1">
        <v>13842.970721249998</v>
      </c>
      <c r="P39" s="1">
        <v>13842.970721249998</v>
      </c>
      <c r="Q39" s="1">
        <v>13842.970721249998</v>
      </c>
      <c r="R39" s="1">
        <v>13842.970721249998</v>
      </c>
      <c r="S39" s="1">
        <v>13842.970721249998</v>
      </c>
      <c r="T39" s="1">
        <v>13842.970721249998</v>
      </c>
      <c r="U39" s="1">
        <v>13842.970721249998</v>
      </c>
      <c r="V39" s="1">
        <v>13842.970721249998</v>
      </c>
      <c r="W39" s="1">
        <v>13842.970721249998</v>
      </c>
      <c r="X39" s="1">
        <v>13842.970721249998</v>
      </c>
      <c r="Y39" s="6">
        <v>13842.970721249998</v>
      </c>
    </row>
    <row r="40" spans="1:25" x14ac:dyDescent="0.25">
      <c r="A40" s="61" t="s">
        <v>24</v>
      </c>
      <c r="B40" s="2">
        <f t="shared" ref="B40:Y40" si="7">B39*$C$14</f>
        <v>0</v>
      </c>
      <c r="C40" s="1">
        <f t="shared" si="7"/>
        <v>97047.841778202681</v>
      </c>
      <c r="D40" s="1">
        <f t="shared" si="7"/>
        <v>115227.60277246655</v>
      </c>
      <c r="E40" s="1">
        <f t="shared" si="7"/>
        <v>112286.75908221798</v>
      </c>
      <c r="F40" s="1">
        <f t="shared" si="7"/>
        <v>154795.31787762907</v>
      </c>
      <c r="G40" s="6">
        <f t="shared" si="7"/>
        <v>171905.68116634799</v>
      </c>
      <c r="H40" s="2">
        <f t="shared" si="7"/>
        <v>139124.63125000001</v>
      </c>
      <c r="I40" s="1">
        <f t="shared" si="7"/>
        <v>139124.63125000001</v>
      </c>
      <c r="J40" s="1">
        <f t="shared" si="7"/>
        <v>139124.63125000001</v>
      </c>
      <c r="K40" s="1">
        <f t="shared" si="7"/>
        <v>139124.63125000001</v>
      </c>
      <c r="L40" s="1">
        <f t="shared" si="7"/>
        <v>139124.63125000001</v>
      </c>
      <c r="M40" s="6">
        <f t="shared" si="7"/>
        <v>139124.63125000001</v>
      </c>
      <c r="N40" s="2">
        <f t="shared" si="7"/>
        <v>139124.63125000001</v>
      </c>
      <c r="O40" s="1">
        <f t="shared" si="7"/>
        <v>138429.70721249998</v>
      </c>
      <c r="P40" s="1">
        <f t="shared" si="7"/>
        <v>138429.70721249998</v>
      </c>
      <c r="Q40" s="1">
        <f t="shared" si="7"/>
        <v>138429.70721249998</v>
      </c>
      <c r="R40" s="1">
        <f t="shared" si="7"/>
        <v>138429.70721249998</v>
      </c>
      <c r="S40" s="1">
        <f t="shared" si="7"/>
        <v>138429.70721249998</v>
      </c>
      <c r="T40" s="1">
        <f t="shared" si="7"/>
        <v>138429.70721249998</v>
      </c>
      <c r="U40" s="1">
        <f t="shared" si="7"/>
        <v>138429.70721249998</v>
      </c>
      <c r="V40" s="1">
        <f t="shared" si="7"/>
        <v>138429.70721249998</v>
      </c>
      <c r="W40" s="1">
        <f t="shared" si="7"/>
        <v>138429.70721249998</v>
      </c>
      <c r="X40" s="1">
        <f t="shared" si="7"/>
        <v>138429.70721249998</v>
      </c>
      <c r="Y40" s="6">
        <f t="shared" si="7"/>
        <v>138429.70721249998</v>
      </c>
    </row>
    <row r="41" spans="1:25" x14ac:dyDescent="0.25">
      <c r="A41" s="58"/>
      <c r="B41" s="5"/>
      <c r="G41" s="26"/>
      <c r="H41" s="5"/>
      <c r="M41" s="26"/>
      <c r="N41" s="5"/>
      <c r="Y41" s="26"/>
    </row>
    <row r="42" spans="1:25" x14ac:dyDescent="0.25">
      <c r="A42" s="61" t="s">
        <v>26</v>
      </c>
      <c r="B42" s="2"/>
      <c r="C42" s="1"/>
      <c r="D42" s="1"/>
      <c r="E42" s="1"/>
      <c r="F42" s="1"/>
      <c r="G42" s="6"/>
      <c r="H42" s="2"/>
      <c r="I42" s="1"/>
      <c r="J42" s="1"/>
      <c r="K42" s="1"/>
      <c r="L42" s="1"/>
      <c r="M42" s="6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6"/>
    </row>
    <row r="43" spans="1:25" s="30" customFormat="1" x14ac:dyDescent="0.25">
      <c r="A43" s="59" t="s">
        <v>23</v>
      </c>
      <c r="B43" s="2">
        <v>0</v>
      </c>
      <c r="C43" s="1">
        <v>0</v>
      </c>
      <c r="D43" s="1">
        <v>0</v>
      </c>
      <c r="E43" s="1">
        <v>0</v>
      </c>
      <c r="F43" s="1">
        <v>0</v>
      </c>
      <c r="G43" s="6">
        <v>0</v>
      </c>
      <c r="H43" s="2">
        <v>0</v>
      </c>
      <c r="I43" s="1">
        <v>0</v>
      </c>
      <c r="J43" s="1">
        <v>0</v>
      </c>
      <c r="K43" s="1">
        <v>0</v>
      </c>
      <c r="L43" s="1">
        <v>0</v>
      </c>
      <c r="M43" s="6">
        <v>0</v>
      </c>
      <c r="N43" s="2">
        <v>0</v>
      </c>
      <c r="O43" s="1">
        <v>13982.375</v>
      </c>
      <c r="P43" s="1">
        <v>13982.375</v>
      </c>
      <c r="Q43" s="1">
        <v>13982.375</v>
      </c>
      <c r="R43" s="1">
        <v>13982.375</v>
      </c>
      <c r="S43" s="1">
        <v>13982.375</v>
      </c>
      <c r="T43" s="1">
        <v>13982.375</v>
      </c>
      <c r="U43" s="1">
        <v>13982.375</v>
      </c>
      <c r="V43" s="1">
        <v>13982.375</v>
      </c>
      <c r="W43" s="1">
        <v>13982.375</v>
      </c>
      <c r="X43" s="1">
        <v>13982.375</v>
      </c>
      <c r="Y43" s="6">
        <v>13982.375</v>
      </c>
    </row>
    <row r="44" spans="1:25" x14ac:dyDescent="0.25">
      <c r="A44" s="61" t="s">
        <v>24</v>
      </c>
      <c r="B44" s="2">
        <f t="shared" ref="B44:Y44" si="8">B43*$C$15</f>
        <v>0</v>
      </c>
      <c r="C44" s="1">
        <f t="shared" si="8"/>
        <v>0</v>
      </c>
      <c r="D44" s="1">
        <f t="shared" si="8"/>
        <v>0</v>
      </c>
      <c r="E44" s="1">
        <f t="shared" si="8"/>
        <v>0</v>
      </c>
      <c r="F44" s="1">
        <f t="shared" si="8"/>
        <v>0</v>
      </c>
      <c r="G44" s="6">
        <f t="shared" si="8"/>
        <v>0</v>
      </c>
      <c r="H44" s="2">
        <f t="shared" si="8"/>
        <v>0</v>
      </c>
      <c r="I44" s="1">
        <f t="shared" si="8"/>
        <v>0</v>
      </c>
      <c r="J44" s="1">
        <f t="shared" si="8"/>
        <v>0</v>
      </c>
      <c r="K44" s="1">
        <f t="shared" si="8"/>
        <v>0</v>
      </c>
      <c r="L44" s="1">
        <f t="shared" si="8"/>
        <v>0</v>
      </c>
      <c r="M44" s="6">
        <f t="shared" si="8"/>
        <v>0</v>
      </c>
      <c r="N44" s="2">
        <f t="shared" si="8"/>
        <v>0</v>
      </c>
      <c r="O44" s="1">
        <f t="shared" si="8"/>
        <v>139823.75</v>
      </c>
      <c r="P44" s="1">
        <f t="shared" si="8"/>
        <v>139823.75</v>
      </c>
      <c r="Q44" s="1">
        <f t="shared" si="8"/>
        <v>139823.75</v>
      </c>
      <c r="R44" s="1">
        <f t="shared" si="8"/>
        <v>139823.75</v>
      </c>
      <c r="S44" s="1">
        <f t="shared" si="8"/>
        <v>139823.75</v>
      </c>
      <c r="T44" s="1">
        <f t="shared" si="8"/>
        <v>139823.75</v>
      </c>
      <c r="U44" s="1">
        <f t="shared" si="8"/>
        <v>139823.75</v>
      </c>
      <c r="V44" s="1">
        <f t="shared" si="8"/>
        <v>139823.75</v>
      </c>
      <c r="W44" s="1">
        <f t="shared" si="8"/>
        <v>139823.75</v>
      </c>
      <c r="X44" s="1">
        <f t="shared" si="8"/>
        <v>139823.75</v>
      </c>
      <c r="Y44" s="6">
        <f t="shared" si="8"/>
        <v>139823.75</v>
      </c>
    </row>
    <row r="45" spans="1:25" x14ac:dyDescent="0.25">
      <c r="A45" s="58"/>
      <c r="B45" s="5"/>
      <c r="G45" s="26"/>
      <c r="H45" s="5"/>
      <c r="M45" s="26"/>
      <c r="N45" s="5"/>
      <c r="Y45" s="26"/>
    </row>
    <row r="46" spans="1:25" x14ac:dyDescent="0.25">
      <c r="A46" s="61" t="s">
        <v>27</v>
      </c>
      <c r="B46" s="2">
        <f t="shared" ref="B46:Y46" si="9">B24*B27</f>
        <v>-337100.25652870582</v>
      </c>
      <c r="C46" s="1">
        <f t="shared" si="9"/>
        <v>-369138.15190492437</v>
      </c>
      <c r="D46" s="1">
        <f t="shared" si="9"/>
        <v>-297844.75095547101</v>
      </c>
      <c r="E46" s="1">
        <f t="shared" si="9"/>
        <v>-274252.6326268196</v>
      </c>
      <c r="F46" s="1">
        <f t="shared" si="9"/>
        <v>-241588.4310645519</v>
      </c>
      <c r="G46" s="6">
        <f t="shared" si="9"/>
        <v>-232829.40416408746</v>
      </c>
      <c r="H46" s="2">
        <f t="shared" si="9"/>
        <v>-219953.81416984991</v>
      </c>
      <c r="I46" s="1">
        <f t="shared" si="9"/>
        <v>-219953.81416984991</v>
      </c>
      <c r="J46" s="1">
        <f t="shared" si="9"/>
        <v>-271276.3708094816</v>
      </c>
      <c r="K46" s="1">
        <f t="shared" si="9"/>
        <v>-271276.3708094816</v>
      </c>
      <c r="L46" s="1">
        <f t="shared" si="9"/>
        <v>-271276.3708094816</v>
      </c>
      <c r="M46" s="6">
        <f t="shared" si="9"/>
        <v>-271276.3708094816</v>
      </c>
      <c r="N46" s="2">
        <f t="shared" si="9"/>
        <v>1311186.4355821284</v>
      </c>
      <c r="O46" s="1">
        <f t="shared" si="9"/>
        <v>1311186.4355821284</v>
      </c>
      <c r="P46" s="1">
        <f t="shared" si="9"/>
        <v>1311186.4355821284</v>
      </c>
      <c r="Q46" s="1">
        <f t="shared" si="9"/>
        <v>1311186.4355821284</v>
      </c>
      <c r="R46" s="1">
        <f t="shared" si="9"/>
        <v>1311186.4355821284</v>
      </c>
      <c r="S46" s="1">
        <f t="shared" si="9"/>
        <v>1311186.4355821284</v>
      </c>
      <c r="T46" s="1">
        <f t="shared" si="9"/>
        <v>1311186.4355821284</v>
      </c>
      <c r="U46" s="1">
        <f t="shared" si="9"/>
        <v>1311186.4355821284</v>
      </c>
      <c r="V46" s="1">
        <f t="shared" si="9"/>
        <v>1311186.4355821284</v>
      </c>
      <c r="W46" s="1">
        <f t="shared" si="9"/>
        <v>1311186.4355821284</v>
      </c>
      <c r="X46" s="1">
        <f t="shared" si="9"/>
        <v>1311186.4355821284</v>
      </c>
      <c r="Y46" s="6">
        <f t="shared" si="9"/>
        <v>1311186.4355821284</v>
      </c>
    </row>
    <row r="47" spans="1:25" x14ac:dyDescent="0.25">
      <c r="A47" s="63" t="s">
        <v>28</v>
      </c>
      <c r="B47" s="7">
        <f>B46+C5-B32-B36</f>
        <v>4643532.0328882458</v>
      </c>
      <c r="C47" s="34">
        <f>C46-C32-C36+B47+C51</f>
        <v>4110398.6370780612</v>
      </c>
      <c r="D47" s="34">
        <f t="shared" ref="D47:M47" si="10">D46-D32-D36+C47+D51</f>
        <v>3629993.191742925</v>
      </c>
      <c r="E47" s="34">
        <f t="shared" si="10"/>
        <v>3175951.0531256036</v>
      </c>
      <c r="F47" s="34">
        <f t="shared" si="10"/>
        <v>2711842.7198628159</v>
      </c>
      <c r="G47" s="35">
        <f t="shared" si="10"/>
        <v>2239092.6771762795</v>
      </c>
      <c r="H47" s="7">
        <f t="shared" si="10"/>
        <v>1795282.8368820944</v>
      </c>
      <c r="I47" s="34">
        <f t="shared" si="10"/>
        <v>1349623.7889200167</v>
      </c>
      <c r="J47" s="34">
        <f t="shared" si="10"/>
        <v>850678.34962546628</v>
      </c>
      <c r="K47" s="34">
        <f t="shared" si="10"/>
        <v>349653.97100052185</v>
      </c>
      <c r="L47" s="34">
        <f t="shared" si="10"/>
        <v>-153458.00920202653</v>
      </c>
      <c r="M47" s="35">
        <f t="shared" si="10"/>
        <v>-657461.72184455732</v>
      </c>
      <c r="N47" s="7">
        <f>N46-N32-N36+M47-(D5-M47)+N51+M64</f>
        <v>-5318290.9950617943</v>
      </c>
      <c r="O47" s="34">
        <f t="shared" ref="O47:Y47" si="11">O46-O32-O36+N47+O51</f>
        <v>-4378960.7272752151</v>
      </c>
      <c r="P47" s="34">
        <f t="shared" si="11"/>
        <v>-3439630.4594886359</v>
      </c>
      <c r="Q47" s="34">
        <f t="shared" si="11"/>
        <v>-2500300.1917020567</v>
      </c>
      <c r="R47" s="34">
        <f t="shared" si="11"/>
        <v>-1560969.9239154775</v>
      </c>
      <c r="S47" s="34">
        <f t="shared" si="11"/>
        <v>-621639.65612889826</v>
      </c>
      <c r="T47" s="34">
        <f t="shared" si="11"/>
        <v>317832.0848312733</v>
      </c>
      <c r="U47" s="34">
        <f t="shared" si="11"/>
        <v>1261218.2913787789</v>
      </c>
      <c r="V47" s="34">
        <f t="shared" si="11"/>
        <v>2208535.2737868992</v>
      </c>
      <c r="W47" s="34">
        <f t="shared" si="11"/>
        <v>3159799.4102883865</v>
      </c>
      <c r="X47" s="34">
        <f t="shared" si="11"/>
        <v>4115027.1473586303</v>
      </c>
      <c r="Y47" s="35">
        <f t="shared" si="11"/>
        <v>5074234.9999999991</v>
      </c>
    </row>
    <row r="48" spans="1:25" ht="19.5" customHeight="1" x14ac:dyDescent="0.25">
      <c r="A48" s="61"/>
      <c r="B48" s="2"/>
      <c r="C48" s="1"/>
      <c r="D48" s="1"/>
      <c r="E48" s="1"/>
      <c r="F48" s="1"/>
      <c r="G48" s="6"/>
      <c r="H48" s="2"/>
      <c r="I48" s="1"/>
      <c r="J48" s="1"/>
      <c r="K48" s="1"/>
      <c r="L48" s="32"/>
      <c r="M48" s="33"/>
      <c r="N48" s="31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3"/>
    </row>
    <row r="49" spans="1:25" s="36" customFormat="1" ht="19.5" customHeight="1" x14ac:dyDescent="0.25">
      <c r="A49" s="64" t="s">
        <v>29</v>
      </c>
      <c r="B49" s="10"/>
      <c r="C49" s="8"/>
      <c r="D49" s="8"/>
      <c r="E49" s="8"/>
      <c r="F49" s="8"/>
      <c r="G49" s="9"/>
      <c r="H49" s="10">
        <f t="shared" ref="H49:Y49" si="12">$C$16</f>
        <v>0.05</v>
      </c>
      <c r="I49" s="8">
        <f t="shared" si="12"/>
        <v>0.05</v>
      </c>
      <c r="J49" s="8">
        <f t="shared" si="12"/>
        <v>0.05</v>
      </c>
      <c r="K49" s="8">
        <f t="shared" si="12"/>
        <v>0.05</v>
      </c>
      <c r="L49" s="8">
        <f t="shared" si="12"/>
        <v>0.05</v>
      </c>
      <c r="M49" s="9">
        <f t="shared" si="12"/>
        <v>0.05</v>
      </c>
      <c r="N49" s="10">
        <f t="shared" si="12"/>
        <v>0.05</v>
      </c>
      <c r="O49" s="8">
        <f t="shared" si="12"/>
        <v>0.05</v>
      </c>
      <c r="P49" s="8">
        <f t="shared" si="12"/>
        <v>0.05</v>
      </c>
      <c r="Q49" s="8">
        <f t="shared" si="12"/>
        <v>0.05</v>
      </c>
      <c r="R49" s="8">
        <f t="shared" si="12"/>
        <v>0.05</v>
      </c>
      <c r="S49" s="8">
        <f t="shared" si="12"/>
        <v>0.05</v>
      </c>
      <c r="T49" s="8">
        <f t="shared" si="12"/>
        <v>0.05</v>
      </c>
      <c r="U49" s="8">
        <f t="shared" si="12"/>
        <v>0.05</v>
      </c>
      <c r="V49" s="8">
        <f t="shared" si="12"/>
        <v>0.05</v>
      </c>
      <c r="W49" s="8">
        <f t="shared" si="12"/>
        <v>0.05</v>
      </c>
      <c r="X49" s="8">
        <f t="shared" si="12"/>
        <v>0.05</v>
      </c>
      <c r="Y49" s="9">
        <f t="shared" si="12"/>
        <v>0.05</v>
      </c>
    </row>
    <row r="50" spans="1:25" x14ac:dyDescent="0.25">
      <c r="A50" s="61" t="s">
        <v>30</v>
      </c>
      <c r="B50" s="2">
        <v>118000</v>
      </c>
      <c r="C50" s="1">
        <v>121100</v>
      </c>
      <c r="D50" s="1">
        <v>124000</v>
      </c>
      <c r="E50" s="1">
        <v>128000</v>
      </c>
      <c r="F50" s="1">
        <v>131900</v>
      </c>
      <c r="G50" s="6">
        <v>135400</v>
      </c>
      <c r="H50" s="2">
        <f t="shared" ref="H50:Y50" si="13">MAX(H49/12*(G30+0.5*H29),0)</f>
        <v>135030.04294398532</v>
      </c>
      <c r="I50" s="1">
        <f t="shared" si="13"/>
        <v>137017.08811500325</v>
      </c>
      <c r="J50" s="1">
        <f t="shared" si="13"/>
        <v>139178.5949733103</v>
      </c>
      <c r="K50" s="1">
        <f t="shared" si="13"/>
        <v>141515.29044260355</v>
      </c>
      <c r="L50" s="1">
        <f t="shared" si="13"/>
        <v>143861.72214301879</v>
      </c>
      <c r="M50" s="6">
        <f t="shared" si="13"/>
        <v>146217.93064218579</v>
      </c>
      <c r="N50" s="2">
        <f t="shared" si="13"/>
        <v>149238.93032617497</v>
      </c>
      <c r="O50" s="1">
        <f t="shared" si="13"/>
        <v>130799.63287503467</v>
      </c>
      <c r="P50" s="1">
        <f t="shared" si="13"/>
        <v>134411.36330106974</v>
      </c>
      <c r="Q50" s="1">
        <f t="shared" si="13"/>
        <v>138038.14260387994</v>
      </c>
      <c r="R50" s="1">
        <f t="shared" si="13"/>
        <v>141680.03348711849</v>
      </c>
      <c r="S50" s="1">
        <f t="shared" si="13"/>
        <v>145337.09891570391</v>
      </c>
      <c r="T50" s="1">
        <f t="shared" si="13"/>
        <v>149009.4021169084</v>
      </c>
      <c r="U50" s="1">
        <f t="shared" si="13"/>
        <v>152697.00658145128</v>
      </c>
      <c r="V50" s="1">
        <f t="shared" si="13"/>
        <v>156399.97606459638</v>
      </c>
      <c r="W50" s="1">
        <f t="shared" si="13"/>
        <v>160118.37458725463</v>
      </c>
      <c r="X50" s="1">
        <f t="shared" si="13"/>
        <v>163852.26643709058</v>
      </c>
      <c r="Y50" s="6">
        <f t="shared" si="13"/>
        <v>167601.71616963422</v>
      </c>
    </row>
    <row r="51" spans="1:25" x14ac:dyDescent="0.25">
      <c r="A51" s="61" t="s">
        <v>31</v>
      </c>
      <c r="B51" s="2">
        <v>26641.465680070891</v>
      </c>
      <c r="C51" s="1">
        <v>26655.308455992224</v>
      </c>
      <c r="D51" s="1">
        <v>26269.618975850983</v>
      </c>
      <c r="E51" s="1">
        <v>26099.963674765459</v>
      </c>
      <c r="F51" s="1">
        <v>25878.126262442576</v>
      </c>
      <c r="G51" s="6">
        <v>25587.753226948495</v>
      </c>
      <c r="H51" s="2">
        <f t="shared" ref="H51:Y51" si="14">MAX(H49/12*(G47+0.5*H46),0)</f>
        <v>8871.3157087139771</v>
      </c>
      <c r="I51" s="1">
        <f t="shared" si="14"/>
        <v>7022.1080408215394</v>
      </c>
      <c r="J51" s="1">
        <f t="shared" si="14"/>
        <v>5058.2733479803164</v>
      </c>
      <c r="K51" s="1">
        <f t="shared" si="14"/>
        <v>2979.3340175863559</v>
      </c>
      <c r="L51" s="1">
        <f t="shared" si="14"/>
        <v>891.73243998242106</v>
      </c>
      <c r="M51" s="6">
        <f t="shared" si="14"/>
        <v>0</v>
      </c>
      <c r="N51" s="2">
        <f t="shared" si="14"/>
        <v>0</v>
      </c>
      <c r="O51" s="1">
        <f t="shared" si="14"/>
        <v>0</v>
      </c>
      <c r="P51" s="1">
        <f t="shared" si="14"/>
        <v>0</v>
      </c>
      <c r="Q51" s="1">
        <f t="shared" si="14"/>
        <v>0</v>
      </c>
      <c r="R51" s="1">
        <f t="shared" si="14"/>
        <v>0</v>
      </c>
      <c r="S51" s="1">
        <f t="shared" si="14"/>
        <v>0</v>
      </c>
      <c r="T51" s="1">
        <f t="shared" si="14"/>
        <v>141.47317359235797</v>
      </c>
      <c r="U51" s="1">
        <f t="shared" si="14"/>
        <v>4055.9387609264063</v>
      </c>
      <c r="V51" s="1">
        <f t="shared" si="14"/>
        <v>7986.714621541013</v>
      </c>
      <c r="W51" s="1">
        <f t="shared" si="14"/>
        <v>11933.86871490818</v>
      </c>
      <c r="X51" s="1">
        <f t="shared" si="14"/>
        <v>15897.469283664377</v>
      </c>
      <c r="Y51" s="6">
        <f t="shared" si="14"/>
        <v>19877.584854790395</v>
      </c>
    </row>
    <row r="52" spans="1:25" ht="16.5" thickBot="1" x14ac:dyDescent="0.3">
      <c r="A52" s="61"/>
      <c r="B52" s="2"/>
      <c r="C52" s="1"/>
      <c r="D52" s="1"/>
      <c r="E52" s="1"/>
      <c r="F52" s="1"/>
      <c r="G52" s="6"/>
      <c r="H52" s="2"/>
      <c r="I52" s="1"/>
      <c r="J52" s="1"/>
      <c r="K52" s="1"/>
      <c r="L52" s="34"/>
      <c r="M52" s="35"/>
      <c r="N52" s="7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1:25" ht="16.5" thickBot="1" x14ac:dyDescent="0.3">
      <c r="A53" s="84" t="s">
        <v>32</v>
      </c>
      <c r="B53" s="37">
        <f>SUM(B26:B27)</f>
        <v>8.1271322620314504E-4</v>
      </c>
      <c r="C53" s="24">
        <f t="shared" ref="C53:Y53" si="15">SUM(C26:C27)</f>
        <v>8.1271322620314504E-4</v>
      </c>
      <c r="D53" s="24">
        <f t="shared" si="15"/>
        <v>8.1271322620314504E-4</v>
      </c>
      <c r="E53" s="24">
        <f t="shared" si="15"/>
        <v>8.1271322620314504E-4</v>
      </c>
      <c r="F53" s="24">
        <f t="shared" si="15"/>
        <v>8.1271322620314504E-4</v>
      </c>
      <c r="G53" s="43">
        <f t="shared" si="15"/>
        <v>8.1271322620314504E-4</v>
      </c>
      <c r="H53" s="37">
        <f t="shared" si="15"/>
        <v>8.1271322620314504E-4</v>
      </c>
      <c r="I53" s="24">
        <f t="shared" si="15"/>
        <v>8.1271322620314504E-4</v>
      </c>
      <c r="J53" s="24">
        <f t="shared" si="15"/>
        <v>8.1271322620314504E-4</v>
      </c>
      <c r="K53" s="24">
        <f t="shared" si="15"/>
        <v>8.1271322620314504E-4</v>
      </c>
      <c r="L53" s="24">
        <f t="shared" si="15"/>
        <v>8.1271322620314504E-4</v>
      </c>
      <c r="M53" s="43">
        <f t="shared" si="15"/>
        <v>8.1271322620314504E-4</v>
      </c>
      <c r="N53" s="37">
        <f t="shared" si="15"/>
        <v>1.106595732408381E-2</v>
      </c>
      <c r="O53" s="24">
        <f t="shared" si="15"/>
        <v>1.106595732408381E-2</v>
      </c>
      <c r="P53" s="24">
        <f t="shared" si="15"/>
        <v>1.106595732408381E-2</v>
      </c>
      <c r="Q53" s="24">
        <f t="shared" si="15"/>
        <v>1.106595732408381E-2</v>
      </c>
      <c r="R53" s="24">
        <f t="shared" si="15"/>
        <v>1.106595732408381E-2</v>
      </c>
      <c r="S53" s="24">
        <f t="shared" si="15"/>
        <v>1.106595732408381E-2</v>
      </c>
      <c r="T53" s="24">
        <f t="shared" si="15"/>
        <v>1.106595732408381E-2</v>
      </c>
      <c r="U53" s="24">
        <f t="shared" si="15"/>
        <v>1.106595732408381E-2</v>
      </c>
      <c r="V53" s="24">
        <f t="shared" si="15"/>
        <v>1.106595732408381E-2</v>
      </c>
      <c r="W53" s="24">
        <f t="shared" si="15"/>
        <v>1.106595732408381E-2</v>
      </c>
      <c r="X53" s="24">
        <f t="shared" si="15"/>
        <v>1.106595732408381E-2</v>
      </c>
      <c r="Y53" s="43">
        <f t="shared" si="15"/>
        <v>1.106595732408381E-2</v>
      </c>
    </row>
    <row r="54" spans="1:25" x14ac:dyDescent="0.25">
      <c r="A54" s="85"/>
      <c r="B54" s="45"/>
      <c r="C54" s="22"/>
      <c r="D54" s="22"/>
      <c r="E54" s="22"/>
      <c r="F54" s="22"/>
      <c r="G54" s="44"/>
      <c r="H54" s="45"/>
      <c r="I54" s="22"/>
      <c r="J54" s="22"/>
      <c r="K54" s="22"/>
      <c r="M54" s="26"/>
      <c r="N54" s="5"/>
      <c r="Y54" s="26"/>
    </row>
    <row r="55" spans="1:25" x14ac:dyDescent="0.25">
      <c r="A55" s="58" t="s">
        <v>33</v>
      </c>
      <c r="B55" s="2">
        <v>121000</v>
      </c>
      <c r="C55" s="1">
        <v>121000</v>
      </c>
      <c r="D55" s="1">
        <v>121000</v>
      </c>
      <c r="E55" s="1">
        <v>121000</v>
      </c>
      <c r="F55" s="1">
        <v>121000</v>
      </c>
      <c r="G55" s="6">
        <v>121000</v>
      </c>
      <c r="H55" s="2">
        <v>121000</v>
      </c>
      <c r="I55" s="1">
        <v>121000</v>
      </c>
      <c r="J55" s="1">
        <f>I55</f>
        <v>121000</v>
      </c>
      <c r="K55" s="1">
        <f t="shared" ref="K55:Y55" si="16">J55</f>
        <v>121000</v>
      </c>
      <c r="L55" s="1">
        <f t="shared" si="16"/>
        <v>121000</v>
      </c>
      <c r="M55" s="6">
        <f t="shared" si="16"/>
        <v>121000</v>
      </c>
      <c r="N55" s="2">
        <f t="shared" si="16"/>
        <v>121000</v>
      </c>
      <c r="O55" s="1">
        <f t="shared" si="16"/>
        <v>121000</v>
      </c>
      <c r="P55" s="1">
        <f t="shared" si="16"/>
        <v>121000</v>
      </c>
      <c r="Q55" s="1">
        <f t="shared" si="16"/>
        <v>121000</v>
      </c>
      <c r="R55" s="1">
        <f t="shared" si="16"/>
        <v>121000</v>
      </c>
      <c r="S55" s="1">
        <f t="shared" si="16"/>
        <v>121000</v>
      </c>
      <c r="T55" s="1">
        <f t="shared" si="16"/>
        <v>121000</v>
      </c>
      <c r="U55" s="1">
        <f t="shared" si="16"/>
        <v>121000</v>
      </c>
      <c r="V55" s="1">
        <f t="shared" si="16"/>
        <v>121000</v>
      </c>
      <c r="W55" s="1">
        <f t="shared" si="16"/>
        <v>121000</v>
      </c>
      <c r="X55" s="1">
        <f t="shared" si="16"/>
        <v>121000</v>
      </c>
      <c r="Y55" s="6">
        <f t="shared" si="16"/>
        <v>121000</v>
      </c>
    </row>
    <row r="56" spans="1:25" x14ac:dyDescent="0.25">
      <c r="A56" s="58" t="s">
        <v>34</v>
      </c>
      <c r="B56" s="2">
        <v>5696</v>
      </c>
      <c r="C56" s="1">
        <v>5696</v>
      </c>
      <c r="D56" s="1">
        <v>5696</v>
      </c>
      <c r="E56" s="1">
        <v>5696</v>
      </c>
      <c r="F56" s="1">
        <v>5696</v>
      </c>
      <c r="G56" s="6">
        <v>5696</v>
      </c>
      <c r="H56" s="2">
        <v>5752</v>
      </c>
      <c r="I56" s="1">
        <v>5752</v>
      </c>
      <c r="J56" s="1">
        <v>5754</v>
      </c>
      <c r="K56" s="1">
        <v>5754</v>
      </c>
      <c r="L56" s="1">
        <v>5754</v>
      </c>
      <c r="M56" s="6">
        <v>5754</v>
      </c>
      <c r="N56" s="2">
        <v>5754</v>
      </c>
      <c r="O56" s="1">
        <v>5754</v>
      </c>
      <c r="P56" s="1">
        <v>5754</v>
      </c>
      <c r="Q56" s="1">
        <v>5754</v>
      </c>
      <c r="R56" s="1">
        <v>5754</v>
      </c>
      <c r="S56" s="1">
        <v>5754</v>
      </c>
      <c r="T56" s="1">
        <v>5754</v>
      </c>
      <c r="U56" s="1">
        <v>5754</v>
      </c>
      <c r="V56" s="1">
        <v>5754</v>
      </c>
      <c r="W56" s="1">
        <v>5754</v>
      </c>
      <c r="X56" s="1">
        <v>5754</v>
      </c>
      <c r="Y56" s="6">
        <v>5754</v>
      </c>
    </row>
    <row r="57" spans="1:25" x14ac:dyDescent="0.25">
      <c r="A57" s="58" t="s">
        <v>35</v>
      </c>
      <c r="B57" s="2">
        <v>1655398.3650745233</v>
      </c>
      <c r="C57" s="1">
        <v>1959764.6009878316</v>
      </c>
      <c r="D57" s="1">
        <v>1936439.3283254872</v>
      </c>
      <c r="E57" s="1">
        <v>1887561.6117406604</v>
      </c>
      <c r="F57" s="1">
        <v>1775965.119814012</v>
      </c>
      <c r="G57" s="6">
        <v>1621799.9607164774</v>
      </c>
      <c r="H57" s="2">
        <v>1400000</v>
      </c>
      <c r="I57" s="1">
        <v>1650000</v>
      </c>
      <c r="J57" s="1">
        <v>2310016.4373013545</v>
      </c>
      <c r="K57" s="1">
        <v>2683918.3943849863</v>
      </c>
      <c r="L57" s="1">
        <v>2244555.7978018918</v>
      </c>
      <c r="M57" s="6">
        <v>1583028.1055975237</v>
      </c>
      <c r="N57" s="2">
        <v>1737235.0504948169</v>
      </c>
      <c r="O57" s="1">
        <v>2056648.0113696272</v>
      </c>
      <c r="P57" s="1">
        <v>2033266.2025479113</v>
      </c>
      <c r="Q57" s="1">
        <v>1981944.4762557778</v>
      </c>
      <c r="R57" s="1">
        <v>1864767.8768972124</v>
      </c>
      <c r="S57" s="1">
        <v>1702894.069121113</v>
      </c>
      <c r="T57" s="1">
        <v>1498433.1596930488</v>
      </c>
      <c r="U57" s="1">
        <v>1691006.0308783501</v>
      </c>
      <c r="V57" s="1">
        <v>2338380.0589878634</v>
      </c>
      <c r="W57" s="1">
        <v>2716872.9849872636</v>
      </c>
      <c r="X57" s="1">
        <v>2272115.6586215347</v>
      </c>
      <c r="Y57" s="6">
        <v>1602465.3743464567</v>
      </c>
    </row>
    <row r="58" spans="1:25" ht="16.5" thickBot="1" x14ac:dyDescent="0.3">
      <c r="A58" s="58"/>
      <c r="B58" s="5"/>
      <c r="G58" s="26"/>
      <c r="H58" s="5"/>
      <c r="M58" s="26"/>
      <c r="N58" s="5"/>
      <c r="Y58" s="26"/>
    </row>
    <row r="59" spans="1:25" ht="16.5" thickBot="1" x14ac:dyDescent="0.3">
      <c r="A59" s="84" t="s">
        <v>36</v>
      </c>
      <c r="B59" s="38">
        <f>C12</f>
        <v>7.8535236565828413E-3</v>
      </c>
      <c r="C59" s="39">
        <f>B59</f>
        <v>7.8535236565828413E-3</v>
      </c>
      <c r="D59" s="39">
        <f t="shared" ref="D59:Y59" si="17">C59</f>
        <v>7.8535236565828413E-3</v>
      </c>
      <c r="E59" s="39">
        <f t="shared" si="17"/>
        <v>7.8535236565828413E-3</v>
      </c>
      <c r="F59" s="39">
        <f t="shared" si="17"/>
        <v>7.8535236565828413E-3</v>
      </c>
      <c r="G59" s="40">
        <f t="shared" si="17"/>
        <v>7.8535236565828413E-3</v>
      </c>
      <c r="H59" s="38">
        <f t="shared" si="17"/>
        <v>7.8535236565828413E-3</v>
      </c>
      <c r="I59" s="39">
        <f t="shared" si="17"/>
        <v>7.8535236565828413E-3</v>
      </c>
      <c r="J59" s="39">
        <f t="shared" si="17"/>
        <v>7.8535236565828413E-3</v>
      </c>
      <c r="K59" s="39">
        <f t="shared" si="17"/>
        <v>7.8535236565828413E-3</v>
      </c>
      <c r="L59" s="39">
        <f t="shared" si="17"/>
        <v>7.8535236565828413E-3</v>
      </c>
      <c r="M59" s="40">
        <f t="shared" si="17"/>
        <v>7.8535236565828413E-3</v>
      </c>
      <c r="N59" s="38">
        <f>D12</f>
        <v>0.1880080101786798</v>
      </c>
      <c r="O59" s="39">
        <f t="shared" si="17"/>
        <v>0.1880080101786798</v>
      </c>
      <c r="P59" s="39">
        <f t="shared" si="17"/>
        <v>0.1880080101786798</v>
      </c>
      <c r="Q59" s="39">
        <f t="shared" si="17"/>
        <v>0.1880080101786798</v>
      </c>
      <c r="R59" s="39">
        <f t="shared" si="17"/>
        <v>0.1880080101786798</v>
      </c>
      <c r="S59" s="39">
        <f t="shared" si="17"/>
        <v>0.1880080101786798</v>
      </c>
      <c r="T59" s="39">
        <f t="shared" si="17"/>
        <v>0.1880080101786798</v>
      </c>
      <c r="U59" s="39">
        <f t="shared" si="17"/>
        <v>0.1880080101786798</v>
      </c>
      <c r="V59" s="39">
        <f t="shared" si="17"/>
        <v>0.1880080101786798</v>
      </c>
      <c r="W59" s="39">
        <f t="shared" si="17"/>
        <v>0.1880080101786798</v>
      </c>
      <c r="X59" s="39">
        <f t="shared" si="17"/>
        <v>0.1880080101786798</v>
      </c>
      <c r="Y59" s="40">
        <f t="shared" si="17"/>
        <v>0.1880080101786798</v>
      </c>
    </row>
    <row r="60" spans="1:25" x14ac:dyDescent="0.25">
      <c r="A60" s="58"/>
      <c r="B60" s="5"/>
      <c r="G60" s="26"/>
      <c r="H60" s="5"/>
      <c r="M60" s="26"/>
      <c r="N60" s="5"/>
      <c r="Y60" s="26"/>
    </row>
    <row r="61" spans="1:25" x14ac:dyDescent="0.25">
      <c r="A61" s="58" t="s">
        <v>37</v>
      </c>
      <c r="B61" s="2">
        <f>(B55-B56)*B59</f>
        <v>905.54269169862789</v>
      </c>
      <c r="C61" s="1">
        <f t="shared" ref="C61:Y61" si="18">(C55-C56)*C59</f>
        <v>905.54269169862789</v>
      </c>
      <c r="D61" s="1">
        <f t="shared" si="18"/>
        <v>905.54269169862789</v>
      </c>
      <c r="E61" s="1">
        <f t="shared" si="18"/>
        <v>905.54269169862789</v>
      </c>
      <c r="F61" s="1">
        <f t="shared" si="18"/>
        <v>905.54269169862789</v>
      </c>
      <c r="G61" s="6">
        <f t="shared" si="18"/>
        <v>905.54269169862789</v>
      </c>
      <c r="H61" s="2">
        <f t="shared" si="18"/>
        <v>905.10289437385927</v>
      </c>
      <c r="I61" s="1">
        <f t="shared" si="18"/>
        <v>905.10289437385927</v>
      </c>
      <c r="J61" s="1">
        <f t="shared" si="18"/>
        <v>905.08718732654609</v>
      </c>
      <c r="K61" s="1">
        <f t="shared" si="18"/>
        <v>905.08718732654609</v>
      </c>
      <c r="L61" s="1">
        <f t="shared" si="18"/>
        <v>905.08718732654609</v>
      </c>
      <c r="M61" s="6">
        <f t="shared" si="18"/>
        <v>905.08718732654609</v>
      </c>
      <c r="N61" s="2">
        <f t="shared" si="18"/>
        <v>21667.171141052131</v>
      </c>
      <c r="O61" s="1">
        <f t="shared" si="18"/>
        <v>21667.171141052131</v>
      </c>
      <c r="P61" s="1">
        <f t="shared" si="18"/>
        <v>21667.171141052131</v>
      </c>
      <c r="Q61" s="1">
        <f t="shared" si="18"/>
        <v>21667.171141052131</v>
      </c>
      <c r="R61" s="1">
        <f t="shared" si="18"/>
        <v>21667.171141052131</v>
      </c>
      <c r="S61" s="1">
        <f t="shared" si="18"/>
        <v>21667.171141052131</v>
      </c>
      <c r="T61" s="1">
        <f t="shared" si="18"/>
        <v>21667.171141052131</v>
      </c>
      <c r="U61" s="1">
        <f t="shared" si="18"/>
        <v>21667.171141052131</v>
      </c>
      <c r="V61" s="1">
        <f t="shared" si="18"/>
        <v>21667.171141052131</v>
      </c>
      <c r="W61" s="1">
        <f t="shared" si="18"/>
        <v>21667.171141052131</v>
      </c>
      <c r="X61" s="1">
        <f t="shared" si="18"/>
        <v>21667.171141052131</v>
      </c>
      <c r="Y61" s="6">
        <f t="shared" si="18"/>
        <v>21667.171141052131</v>
      </c>
    </row>
    <row r="62" spans="1:25" x14ac:dyDescent="0.25">
      <c r="A62" s="58" t="s">
        <v>41</v>
      </c>
      <c r="B62" s="2">
        <f>B57*B53</f>
        <v>1345.3641459311275</v>
      </c>
      <c r="C62" s="1">
        <f t="shared" ref="C62:Y62" si="19">C57*C53</f>
        <v>1592.7266114675399</v>
      </c>
      <c r="D62" s="1">
        <f t="shared" si="19"/>
        <v>1573.7698538700579</v>
      </c>
      <c r="E62" s="1">
        <f t="shared" si="19"/>
        <v>1534.0462871349603</v>
      </c>
      <c r="F62" s="1">
        <f t="shared" si="19"/>
        <v>1443.3503421483008</v>
      </c>
      <c r="G62" s="6">
        <f t="shared" si="19"/>
        <v>1318.0582783300222</v>
      </c>
      <c r="H62" s="2">
        <f t="shared" si="19"/>
        <v>1137.798516684403</v>
      </c>
      <c r="I62" s="1">
        <f t="shared" si="19"/>
        <v>1340.9768232351894</v>
      </c>
      <c r="J62" s="1">
        <f t="shared" si="19"/>
        <v>1877.3809113414788</v>
      </c>
      <c r="K62" s="1">
        <f t="shared" si="19"/>
        <v>2181.2559771665869</v>
      </c>
      <c r="L62" s="1">
        <f t="shared" si="19"/>
        <v>1824.1801838245497</v>
      </c>
      <c r="M62" s="6">
        <f t="shared" si="19"/>
        <v>1286.5478788704165</v>
      </c>
      <c r="N62" s="2">
        <f t="shared" si="19"/>
        <v>19224.168930678225</v>
      </c>
      <c r="O62" s="1">
        <f t="shared" si="19"/>
        <v>22758.779124478129</v>
      </c>
      <c r="P62" s="1">
        <f t="shared" si="19"/>
        <v>22500.037025897134</v>
      </c>
      <c r="Q62" s="1">
        <f t="shared" si="19"/>
        <v>21932.112992950075</v>
      </c>
      <c r="R62" s="1">
        <f t="shared" si="19"/>
        <v>20635.441745066924</v>
      </c>
      <c r="S62" s="1">
        <f t="shared" si="19"/>
        <v>18844.153096329661</v>
      </c>
      <c r="T62" s="1">
        <f t="shared" si="19"/>
        <v>16581.59739815534</v>
      </c>
      <c r="U62" s="1">
        <f t="shared" si="19"/>
        <v>18712.600572468171</v>
      </c>
      <c r="V62" s="1">
        <f t="shared" si="19"/>
        <v>25876.413940248276</v>
      </c>
      <c r="W62" s="1">
        <f t="shared" si="19"/>
        <v>30064.800506825253</v>
      </c>
      <c r="X62" s="1">
        <f t="shared" si="19"/>
        <v>25143.134913688482</v>
      </c>
      <c r="Y62" s="6">
        <f t="shared" si="19"/>
        <v>17732.813445839878</v>
      </c>
    </row>
    <row r="63" spans="1:25" x14ac:dyDescent="0.25">
      <c r="A63" s="58"/>
      <c r="B63" s="5"/>
      <c r="G63" s="26"/>
      <c r="H63" s="5"/>
      <c r="M63" s="26"/>
      <c r="N63" s="5"/>
      <c r="Y63" s="26"/>
    </row>
    <row r="64" spans="1:25" x14ac:dyDescent="0.25">
      <c r="A64" s="86" t="s">
        <v>39</v>
      </c>
      <c r="B64" s="47">
        <f>B61-B62</f>
        <v>-439.8214542324996</v>
      </c>
      <c r="C64" s="46">
        <f>B64+C61-C62</f>
        <v>-1127.0053740014116</v>
      </c>
      <c r="D64" s="46">
        <f t="shared" ref="D64:Y64" si="20">C64+D61-D62</f>
        <v>-1795.2325361728417</v>
      </c>
      <c r="E64" s="46">
        <f t="shared" si="20"/>
        <v>-2423.7361316091742</v>
      </c>
      <c r="F64" s="46">
        <f t="shared" si="20"/>
        <v>-2961.5437820588468</v>
      </c>
      <c r="G64" s="48">
        <f t="shared" si="20"/>
        <v>-3374.0593686902412</v>
      </c>
      <c r="H64" s="47">
        <f t="shared" si="20"/>
        <v>-3606.7549910007847</v>
      </c>
      <c r="I64" s="46">
        <f t="shared" si="20"/>
        <v>-4042.6289198621148</v>
      </c>
      <c r="J64" s="46">
        <f t="shared" si="20"/>
        <v>-5014.9226438770474</v>
      </c>
      <c r="K64" s="46">
        <f t="shared" si="20"/>
        <v>-6291.0914337170889</v>
      </c>
      <c r="L64" s="46">
        <f t="shared" si="20"/>
        <v>-7210.184430215093</v>
      </c>
      <c r="M64" s="48">
        <f t="shared" si="20"/>
        <v>-7591.6451217589638</v>
      </c>
      <c r="N64" s="47">
        <f>N61-N62</f>
        <v>2443.0022103739066</v>
      </c>
      <c r="O64" s="46">
        <f t="shared" si="20"/>
        <v>1351.3942269479085</v>
      </c>
      <c r="P64" s="46">
        <f t="shared" si="20"/>
        <v>518.5283421029053</v>
      </c>
      <c r="Q64" s="46">
        <f t="shared" si="20"/>
        <v>253.58649020496159</v>
      </c>
      <c r="R64" s="46">
        <f t="shared" si="20"/>
        <v>1285.3158861901684</v>
      </c>
      <c r="S64" s="46">
        <f t="shared" si="20"/>
        <v>4108.3339309126386</v>
      </c>
      <c r="T64" s="46">
        <f t="shared" si="20"/>
        <v>9193.90767380943</v>
      </c>
      <c r="U64" s="46">
        <f t="shared" si="20"/>
        <v>12148.47824239339</v>
      </c>
      <c r="V64" s="46">
        <f t="shared" si="20"/>
        <v>7939.2354431972417</v>
      </c>
      <c r="W64" s="46">
        <f t="shared" si="20"/>
        <v>-458.39392257588042</v>
      </c>
      <c r="X64" s="46">
        <f t="shared" si="20"/>
        <v>-3934.3576952122312</v>
      </c>
      <c r="Y64" s="48">
        <f t="shared" si="20"/>
        <v>0</v>
      </c>
    </row>
    <row r="65" spans="1:1" x14ac:dyDescent="0.25">
      <c r="A65" s="83"/>
    </row>
    <row r="66" spans="1:1" x14ac:dyDescent="0.25">
      <c r="A66" s="83"/>
    </row>
  </sheetData>
  <printOptions horizontalCentered="1"/>
  <pageMargins left="0.7" right="0.7" top="0.75" bottom="0.75" header="0.3" footer="0.3"/>
  <pageSetup scale="37" fitToWidth="0" orientation="landscape" r:id="rId1"/>
  <headerFooter>
    <oddHeader>&amp;C&amp;"Times New Roman,Regular"&amp;12Example Calculation of Schedule 100 Annual Price Update (Year 3)</oddHeader>
  </headerFooter>
  <colBreaks count="1" manualBreakCount="1">
    <brk id="13" max="1048575" man="1"/>
  </colBreaks>
  <ignoredErrors>
    <ignoredError sqref="N64 N59 N47 N30 N26:N2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8BA5B0B14C824AA97E22A76F0BCBA5" ma:contentTypeVersion="4" ma:contentTypeDescription="Create a new document." ma:contentTypeScope="" ma:versionID="312b71cb00cb6d75e64b94288050dfb0">
  <xsd:schema xmlns:xsd="http://www.w3.org/2001/XMLSchema" xmlns:xs="http://www.w3.org/2001/XMLSchema" xmlns:p="http://schemas.microsoft.com/office/2006/metadata/properties" xmlns:ns2="98ccc215-0258-4042-881f-4333d6ca4357" targetNamespace="http://schemas.microsoft.com/office/2006/metadata/properties" ma:root="true" ma:fieldsID="93c5e76ece5818ee51d3ac0b2f60bbf4" ns2:_="">
    <xsd:import namespace="98ccc215-0258-4042-881f-4333d6ca4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cc215-0258-4042-881f-4333d6ca4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05BB0E-FA7E-45E6-BABF-AED4EE3C34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3A9E22-578E-45B6-B27F-9AF6B7FF3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cc215-0258-4042-881f-4333d6ca4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C4D68-E6A8-4004-B784-26034A472EF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First Annual Filing</vt:lpstr>
      <vt:lpstr>Annual Filing 2028</vt:lpstr>
      <vt:lpstr>Annual Filing 2029</vt:lpstr>
      <vt:lpstr>Alt Annual Filing 2029</vt:lpstr>
      <vt:lpstr>'Alt Annual Filing 2029'!Print_Area</vt:lpstr>
      <vt:lpstr>'Annual Filing 2028'!Print_Area</vt:lpstr>
      <vt:lpstr>'Annual Filing 2029'!Print_Area</vt:lpstr>
      <vt:lpstr>'First Annual Filing'!Print_Area</vt:lpstr>
      <vt:lpstr>'Alt Annual Filing 2029'!Print_Titles</vt:lpstr>
      <vt:lpstr>'Annual Filing 2028'!Print_Titles</vt:lpstr>
      <vt:lpstr>'Annual Filing 2029'!Print_Titles</vt:lpstr>
      <vt:lpstr>'First Annual Filing'!Print_Titles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Pratt, Christine (PacifiCorp)</dc:creator>
  <cp:keywords/>
  <dc:description/>
  <cp:lastModifiedBy>Fred Nass</cp:lastModifiedBy>
  <cp:revision/>
  <dcterms:created xsi:type="dcterms:W3CDTF">2015-06-05T18:17:20Z</dcterms:created>
  <dcterms:modified xsi:type="dcterms:W3CDTF">2025-06-04T22:18:56Z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0x010100E68BA5B0B14C824AA97E22A76F0BCBA5</vt:lpwstr>
  </property>
</Properties>
</file>