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I:\Websites\Pscweb\utilities\electric\25docs\2503506\"/>
    </mc:Choice>
  </mc:AlternateContent>
  <xr:revisionPtr revIDLastSave="0" documentId="8_{B429B96C-EB71-4A29-9A4C-B0A89CA3C008}" xr6:coauthVersionLast="47" xr6:coauthVersionMax="47" xr10:uidLastSave="{00000000-0000-0000-0000-000000000000}"/>
  <bookViews>
    <workbookView xWindow="375" yWindow="90" windowWidth="27465" windowHeight="20790" activeTab="2" xr2:uid="{00000000-000D-0000-FFFF-FFFF00000000}"/>
  </bookViews>
  <sheets>
    <sheet name="Bill Impacts" sheetId="14" r:id="rId1"/>
    <sheet name="Summary" sheetId="7" r:id="rId2"/>
    <sheet name="Forecast CREA Model" sheetId="1" r:id="rId3"/>
    <sheet name="Forecast Assumptions" sheetId="4" r:id="rId4"/>
    <sheet name="REC Premium Reserve Calculation" sheetId="9" r:id="rId5"/>
    <sheet name="Attach UT CREA 8.2" sheetId="2" r:id="rId6"/>
    <sheet name="Taxing District" sheetId="3" r:id="rId7"/>
    <sheet name="III-Customer Load Calcs" sheetId="8" r:id="rId8"/>
    <sheet name="DR 6.1 Adj for New Est" sheetId="10" r:id="rId9"/>
    <sheet name="800 Number Service" sheetId="13" r:id="rId10"/>
    <sheet name="Initial Opt-Out Noticing Cost" sheetId="11" r:id="rId11"/>
    <sheet name="IT CSS Cost" sheetId="12" r:id="rId12"/>
  </sheets>
  <definedNames>
    <definedName name="_xlnm._FilterDatabase" localSheetId="5" hidden="1">'Attach UT CREA 8.2'!$A$2:$T$231</definedName>
    <definedName name="DATA1">#REF!</definedName>
    <definedName name="DATA10">#REF!</definedName>
    <definedName name="DATA11">#REF!</definedName>
    <definedName name="DATA111">#REF!</definedName>
    <definedName name="DATA12">#REF!</definedName>
    <definedName name="DATA13">#REF!</definedName>
    <definedName name="DATA14">#REF!</definedName>
    <definedName name="DATA15">#REF!</definedName>
    <definedName name="DATA16">#REF!</definedName>
    <definedName name="DATA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_xlnm.Print_Area" localSheetId="0">'Bill Impacts'!$A$1:$G$25</definedName>
    <definedName name="_xlnm.Print_Area" localSheetId="8">'DR 6.1 Adj for New Est'!$A$1:$L$38</definedName>
    <definedName name="_xlnm.Print_Area" localSheetId="10">'Initial Opt-Out Noticing Cost'!$A$1:$I$48</definedName>
    <definedName name="_xlnm.Print_Area" localSheetId="1">Summary!$A$1:$F$27</definedName>
    <definedName name="regionNameLibrary">#REF!</definedName>
    <definedName name="TEST0">#REF!</definedName>
    <definedName name="TEST2">#REF!</definedName>
    <definedName name="TESTHKEY">#REF!</definedName>
    <definedName name="TESTKEYS">#REF!</definedName>
    <definedName name="Testkeys1">#REF!</definedName>
    <definedName name="TESTVKEY">#REF!</definedName>
    <definedName name="yearRange">#REF!</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8" i="1" l="1"/>
  <c r="AC28" i="1" s="1"/>
  <c r="AD28" i="1" s="1"/>
  <c r="AE28" i="1" s="1"/>
  <c r="AF28" i="1" s="1"/>
  <c r="AG28" i="1" s="1"/>
  <c r="AH28" i="1" s="1"/>
  <c r="AI28" i="1" s="1"/>
  <c r="AJ28" i="1" s="1"/>
  <c r="AK28" i="1" s="1"/>
  <c r="AL28" i="1" s="1"/>
  <c r="AM28" i="1" s="1"/>
  <c r="AN28" i="1" s="1"/>
  <c r="AO28" i="1" s="1"/>
  <c r="AP28" i="1" s="1"/>
  <c r="AQ28" i="1" s="1"/>
  <c r="AR28" i="1" s="1"/>
  <c r="AS28" i="1" s="1"/>
  <c r="AT28" i="1" s="1"/>
  <c r="AU28" i="1" s="1"/>
  <c r="AV28" i="1" s="1"/>
  <c r="AW28" i="1" s="1"/>
  <c r="AX28" i="1" s="1"/>
  <c r="AY28" i="1" s="1"/>
  <c r="AZ28" i="1" s="1"/>
  <c r="BA28" i="1" s="1"/>
  <c r="BB28" i="1" s="1"/>
  <c r="BC28" i="1" s="1"/>
  <c r="BD28" i="1" s="1"/>
  <c r="BE28" i="1" s="1"/>
  <c r="BF28" i="1" s="1"/>
  <c r="BG28" i="1" s="1"/>
  <c r="BH28" i="1" s="1"/>
  <c r="BI28" i="1" s="1"/>
  <c r="BJ28" i="1" s="1"/>
  <c r="BK28" i="1" s="1"/>
  <c r="BL28" i="1" s="1"/>
  <c r="BM28" i="1" s="1"/>
  <c r="BN28" i="1" s="1"/>
  <c r="BO28" i="1" s="1"/>
  <c r="BP28" i="1" s="1"/>
  <c r="BQ28" i="1" s="1"/>
  <c r="BR28" i="1" s="1"/>
  <c r="BS28" i="1" s="1"/>
  <c r="BT28" i="1" s="1"/>
  <c r="BU28" i="1" s="1"/>
  <c r="BV28" i="1" s="1"/>
  <c r="BW28" i="1" s="1"/>
  <c r="BX28" i="1" s="1"/>
  <c r="BY28" i="1" s="1"/>
  <c r="BZ28" i="1" s="1"/>
  <c r="CA28" i="1" s="1"/>
  <c r="CB28" i="1" s="1"/>
  <c r="CC28" i="1" s="1"/>
  <c r="CD28" i="1" s="1"/>
  <c r="CE28" i="1" s="1"/>
  <c r="CF28" i="1" s="1"/>
  <c r="CG28" i="1" s="1"/>
  <c r="CH28" i="1" s="1"/>
  <c r="CI28" i="1" s="1"/>
  <c r="CJ28" i="1" s="1"/>
  <c r="CK28" i="1" s="1"/>
  <c r="CL28" i="1" s="1"/>
  <c r="CM28" i="1" s="1"/>
  <c r="CN28" i="1" s="1"/>
  <c r="CO28" i="1" s="1"/>
  <c r="CP28" i="1" s="1"/>
  <c r="CQ28" i="1" s="1"/>
  <c r="CR28" i="1" s="1"/>
  <c r="CS28" i="1" s="1"/>
  <c r="CT28" i="1" s="1"/>
  <c r="CU28" i="1" s="1"/>
  <c r="CV28" i="1" s="1"/>
  <c r="CW28" i="1" s="1"/>
  <c r="CX28" i="1" s="1"/>
  <c r="CY28" i="1" s="1"/>
  <c r="CZ28" i="1" s="1"/>
  <c r="DA28" i="1" s="1"/>
  <c r="DB28" i="1" s="1"/>
  <c r="DC28" i="1" s="1"/>
  <c r="DD28" i="1" s="1"/>
  <c r="DE28" i="1" s="1"/>
  <c r="DF28" i="1" s="1"/>
  <c r="DG28" i="1" s="1"/>
  <c r="DH28" i="1" s="1"/>
  <c r="DI28" i="1" s="1"/>
  <c r="DJ28" i="1" s="1"/>
  <c r="DK28" i="1" s="1"/>
  <c r="DL28" i="1" s="1"/>
  <c r="DM28" i="1" s="1"/>
  <c r="DN28" i="1" s="1"/>
  <c r="DO28" i="1" s="1"/>
  <c r="DP28" i="1" s="1"/>
  <c r="DQ28" i="1" s="1"/>
  <c r="DR28" i="1" s="1"/>
  <c r="DS28" i="1" s="1"/>
  <c r="DT28" i="1" s="1"/>
  <c r="DU28" i="1" s="1"/>
  <c r="DV28" i="1" s="1"/>
  <c r="DW28" i="1" s="1"/>
  <c r="DX28" i="1" s="1"/>
  <c r="DY28" i="1" s="1"/>
  <c r="DZ28" i="1" s="1"/>
  <c r="EA28" i="1" s="1"/>
  <c r="EB28" i="1" s="1"/>
  <c r="EC28" i="1" s="1"/>
  <c r="ED28" i="1" s="1"/>
  <c r="EE28" i="1" s="1"/>
  <c r="EF28" i="1" s="1"/>
  <c r="EG28" i="1" s="1"/>
  <c r="EH28" i="1" s="1"/>
  <c r="EI28" i="1" s="1"/>
  <c r="EJ28" i="1" s="1"/>
  <c r="EK28" i="1" s="1"/>
  <c r="EL28" i="1" s="1"/>
  <c r="EM28" i="1" s="1"/>
  <c r="EN28" i="1" s="1"/>
  <c r="EO28" i="1" s="1"/>
  <c r="EP28" i="1" s="1"/>
  <c r="EQ28" i="1" s="1"/>
  <c r="ER28" i="1" s="1"/>
  <c r="ES28" i="1" s="1"/>
  <c r="ET28" i="1" s="1"/>
  <c r="EU28" i="1" s="1"/>
  <c r="EV28" i="1" s="1"/>
  <c r="EW28" i="1" s="1"/>
  <c r="EX28" i="1" s="1"/>
  <c r="EY28" i="1" s="1"/>
  <c r="EZ28" i="1" s="1"/>
  <c r="FA28" i="1" s="1"/>
  <c r="FB28" i="1" s="1"/>
  <c r="FC28" i="1" s="1"/>
  <c r="FD28" i="1" s="1"/>
  <c r="FE28" i="1" s="1"/>
  <c r="FF28" i="1" s="1"/>
  <c r="FG28" i="1" s="1"/>
  <c r="FH28" i="1" s="1"/>
  <c r="FI28" i="1" s="1"/>
  <c r="FJ28" i="1" s="1"/>
  <c r="FK28" i="1" s="1"/>
  <c r="FL28" i="1" s="1"/>
  <c r="FM28" i="1" s="1"/>
  <c r="FN28" i="1" s="1"/>
  <c r="FO28" i="1" s="1"/>
  <c r="FP28" i="1" s="1"/>
  <c r="FQ28" i="1" s="1"/>
  <c r="FR28" i="1" s="1"/>
  <c r="FS28" i="1" s="1"/>
  <c r="FT28" i="1" s="1"/>
  <c r="FU28" i="1" s="1"/>
  <c r="FV28" i="1" s="1"/>
  <c r="FW28" i="1" s="1"/>
  <c r="FX28" i="1" s="1"/>
  <c r="FY28" i="1" s="1"/>
  <c r="FZ28" i="1" s="1"/>
  <c r="GA28" i="1" s="1"/>
  <c r="GB28" i="1" s="1"/>
  <c r="GC28" i="1" s="1"/>
  <c r="GD28" i="1" s="1"/>
  <c r="GE28" i="1" s="1"/>
  <c r="GF28" i="1" s="1"/>
  <c r="GG28" i="1" s="1"/>
  <c r="GH28" i="1" s="1"/>
  <c r="GI28" i="1" s="1"/>
  <c r="GJ28" i="1" s="1"/>
  <c r="GK28" i="1" s="1"/>
  <c r="GL28" i="1" s="1"/>
  <c r="GM28" i="1" s="1"/>
  <c r="GN28" i="1" s="1"/>
  <c r="GO28" i="1" s="1"/>
  <c r="GP28" i="1" s="1"/>
  <c r="GQ28" i="1" s="1"/>
  <c r="GR28" i="1" s="1"/>
  <c r="GS28" i="1" s="1"/>
  <c r="GT28" i="1" s="1"/>
  <c r="GU28" i="1" s="1"/>
  <c r="GV28" i="1" s="1"/>
  <c r="GW28" i="1" s="1"/>
  <c r="GX28" i="1" s="1"/>
  <c r="GY28" i="1" s="1"/>
  <c r="GZ28" i="1" s="1"/>
  <c r="HA28" i="1" s="1"/>
  <c r="HB28" i="1" s="1"/>
  <c r="HC28" i="1" s="1"/>
  <c r="HD28" i="1" s="1"/>
  <c r="HE28" i="1" s="1"/>
  <c r="HF28" i="1" s="1"/>
  <c r="HG28" i="1" s="1"/>
  <c r="HH28" i="1" s="1"/>
  <c r="HI28" i="1" s="1"/>
  <c r="HJ28" i="1" s="1"/>
  <c r="HK28" i="1" s="1"/>
  <c r="HL28" i="1" s="1"/>
  <c r="HM28" i="1" s="1"/>
  <c r="HN28" i="1" s="1"/>
  <c r="HO28" i="1" s="1"/>
  <c r="HP28" i="1" s="1"/>
  <c r="HQ28" i="1" s="1"/>
  <c r="HR28" i="1" s="1"/>
  <c r="HS28" i="1" s="1"/>
  <c r="HT28" i="1" s="1"/>
  <c r="HU28" i="1" s="1"/>
  <c r="HV28" i="1" s="1"/>
  <c r="HW28" i="1" s="1"/>
  <c r="HX28" i="1" s="1"/>
  <c r="HY28" i="1" s="1"/>
  <c r="HZ28" i="1" s="1"/>
  <c r="IA28" i="1" s="1"/>
  <c r="IB28" i="1" s="1"/>
  <c r="IC28" i="1" s="1"/>
  <c r="ID28" i="1" s="1"/>
  <c r="IE28" i="1" s="1"/>
  <c r="IF28" i="1" s="1"/>
  <c r="IG28" i="1" s="1"/>
  <c r="IH28" i="1" s="1"/>
  <c r="II28" i="1" s="1"/>
  <c r="IJ28" i="1" s="1"/>
  <c r="IK28" i="1" s="1"/>
  <c r="IL28" i="1" s="1"/>
  <c r="IM28" i="1" s="1"/>
  <c r="IN28" i="1" s="1"/>
  <c r="IO28" i="1" s="1"/>
  <c r="IP28" i="1" s="1"/>
  <c r="IQ28" i="1" s="1"/>
  <c r="IR28" i="1" s="1"/>
  <c r="IS28" i="1" s="1"/>
  <c r="IT28" i="1" s="1"/>
  <c r="IU28" i="1" s="1"/>
  <c r="IV28" i="1" s="1"/>
  <c r="IW28" i="1" s="1"/>
  <c r="IX28" i="1" s="1"/>
  <c r="IY28" i="1" s="1"/>
  <c r="IZ28" i="1" s="1"/>
  <c r="JA28" i="1" s="1"/>
  <c r="JB28" i="1" s="1"/>
  <c r="JC28" i="1" s="1"/>
  <c r="JD28" i="1" s="1"/>
  <c r="JE28" i="1" s="1"/>
  <c r="JF28" i="1" s="1"/>
  <c r="JG28" i="1" s="1"/>
  <c r="JH28" i="1" s="1"/>
  <c r="JI28" i="1" s="1"/>
  <c r="JJ28" i="1" s="1"/>
  <c r="JK28" i="1" s="1"/>
  <c r="JL28" i="1" s="1"/>
  <c r="JM28" i="1" s="1"/>
  <c r="JN28" i="1" s="1"/>
  <c r="JO28" i="1" s="1"/>
  <c r="JP28" i="1" s="1"/>
  <c r="JQ28" i="1" s="1"/>
  <c r="JR28" i="1" s="1"/>
  <c r="JS28" i="1" s="1"/>
  <c r="JT28" i="1" s="1"/>
  <c r="JU28" i="1" s="1"/>
  <c r="JV28" i="1" s="1"/>
  <c r="JW28" i="1" s="1"/>
  <c r="JX28" i="1" s="1"/>
  <c r="JY28" i="1" s="1"/>
  <c r="JZ28" i="1" s="1"/>
  <c r="KA28" i="1" s="1"/>
  <c r="KB28" i="1" s="1"/>
  <c r="KC28" i="1" s="1"/>
  <c r="Z28" i="1"/>
  <c r="N28" i="1"/>
  <c r="O28" i="1" s="1"/>
  <c r="P28" i="1" s="1"/>
  <c r="Q28" i="1" s="1"/>
  <c r="R28" i="1" s="1"/>
  <c r="S28" i="1" s="1"/>
  <c r="T28" i="1" s="1"/>
  <c r="U28" i="1" s="1"/>
  <c r="V28" i="1" s="1"/>
  <c r="W28" i="1" s="1"/>
  <c r="X28" i="1" s="1"/>
  <c r="Y28" i="1" s="1"/>
  <c r="B28" i="1"/>
  <c r="AA28" i="1" l="1"/>
  <c r="C28" i="1"/>
  <c r="D28" i="1" s="1"/>
  <c r="E28" i="1" s="1"/>
  <c r="F28" i="1" s="1"/>
  <c r="G28" i="1" s="1"/>
  <c r="H28" i="1" s="1"/>
  <c r="I28" i="1" s="1"/>
  <c r="J28" i="1" s="1"/>
  <c r="K28" i="1" s="1"/>
  <c r="L28" i="1" s="1"/>
  <c r="M28" i="1" s="1"/>
  <c r="E20" i="4"/>
  <c r="C20" i="4"/>
  <c r="D20" i="4"/>
  <c r="B20" i="4"/>
  <c r="B7" i="4"/>
  <c r="B6" i="4" s="1"/>
  <c r="B7" i="1" l="1"/>
  <c r="B8" i="1"/>
  <c r="F36" i="4" l="1"/>
  <c r="F35" i="4"/>
  <c r="G13" i="10" l="1"/>
  <c r="D17" i="4" l="1"/>
  <c r="D24" i="4"/>
  <c r="B9" i="13"/>
  <c r="G11" i="10"/>
  <c r="G10" i="10"/>
  <c r="G9" i="10"/>
  <c r="G15" i="10"/>
  <c r="D2" i="12"/>
  <c r="G41" i="11"/>
  <c r="F41" i="11"/>
  <c r="E41" i="11"/>
  <c r="H39" i="11"/>
  <c r="H41" i="11" s="1"/>
  <c r="H37" i="11"/>
  <c r="G37" i="11"/>
  <c r="F37" i="11"/>
  <c r="E37" i="11"/>
  <c r="D37" i="11"/>
  <c r="C37" i="11"/>
  <c r="H36" i="11"/>
  <c r="H35" i="11"/>
  <c r="H34" i="11"/>
  <c r="H33" i="11"/>
  <c r="H32" i="11"/>
  <c r="H31" i="11"/>
  <c r="H30" i="11"/>
  <c r="H29" i="11"/>
  <c r="H28" i="11"/>
  <c r="H27" i="11"/>
  <c r="H26" i="11"/>
  <c r="H25" i="11"/>
  <c r="H24" i="11"/>
  <c r="H23" i="11"/>
  <c r="H22" i="11"/>
  <c r="H21" i="11"/>
  <c r="H20" i="11"/>
  <c r="H19" i="11"/>
  <c r="H18" i="11"/>
  <c r="H17" i="11"/>
  <c r="H16" i="11"/>
  <c r="H15" i="11"/>
  <c r="H14" i="11"/>
  <c r="H13" i="11"/>
  <c r="H12" i="11"/>
  <c r="H11" i="11"/>
  <c r="H10" i="11"/>
  <c r="H9" i="11"/>
  <c r="H8" i="11"/>
  <c r="G17" i="10"/>
  <c r="B24" i="4" l="1"/>
  <c r="B17" i="4"/>
  <c r="B26" i="4" l="1"/>
  <c r="C4" i="7" s="1"/>
  <c r="F24" i="14" l="1"/>
  <c r="F6" i="14"/>
  <c r="F16" i="14"/>
  <c r="F7" i="14"/>
  <c r="F18" i="14"/>
  <c r="F21" i="14"/>
  <c r="F8" i="14"/>
  <c r="F13" i="14"/>
  <c r="F22" i="14"/>
  <c r="F14" i="14"/>
  <c r="F17" i="14"/>
  <c r="F19" i="14"/>
  <c r="F23" i="14"/>
  <c r="F15" i="14"/>
  <c r="F20" i="14"/>
  <c r="C120" i="3"/>
  <c r="D120" i="3"/>
  <c r="E120" i="3"/>
  <c r="F120" i="3"/>
  <c r="G120" i="3"/>
  <c r="H120" i="3"/>
  <c r="I120" i="3"/>
  <c r="J120" i="3"/>
  <c r="K120" i="3"/>
  <c r="L120" i="3"/>
  <c r="B120" i="3"/>
  <c r="C118" i="3"/>
  <c r="B118" i="3"/>
  <c r="E22" i="14" l="1"/>
  <c r="G22" i="14"/>
  <c r="E15" i="14"/>
  <c r="G15" i="14"/>
  <c r="E6" i="14"/>
  <c r="G6" i="14"/>
  <c r="E20" i="14"/>
  <c r="G20" i="14"/>
  <c r="E23" i="14"/>
  <c r="G23" i="14"/>
  <c r="E19" i="14"/>
  <c r="G19" i="14"/>
  <c r="E17" i="14"/>
  <c r="G17" i="14"/>
  <c r="E14" i="14"/>
  <c r="G14" i="14"/>
  <c r="E13" i="14"/>
  <c r="G13" i="14"/>
  <c r="G8" i="14"/>
  <c r="E8" i="14"/>
  <c r="E21" i="14"/>
  <c r="G21" i="14"/>
  <c r="E18" i="14"/>
  <c r="G18" i="14"/>
  <c r="G7" i="14"/>
  <c r="E7" i="14"/>
  <c r="E16" i="14"/>
  <c r="G16" i="14"/>
  <c r="E24" i="14"/>
  <c r="G24" i="14"/>
  <c r="X24" i="4"/>
  <c r="X17" i="4" l="1"/>
  <c r="E26" i="4"/>
  <c r="R26" i="4"/>
  <c r="Y26" i="4"/>
  <c r="A2" i="1"/>
  <c r="B2" i="1"/>
  <c r="F17" i="4"/>
  <c r="G17" i="4"/>
  <c r="H17" i="4"/>
  <c r="I17" i="4"/>
  <c r="J17" i="4"/>
  <c r="K17" i="4"/>
  <c r="L17" i="4"/>
  <c r="M17" i="4"/>
  <c r="N17" i="4"/>
  <c r="O17" i="4"/>
  <c r="P17" i="4"/>
  <c r="Q17" i="4"/>
  <c r="T24" i="4"/>
  <c r="U24" i="4"/>
  <c r="V24" i="4"/>
  <c r="W24" i="4"/>
  <c r="S24" i="4"/>
  <c r="F24" i="4"/>
  <c r="G24" i="4"/>
  <c r="H24" i="4"/>
  <c r="I24" i="4"/>
  <c r="J24" i="4"/>
  <c r="K24" i="4"/>
  <c r="L24" i="4"/>
  <c r="M24" i="4"/>
  <c r="N24" i="4"/>
  <c r="O24" i="4"/>
  <c r="P24" i="4"/>
  <c r="Q24" i="4"/>
  <c r="A39" i="4"/>
  <c r="M25" i="8"/>
  <c r="M7" i="8"/>
  <c r="M8" i="8"/>
  <c r="M9" i="8"/>
  <c r="M10" i="8"/>
  <c r="M11" i="8"/>
  <c r="M12" i="8"/>
  <c r="M13" i="8"/>
  <c r="M14" i="8"/>
  <c r="M15" i="8"/>
  <c r="M16" i="8"/>
  <c r="M17" i="8"/>
  <c r="M18" i="8"/>
  <c r="M19" i="8"/>
  <c r="M20" i="8"/>
  <c r="M21" i="8"/>
  <c r="M22" i="8"/>
  <c r="M23" i="8"/>
  <c r="M24" i="8"/>
  <c r="M6" i="8"/>
  <c r="D8" i="8"/>
  <c r="O26" i="4" l="1"/>
  <c r="X26" i="4"/>
  <c r="N26" i="4"/>
  <c r="Q26" i="4"/>
  <c r="P26" i="4"/>
  <c r="J26" i="4"/>
  <c r="I26" i="4"/>
  <c r="G26" i="4"/>
  <c r="M26" i="4"/>
  <c r="L26" i="4"/>
  <c r="H26" i="4"/>
  <c r="K26" i="4"/>
  <c r="F26" i="4"/>
  <c r="C26" i="4"/>
  <c r="D26" i="4"/>
  <c r="W17" i="4"/>
  <c r="T17" i="4"/>
  <c r="S17" i="4"/>
  <c r="V17" i="4"/>
  <c r="U17" i="4"/>
  <c r="C17" i="9"/>
  <c r="B17" i="9"/>
  <c r="B28" i="4"/>
  <c r="L114" i="3"/>
  <c r="K114" i="3"/>
  <c r="J114" i="3"/>
  <c r="I114" i="3"/>
  <c r="H114" i="3"/>
  <c r="G114" i="3"/>
  <c r="F114" i="3"/>
  <c r="E114" i="3"/>
  <c r="D114" i="3"/>
  <c r="C114" i="3"/>
  <c r="B114" i="3"/>
  <c r="J24" i="8"/>
  <c r="K24" i="8"/>
  <c r="L24" i="8" s="1"/>
  <c r="J23" i="8"/>
  <c r="I23" i="8"/>
  <c r="K22" i="8"/>
  <c r="L22" i="8" s="1"/>
  <c r="I22" i="8"/>
  <c r="J21" i="8"/>
  <c r="I21" i="8"/>
  <c r="J20" i="8"/>
  <c r="I20" i="8"/>
  <c r="J19" i="8"/>
  <c r="K19" i="8"/>
  <c r="L19" i="8" s="1"/>
  <c r="I18" i="8"/>
  <c r="K18" i="8"/>
  <c r="L18" i="8" s="1"/>
  <c r="J17" i="8"/>
  <c r="I17" i="8"/>
  <c r="J16" i="8"/>
  <c r="K16" i="8"/>
  <c r="L16" i="8" s="1"/>
  <c r="J15" i="8"/>
  <c r="K15" i="8"/>
  <c r="L15" i="8" s="1"/>
  <c r="I14" i="8"/>
  <c r="K14" i="8"/>
  <c r="L14" i="8" s="1"/>
  <c r="J13" i="8"/>
  <c r="K13" i="8"/>
  <c r="L13" i="8" s="1"/>
  <c r="J12" i="8"/>
  <c r="I12" i="8"/>
  <c r="I11" i="8"/>
  <c r="J11" i="8"/>
  <c r="J10" i="8"/>
  <c r="K10" i="8"/>
  <c r="L10" i="8" s="1"/>
  <c r="J9" i="8"/>
  <c r="I9" i="8"/>
  <c r="J8" i="8"/>
  <c r="K8" i="8"/>
  <c r="L8" i="8" s="1"/>
  <c r="J7" i="8"/>
  <c r="K7" i="8"/>
  <c r="L7" i="8" s="1"/>
  <c r="J6" i="8"/>
  <c r="I6" i="8"/>
  <c r="K28" i="4" l="1"/>
  <c r="K30" i="4" s="1"/>
  <c r="K32" i="4" s="1"/>
  <c r="L28" i="4"/>
  <c r="L30" i="4" s="1"/>
  <c r="L32" i="4" s="1"/>
  <c r="N28" i="4"/>
  <c r="N30" i="4" s="1"/>
  <c r="N32" i="4" s="1"/>
  <c r="Y28" i="4"/>
  <c r="Y30" i="4" s="1"/>
  <c r="Y32" i="4" s="1"/>
  <c r="R28" i="4"/>
  <c r="R30" i="4" s="1"/>
  <c r="R32" i="4" s="1"/>
  <c r="J28" i="4"/>
  <c r="J30" i="4" s="1"/>
  <c r="J32" i="4" s="1"/>
  <c r="M28" i="4"/>
  <c r="M30" i="4" s="1"/>
  <c r="M32" i="4" s="1"/>
  <c r="Q28" i="4"/>
  <c r="Q30" i="4" s="1"/>
  <c r="Q32" i="4" s="1"/>
  <c r="S28" i="4"/>
  <c r="S30" i="4" s="1"/>
  <c r="S32" i="4" s="1"/>
  <c r="U28" i="4"/>
  <c r="U30" i="4" s="1"/>
  <c r="U32" i="4" s="1"/>
  <c r="W28" i="4"/>
  <c r="W30" i="4" s="1"/>
  <c r="W32" i="4" s="1"/>
  <c r="X28" i="4"/>
  <c r="X30" i="4" s="1"/>
  <c r="X32" i="4" s="1"/>
  <c r="O28" i="4"/>
  <c r="O30" i="4" s="1"/>
  <c r="O32" i="4" s="1"/>
  <c r="P28" i="4"/>
  <c r="P30" i="4" s="1"/>
  <c r="P32" i="4" s="1"/>
  <c r="T28" i="4"/>
  <c r="T30" i="4" s="1"/>
  <c r="T32" i="4" s="1"/>
  <c r="V28" i="4"/>
  <c r="V30" i="4" s="1"/>
  <c r="V32" i="4" s="1"/>
  <c r="U26" i="4"/>
  <c r="W26" i="4"/>
  <c r="V26" i="4"/>
  <c r="S26" i="4"/>
  <c r="T26" i="4"/>
  <c r="B30" i="4"/>
  <c r="B32" i="4" s="1"/>
  <c r="H28" i="4"/>
  <c r="H30" i="4" s="1"/>
  <c r="H32" i="4" s="1"/>
  <c r="G28" i="4"/>
  <c r="G30" i="4" s="1"/>
  <c r="G32" i="4" s="1"/>
  <c r="I28" i="4"/>
  <c r="I30" i="4" s="1"/>
  <c r="I32" i="4" s="1"/>
  <c r="C28" i="4"/>
  <c r="D28" i="4"/>
  <c r="E28" i="4"/>
  <c r="F28" i="4"/>
  <c r="I10" i="8"/>
  <c r="K6" i="8"/>
  <c r="L6" i="8" s="1"/>
  <c r="I16" i="8"/>
  <c r="K17" i="8"/>
  <c r="L17" i="8" s="1"/>
  <c r="I8" i="8"/>
  <c r="K9" i="8"/>
  <c r="L9" i="8" s="1"/>
  <c r="K12" i="8"/>
  <c r="L12" i="8" s="1"/>
  <c r="I15" i="8"/>
  <c r="I19" i="8"/>
  <c r="K20" i="8"/>
  <c r="L20" i="8" s="1"/>
  <c r="K23" i="8"/>
  <c r="L23" i="8" s="1"/>
  <c r="E25" i="8"/>
  <c r="J22" i="8"/>
  <c r="F25" i="8"/>
  <c r="I7" i="8"/>
  <c r="J14" i="8"/>
  <c r="J18" i="8"/>
  <c r="I13" i="8"/>
  <c r="I24" i="8"/>
  <c r="I25" i="8" l="1"/>
  <c r="I27" i="8" s="1"/>
  <c r="L116" i="3" s="1"/>
  <c r="L118" i="3" s="1"/>
  <c r="J25" i="8"/>
  <c r="F30" i="4"/>
  <c r="F32" i="4" s="1"/>
  <c r="E30" i="4"/>
  <c r="E32" i="4" s="1"/>
  <c r="D30" i="4"/>
  <c r="D32" i="4" s="1"/>
  <c r="C30" i="4"/>
  <c r="C32" i="4" s="1"/>
  <c r="K25" i="8"/>
  <c r="L25" i="8" s="1"/>
  <c r="H116" i="3" l="1"/>
  <c r="H118" i="3" s="1"/>
  <c r="C116" i="3"/>
  <c r="G116" i="3"/>
  <c r="G118" i="3" s="1"/>
  <c r="D116" i="3"/>
  <c r="D118" i="3" s="1"/>
  <c r="I116" i="3"/>
  <c r="I118" i="3" s="1"/>
  <c r="B116" i="3"/>
  <c r="E116" i="3"/>
  <c r="E118" i="3" s="1"/>
  <c r="F116" i="3"/>
  <c r="F118" i="3" s="1"/>
  <c r="J116" i="3"/>
  <c r="J118" i="3" s="1"/>
  <c r="K116" i="3"/>
  <c r="K118" i="3" s="1"/>
  <c r="L112" i="3" l="1"/>
  <c r="K112" i="3"/>
  <c r="J112" i="3"/>
  <c r="I112" i="3"/>
  <c r="H112" i="3"/>
  <c r="G112" i="3"/>
  <c r="F112" i="3"/>
  <c r="E112" i="3"/>
  <c r="D112" i="3"/>
  <c r="C112" i="3"/>
  <c r="B112" i="3"/>
  <c r="B5" i="7"/>
  <c r="B1" i="1"/>
  <c r="B6" i="7" l="1"/>
  <c r="C5" i="7"/>
  <c r="B18" i="1"/>
  <c r="B39" i="1"/>
  <c r="B40" i="1"/>
  <c r="B7" i="7" l="1"/>
  <c r="C6" i="7"/>
  <c r="B41" i="1"/>
  <c r="B8" i="7" l="1"/>
  <c r="C7" i="7"/>
  <c r="B19" i="1"/>
  <c r="B20" i="1"/>
  <c r="C8" i="7" l="1"/>
  <c r="B9" i="7"/>
  <c r="B27" i="1"/>
  <c r="A20" i="1"/>
  <c r="A19" i="1"/>
  <c r="E36" i="4"/>
  <c r="E35" i="4"/>
  <c r="B37" i="1"/>
  <c r="B43" i="1" s="1"/>
  <c r="B12" i="1"/>
  <c r="B10" i="7" l="1"/>
  <c r="C9" i="7"/>
  <c r="B2" i="9"/>
  <c r="B3" i="9" s="1"/>
  <c r="B4" i="9" s="1"/>
  <c r="B5" i="9" s="1"/>
  <c r="B6" i="9" s="1"/>
  <c r="B7" i="9" s="1"/>
  <c r="B8" i="9" s="1"/>
  <c r="B9" i="9" s="1"/>
  <c r="B10" i="9" s="1"/>
  <c r="B11" i="9" s="1"/>
  <c r="B12" i="9" s="1"/>
  <c r="B13" i="9" s="1"/>
  <c r="B14" i="9" s="1"/>
  <c r="C2" i="9"/>
  <c r="C3" i="9" s="1"/>
  <c r="C4" i="9" s="1"/>
  <c r="C5" i="9" s="1"/>
  <c r="C6" i="9" s="1"/>
  <c r="C7" i="9" s="1"/>
  <c r="C8" i="9" s="1"/>
  <c r="C9" i="9" s="1"/>
  <c r="C10" i="9" s="1"/>
  <c r="C11" i="9" s="1"/>
  <c r="C12" i="9" s="1"/>
  <c r="C13" i="9" s="1"/>
  <c r="C14" i="9" s="1"/>
  <c r="C12" i="1"/>
  <c r="AU231" i="2"/>
  <c r="AT231" i="2"/>
  <c r="AS231" i="2"/>
  <c r="AR231" i="2"/>
  <c r="AQ231" i="2"/>
  <c r="AP231" i="2"/>
  <c r="AM231" i="2"/>
  <c r="AL231" i="2"/>
  <c r="AK231" i="2"/>
  <c r="AJ231" i="2"/>
  <c r="AI231" i="2"/>
  <c r="AH231" i="2"/>
  <c r="AG231" i="2"/>
  <c r="AF231" i="2"/>
  <c r="AE231" i="2"/>
  <c r="AD231" i="2"/>
  <c r="AC231" i="2"/>
  <c r="AB231" i="2"/>
  <c r="AA231" i="2"/>
  <c r="Z231" i="2"/>
  <c r="W231" i="2"/>
  <c r="V231" i="2"/>
  <c r="S231" i="2"/>
  <c r="R231" i="2"/>
  <c r="Q231" i="2"/>
  <c r="P231" i="2"/>
  <c r="O231" i="2"/>
  <c r="N231" i="2"/>
  <c r="M231" i="2"/>
  <c r="L231" i="2"/>
  <c r="K231" i="2"/>
  <c r="J231" i="2"/>
  <c r="I231" i="2"/>
  <c r="H231" i="2"/>
  <c r="G231" i="2"/>
  <c r="F231" i="2"/>
  <c r="E231" i="2"/>
  <c r="D231" i="2"/>
  <c r="AV230" i="2"/>
  <c r="AN230" i="2"/>
  <c r="X230" i="2"/>
  <c r="T230" i="2"/>
  <c r="AV229" i="2"/>
  <c r="AN229" i="2"/>
  <c r="X229" i="2"/>
  <c r="T229" i="2"/>
  <c r="AV228" i="2"/>
  <c r="AN228" i="2"/>
  <c r="X228" i="2"/>
  <c r="T228" i="2"/>
  <c r="AV227" i="2"/>
  <c r="AN227" i="2"/>
  <c r="X227" i="2"/>
  <c r="T227" i="2"/>
  <c r="AV226" i="2"/>
  <c r="AN226" i="2"/>
  <c r="X226" i="2"/>
  <c r="T226" i="2"/>
  <c r="AV225" i="2"/>
  <c r="AN225" i="2"/>
  <c r="X225" i="2"/>
  <c r="T225" i="2"/>
  <c r="AV224" i="2"/>
  <c r="AN224" i="2"/>
  <c r="X224" i="2"/>
  <c r="T224" i="2"/>
  <c r="AV223" i="2"/>
  <c r="AN223" i="2"/>
  <c r="X223" i="2"/>
  <c r="T223" i="2"/>
  <c r="AV222" i="2"/>
  <c r="AN222" i="2"/>
  <c r="X222" i="2"/>
  <c r="T222" i="2"/>
  <c r="AV221" i="2"/>
  <c r="AN221" i="2"/>
  <c r="X221" i="2"/>
  <c r="T221" i="2"/>
  <c r="AV220" i="2"/>
  <c r="AN220" i="2"/>
  <c r="X220" i="2"/>
  <c r="T220" i="2"/>
  <c r="AV219" i="2"/>
  <c r="AN219" i="2"/>
  <c r="X219" i="2"/>
  <c r="T219" i="2"/>
  <c r="AV218" i="2"/>
  <c r="AN218" i="2"/>
  <c r="X218" i="2"/>
  <c r="T218" i="2"/>
  <c r="AV217" i="2"/>
  <c r="AN217" i="2"/>
  <c r="X217" i="2"/>
  <c r="T217" i="2"/>
  <c r="AV216" i="2"/>
  <c r="AN216" i="2"/>
  <c r="X216" i="2"/>
  <c r="T216" i="2"/>
  <c r="AV215" i="2"/>
  <c r="AN215" i="2"/>
  <c r="X215" i="2"/>
  <c r="T215" i="2"/>
  <c r="AV214" i="2"/>
  <c r="AN214" i="2"/>
  <c r="X214" i="2"/>
  <c r="T214" i="2"/>
  <c r="AV213" i="2"/>
  <c r="AN213" i="2"/>
  <c r="X213" i="2"/>
  <c r="T213" i="2"/>
  <c r="AV212" i="2"/>
  <c r="AN212" i="2"/>
  <c r="X212" i="2"/>
  <c r="T212" i="2"/>
  <c r="AV211" i="2"/>
  <c r="AN211" i="2"/>
  <c r="X211" i="2"/>
  <c r="T211" i="2"/>
  <c r="AV210" i="2"/>
  <c r="AN210" i="2"/>
  <c r="X210" i="2"/>
  <c r="T210" i="2"/>
  <c r="AV209" i="2"/>
  <c r="AN209" i="2"/>
  <c r="X209" i="2"/>
  <c r="T209" i="2"/>
  <c r="AV208" i="2"/>
  <c r="AN208" i="2"/>
  <c r="X208" i="2"/>
  <c r="T208" i="2"/>
  <c r="AV207" i="2"/>
  <c r="AN207" i="2"/>
  <c r="X207" i="2"/>
  <c r="T207" i="2"/>
  <c r="AV206" i="2"/>
  <c r="AN206" i="2"/>
  <c r="X206" i="2"/>
  <c r="T206" i="2"/>
  <c r="AV205" i="2"/>
  <c r="AN205" i="2"/>
  <c r="X205" i="2"/>
  <c r="T205" i="2"/>
  <c r="AV204" i="2"/>
  <c r="AN204" i="2"/>
  <c r="X204" i="2"/>
  <c r="T204" i="2"/>
  <c r="AV203" i="2"/>
  <c r="AN203" i="2"/>
  <c r="X203" i="2"/>
  <c r="T203" i="2"/>
  <c r="AV202" i="2"/>
  <c r="AN202" i="2"/>
  <c r="X202" i="2"/>
  <c r="T202" i="2"/>
  <c r="AV201" i="2"/>
  <c r="AN201" i="2"/>
  <c r="X201" i="2"/>
  <c r="T201" i="2"/>
  <c r="AV200" i="2"/>
  <c r="AN200" i="2"/>
  <c r="X200" i="2"/>
  <c r="T200" i="2"/>
  <c r="AV199" i="2"/>
  <c r="AN199" i="2"/>
  <c r="X199" i="2"/>
  <c r="T199" i="2"/>
  <c r="AV198" i="2"/>
  <c r="AN198" i="2"/>
  <c r="X198" i="2"/>
  <c r="T198" i="2"/>
  <c r="AV197" i="2"/>
  <c r="AN197" i="2"/>
  <c r="X197" i="2"/>
  <c r="T197" i="2"/>
  <c r="AV196" i="2"/>
  <c r="AN196" i="2"/>
  <c r="X196" i="2"/>
  <c r="T196" i="2"/>
  <c r="AV195" i="2"/>
  <c r="AN195" i="2"/>
  <c r="X195" i="2"/>
  <c r="T195" i="2"/>
  <c r="AV194" i="2"/>
  <c r="AN194" i="2"/>
  <c r="X194" i="2"/>
  <c r="T194" i="2"/>
  <c r="AV193" i="2"/>
  <c r="AN193" i="2"/>
  <c r="X193" i="2"/>
  <c r="T193" i="2"/>
  <c r="AV192" i="2"/>
  <c r="AN192" i="2"/>
  <c r="X192" i="2"/>
  <c r="T192" i="2"/>
  <c r="AV191" i="2"/>
  <c r="AN191" i="2"/>
  <c r="X191" i="2"/>
  <c r="T191" i="2"/>
  <c r="AV190" i="2"/>
  <c r="AN190" i="2"/>
  <c r="X190" i="2"/>
  <c r="T190" i="2"/>
  <c r="AV189" i="2"/>
  <c r="AN189" i="2"/>
  <c r="X189" i="2"/>
  <c r="T189" i="2"/>
  <c r="AV188" i="2"/>
  <c r="AN188" i="2"/>
  <c r="X188" i="2"/>
  <c r="T188" i="2"/>
  <c r="AV187" i="2"/>
  <c r="AN187" i="2"/>
  <c r="X187" i="2"/>
  <c r="T187" i="2"/>
  <c r="AV186" i="2"/>
  <c r="AN186" i="2"/>
  <c r="X186" i="2"/>
  <c r="T186" i="2"/>
  <c r="AV185" i="2"/>
  <c r="AN185" i="2"/>
  <c r="X185" i="2"/>
  <c r="T185" i="2"/>
  <c r="AV184" i="2"/>
  <c r="AN184" i="2"/>
  <c r="X184" i="2"/>
  <c r="T184" i="2"/>
  <c r="AV183" i="2"/>
  <c r="AN183" i="2"/>
  <c r="X183" i="2"/>
  <c r="T183" i="2"/>
  <c r="AV182" i="2"/>
  <c r="AN182" i="2"/>
  <c r="X182" i="2"/>
  <c r="T182" i="2"/>
  <c r="AV181" i="2"/>
  <c r="AN181" i="2"/>
  <c r="X181" i="2"/>
  <c r="T181" i="2"/>
  <c r="AV180" i="2"/>
  <c r="AN180" i="2"/>
  <c r="X180" i="2"/>
  <c r="T180" i="2"/>
  <c r="AV179" i="2"/>
  <c r="AN179" i="2"/>
  <c r="X179" i="2"/>
  <c r="T179" i="2"/>
  <c r="AV178" i="2"/>
  <c r="AN178" i="2"/>
  <c r="X178" i="2"/>
  <c r="T178" i="2"/>
  <c r="AV177" i="2"/>
  <c r="AN177" i="2"/>
  <c r="X177" i="2"/>
  <c r="T177" i="2"/>
  <c r="AV176" i="2"/>
  <c r="AN176" i="2"/>
  <c r="X176" i="2"/>
  <c r="T176" i="2"/>
  <c r="AV175" i="2"/>
  <c r="AN175" i="2"/>
  <c r="X175" i="2"/>
  <c r="T175" i="2"/>
  <c r="AV174" i="2"/>
  <c r="AN174" i="2"/>
  <c r="X174" i="2"/>
  <c r="T174" i="2"/>
  <c r="AV173" i="2"/>
  <c r="AN173" i="2"/>
  <c r="X173" i="2"/>
  <c r="T173" i="2"/>
  <c r="AV172" i="2"/>
  <c r="AN172" i="2"/>
  <c r="X172" i="2"/>
  <c r="T172" i="2"/>
  <c r="AV171" i="2"/>
  <c r="AN171" i="2"/>
  <c r="X171" i="2"/>
  <c r="T171" i="2"/>
  <c r="AV170" i="2"/>
  <c r="AN170" i="2"/>
  <c r="X170" i="2"/>
  <c r="T170" i="2"/>
  <c r="AV169" i="2"/>
  <c r="AN169" i="2"/>
  <c r="X169" i="2"/>
  <c r="T169" i="2"/>
  <c r="AV168" i="2"/>
  <c r="AN168" i="2"/>
  <c r="X168" i="2"/>
  <c r="T168" i="2"/>
  <c r="AV167" i="2"/>
  <c r="AN167" i="2"/>
  <c r="X167" i="2"/>
  <c r="T167" i="2"/>
  <c r="AV166" i="2"/>
  <c r="AN166" i="2"/>
  <c r="X166" i="2"/>
  <c r="T166" i="2"/>
  <c r="AV165" i="2"/>
  <c r="AN165" i="2"/>
  <c r="X165" i="2"/>
  <c r="T165" i="2"/>
  <c r="AV164" i="2"/>
  <c r="AN164" i="2"/>
  <c r="X164" i="2"/>
  <c r="T164" i="2"/>
  <c r="AV163" i="2"/>
  <c r="AN163" i="2"/>
  <c r="X163" i="2"/>
  <c r="T163" i="2"/>
  <c r="AV162" i="2"/>
  <c r="AN162" i="2"/>
  <c r="X162" i="2"/>
  <c r="T162" i="2"/>
  <c r="AV161" i="2"/>
  <c r="AN161" i="2"/>
  <c r="X161" i="2"/>
  <c r="T161" i="2"/>
  <c r="AV160" i="2"/>
  <c r="AN160" i="2"/>
  <c r="X160" i="2"/>
  <c r="T160" i="2"/>
  <c r="AV159" i="2"/>
  <c r="AN159" i="2"/>
  <c r="X159" i="2"/>
  <c r="T159" i="2"/>
  <c r="AV158" i="2"/>
  <c r="AN158" i="2"/>
  <c r="X158" i="2"/>
  <c r="T158" i="2"/>
  <c r="AV157" i="2"/>
  <c r="AN157" i="2"/>
  <c r="X157" i="2"/>
  <c r="T157" i="2"/>
  <c r="AV156" i="2"/>
  <c r="AN156" i="2"/>
  <c r="X156" i="2"/>
  <c r="T156" i="2"/>
  <c r="AV155" i="2"/>
  <c r="AN155" i="2"/>
  <c r="X155" i="2"/>
  <c r="T155" i="2"/>
  <c r="AV154" i="2"/>
  <c r="AX154" i="2" s="1"/>
  <c r="AN154" i="2"/>
  <c r="X154" i="2"/>
  <c r="T154" i="2"/>
  <c r="AV153" i="2"/>
  <c r="AN153" i="2"/>
  <c r="X153" i="2"/>
  <c r="T153" i="2"/>
  <c r="AV152" i="2"/>
  <c r="AN152" i="2"/>
  <c r="X152" i="2"/>
  <c r="T152" i="2"/>
  <c r="AV151" i="2"/>
  <c r="AN151" i="2"/>
  <c r="X151" i="2"/>
  <c r="T151" i="2"/>
  <c r="AV150" i="2"/>
  <c r="AN150" i="2"/>
  <c r="X150" i="2"/>
  <c r="T150" i="2"/>
  <c r="AV149" i="2"/>
  <c r="AN149" i="2"/>
  <c r="X149" i="2"/>
  <c r="T149" i="2"/>
  <c r="AV148" i="2"/>
  <c r="AN148" i="2"/>
  <c r="X148" i="2"/>
  <c r="T148" i="2"/>
  <c r="AV147" i="2"/>
  <c r="AN147" i="2"/>
  <c r="X147" i="2"/>
  <c r="T147" i="2"/>
  <c r="AV146" i="2"/>
  <c r="AN146" i="2"/>
  <c r="X146" i="2"/>
  <c r="T146" i="2"/>
  <c r="AV145" i="2"/>
  <c r="AN145" i="2"/>
  <c r="X145" i="2"/>
  <c r="T145" i="2"/>
  <c r="AV144" i="2"/>
  <c r="AN144" i="2"/>
  <c r="X144" i="2"/>
  <c r="T144" i="2"/>
  <c r="AV143" i="2"/>
  <c r="AN143" i="2"/>
  <c r="X143" i="2"/>
  <c r="T143" i="2"/>
  <c r="AV142" i="2"/>
  <c r="AN142" i="2"/>
  <c r="X142" i="2"/>
  <c r="T142" i="2"/>
  <c r="AV141" i="2"/>
  <c r="AN141" i="2"/>
  <c r="X141" i="2"/>
  <c r="T141" i="2"/>
  <c r="AV140" i="2"/>
  <c r="AN140" i="2"/>
  <c r="X140" i="2"/>
  <c r="T140" i="2"/>
  <c r="AV139" i="2"/>
  <c r="AN139" i="2"/>
  <c r="X139" i="2"/>
  <c r="T139" i="2"/>
  <c r="AV138" i="2"/>
  <c r="AN138" i="2"/>
  <c r="X138" i="2"/>
  <c r="T138" i="2"/>
  <c r="AV137" i="2"/>
  <c r="AN137" i="2"/>
  <c r="X137" i="2"/>
  <c r="T137" i="2"/>
  <c r="AV136" i="2"/>
  <c r="AN136" i="2"/>
  <c r="X136" i="2"/>
  <c r="T136" i="2"/>
  <c r="AV135" i="2"/>
  <c r="AN135" i="2"/>
  <c r="X135" i="2"/>
  <c r="T135" i="2"/>
  <c r="AV134" i="2"/>
  <c r="AN134" i="2"/>
  <c r="X134" i="2"/>
  <c r="T134" i="2"/>
  <c r="AV133" i="2"/>
  <c r="AN133" i="2"/>
  <c r="X133" i="2"/>
  <c r="T133" i="2"/>
  <c r="AV132" i="2"/>
  <c r="AN132" i="2"/>
  <c r="X132" i="2"/>
  <c r="T132" i="2"/>
  <c r="AV131" i="2"/>
  <c r="AN131" i="2"/>
  <c r="X131" i="2"/>
  <c r="T131" i="2"/>
  <c r="AV130" i="2"/>
  <c r="AN130" i="2"/>
  <c r="X130" i="2"/>
  <c r="T130" i="2"/>
  <c r="AV129" i="2"/>
  <c r="AN129" i="2"/>
  <c r="X129" i="2"/>
  <c r="T129" i="2"/>
  <c r="AV128" i="2"/>
  <c r="AN128" i="2"/>
  <c r="X128" i="2"/>
  <c r="T128" i="2"/>
  <c r="AV127" i="2"/>
  <c r="AN127" i="2"/>
  <c r="X127" i="2"/>
  <c r="T127" i="2"/>
  <c r="AV126" i="2"/>
  <c r="AN126" i="2"/>
  <c r="X126" i="2"/>
  <c r="T126" i="2"/>
  <c r="AV125" i="2"/>
  <c r="AN125" i="2"/>
  <c r="X125" i="2"/>
  <c r="T125" i="2"/>
  <c r="AV124" i="2"/>
  <c r="AN124" i="2"/>
  <c r="X124" i="2"/>
  <c r="T124" i="2"/>
  <c r="AV123" i="2"/>
  <c r="AN123" i="2"/>
  <c r="X123" i="2"/>
  <c r="T123" i="2"/>
  <c r="AV122" i="2"/>
  <c r="AN122" i="2"/>
  <c r="X122" i="2"/>
  <c r="T122" i="2"/>
  <c r="AV121" i="2"/>
  <c r="AN121" i="2"/>
  <c r="X121" i="2"/>
  <c r="T121" i="2"/>
  <c r="AV120" i="2"/>
  <c r="AN120" i="2"/>
  <c r="X120" i="2"/>
  <c r="T120" i="2"/>
  <c r="AV119" i="2"/>
  <c r="AN119" i="2"/>
  <c r="X119" i="2"/>
  <c r="T119" i="2"/>
  <c r="AV118" i="2"/>
  <c r="AN118" i="2"/>
  <c r="X118" i="2"/>
  <c r="T118" i="2"/>
  <c r="AV117" i="2"/>
  <c r="AN117" i="2"/>
  <c r="X117" i="2"/>
  <c r="T117" i="2"/>
  <c r="AV116" i="2"/>
  <c r="AN116" i="2"/>
  <c r="X116" i="2"/>
  <c r="T116" i="2"/>
  <c r="AV115" i="2"/>
  <c r="AN115" i="2"/>
  <c r="X115" i="2"/>
  <c r="T115" i="2"/>
  <c r="AV114" i="2"/>
  <c r="AN114" i="2"/>
  <c r="X114" i="2"/>
  <c r="T114" i="2"/>
  <c r="AV113" i="2"/>
  <c r="AN113" i="2"/>
  <c r="X113" i="2"/>
  <c r="T113" i="2"/>
  <c r="AV112" i="2"/>
  <c r="AN112" i="2"/>
  <c r="X112" i="2"/>
  <c r="T112" i="2"/>
  <c r="AV111" i="2"/>
  <c r="AN111" i="2"/>
  <c r="X111" i="2"/>
  <c r="T111" i="2"/>
  <c r="AV110" i="2"/>
  <c r="AN110" i="2"/>
  <c r="X110" i="2"/>
  <c r="T110" i="2"/>
  <c r="AV109" i="2"/>
  <c r="AN109" i="2"/>
  <c r="X109" i="2"/>
  <c r="T109" i="2"/>
  <c r="AV108" i="2"/>
  <c r="AN108" i="2"/>
  <c r="X108" i="2"/>
  <c r="T108" i="2"/>
  <c r="AV107" i="2"/>
  <c r="AN107" i="2"/>
  <c r="X107" i="2"/>
  <c r="T107" i="2"/>
  <c r="AV106" i="2"/>
  <c r="AN106" i="2"/>
  <c r="X106" i="2"/>
  <c r="T106" i="2"/>
  <c r="AV105" i="2"/>
  <c r="AN105" i="2"/>
  <c r="X105" i="2"/>
  <c r="T105" i="2"/>
  <c r="AV104" i="2"/>
  <c r="AN104" i="2"/>
  <c r="X104" i="2"/>
  <c r="T104" i="2"/>
  <c r="AV103" i="2"/>
  <c r="AN103" i="2"/>
  <c r="X103" i="2"/>
  <c r="T103" i="2"/>
  <c r="AV102" i="2"/>
  <c r="AN102" i="2"/>
  <c r="X102" i="2"/>
  <c r="T102" i="2"/>
  <c r="AV101" i="2"/>
  <c r="AN101" i="2"/>
  <c r="X101" i="2"/>
  <c r="T101" i="2"/>
  <c r="AV100" i="2"/>
  <c r="AN100" i="2"/>
  <c r="X100" i="2"/>
  <c r="T100" i="2"/>
  <c r="AV99" i="2"/>
  <c r="AN99" i="2"/>
  <c r="X99" i="2"/>
  <c r="T99" i="2"/>
  <c r="AV98" i="2"/>
  <c r="AN98" i="2"/>
  <c r="X98" i="2"/>
  <c r="T98" i="2"/>
  <c r="AV97" i="2"/>
  <c r="AN97" i="2"/>
  <c r="X97" i="2"/>
  <c r="T97" i="2"/>
  <c r="AV96" i="2"/>
  <c r="AN96" i="2"/>
  <c r="X96" i="2"/>
  <c r="T96" i="2"/>
  <c r="AV95" i="2"/>
  <c r="AN95" i="2"/>
  <c r="X95" i="2"/>
  <c r="T95" i="2"/>
  <c r="AV94" i="2"/>
  <c r="AN94" i="2"/>
  <c r="X94" i="2"/>
  <c r="T94" i="2"/>
  <c r="AV93" i="2"/>
  <c r="AN93" i="2"/>
  <c r="X93" i="2"/>
  <c r="T93" i="2"/>
  <c r="AV92" i="2"/>
  <c r="AN92" i="2"/>
  <c r="X92" i="2"/>
  <c r="T92" i="2"/>
  <c r="AV91" i="2"/>
  <c r="AN91" i="2"/>
  <c r="X91" i="2"/>
  <c r="T91" i="2"/>
  <c r="AV90" i="2"/>
  <c r="AN90" i="2"/>
  <c r="X90" i="2"/>
  <c r="T90" i="2"/>
  <c r="AV89" i="2"/>
  <c r="AN89" i="2"/>
  <c r="X89" i="2"/>
  <c r="T89" i="2"/>
  <c r="AV88" i="2"/>
  <c r="AN88" i="2"/>
  <c r="X88" i="2"/>
  <c r="T88" i="2"/>
  <c r="AV87" i="2"/>
  <c r="AN87" i="2"/>
  <c r="X87" i="2"/>
  <c r="T87" i="2"/>
  <c r="AV86" i="2"/>
  <c r="AN86" i="2"/>
  <c r="X86" i="2"/>
  <c r="T86" i="2"/>
  <c r="AV85" i="2"/>
  <c r="AN85" i="2"/>
  <c r="X85" i="2"/>
  <c r="T85" i="2"/>
  <c r="AV84" i="2"/>
  <c r="AN84" i="2"/>
  <c r="X84" i="2"/>
  <c r="T84" i="2"/>
  <c r="AV83" i="2"/>
  <c r="AN83" i="2"/>
  <c r="X83" i="2"/>
  <c r="T83" i="2"/>
  <c r="AV82" i="2"/>
  <c r="AN82" i="2"/>
  <c r="X82" i="2"/>
  <c r="T82" i="2"/>
  <c r="AV81" i="2"/>
  <c r="AN81" i="2"/>
  <c r="X81" i="2"/>
  <c r="T81" i="2"/>
  <c r="AV80" i="2"/>
  <c r="AN80" i="2"/>
  <c r="X80" i="2"/>
  <c r="T80" i="2"/>
  <c r="AV79" i="2"/>
  <c r="AN79" i="2"/>
  <c r="X79" i="2"/>
  <c r="T79" i="2"/>
  <c r="AV78" i="2"/>
  <c r="AN78" i="2"/>
  <c r="X78" i="2"/>
  <c r="T78" i="2"/>
  <c r="AV77" i="2"/>
  <c r="AN77" i="2"/>
  <c r="X77" i="2"/>
  <c r="T77" i="2"/>
  <c r="AV76" i="2"/>
  <c r="AN76" i="2"/>
  <c r="X76" i="2"/>
  <c r="T76" i="2"/>
  <c r="AV75" i="2"/>
  <c r="AN75" i="2"/>
  <c r="X75" i="2"/>
  <c r="T75" i="2"/>
  <c r="AV74" i="2"/>
  <c r="AN74" i="2"/>
  <c r="X74" i="2"/>
  <c r="T74" i="2"/>
  <c r="AV73" i="2"/>
  <c r="AN73" i="2"/>
  <c r="X73" i="2"/>
  <c r="T73" i="2"/>
  <c r="AV72" i="2"/>
  <c r="AN72" i="2"/>
  <c r="X72" i="2"/>
  <c r="T72" i="2"/>
  <c r="AV71" i="2"/>
  <c r="AN71" i="2"/>
  <c r="X71" i="2"/>
  <c r="T71" i="2"/>
  <c r="AV70" i="2"/>
  <c r="AN70" i="2"/>
  <c r="X70" i="2"/>
  <c r="T70" i="2"/>
  <c r="AV69" i="2"/>
  <c r="AN69" i="2"/>
  <c r="X69" i="2"/>
  <c r="T69" i="2"/>
  <c r="AV68" i="2"/>
  <c r="AN68" i="2"/>
  <c r="X68" i="2"/>
  <c r="T68" i="2"/>
  <c r="AV67" i="2"/>
  <c r="AN67" i="2"/>
  <c r="X67" i="2"/>
  <c r="T67" i="2"/>
  <c r="AV66" i="2"/>
  <c r="AN66" i="2"/>
  <c r="X66" i="2"/>
  <c r="T66" i="2"/>
  <c r="AV65" i="2"/>
  <c r="AN65" i="2"/>
  <c r="X65" i="2"/>
  <c r="T65" i="2"/>
  <c r="AV64" i="2"/>
  <c r="AN64" i="2"/>
  <c r="X64" i="2"/>
  <c r="T64" i="2"/>
  <c r="AV63" i="2"/>
  <c r="AN63" i="2"/>
  <c r="X63" i="2"/>
  <c r="T63" i="2"/>
  <c r="AV62" i="2"/>
  <c r="AN62" i="2"/>
  <c r="X62" i="2"/>
  <c r="T62" i="2"/>
  <c r="AV61" i="2"/>
  <c r="AN61" i="2"/>
  <c r="X61" i="2"/>
  <c r="T61" i="2"/>
  <c r="AV60" i="2"/>
  <c r="AN60" i="2"/>
  <c r="X60" i="2"/>
  <c r="T60" i="2"/>
  <c r="AV59" i="2"/>
  <c r="AN59" i="2"/>
  <c r="X59" i="2"/>
  <c r="T59" i="2"/>
  <c r="AV58" i="2"/>
  <c r="AN58" i="2"/>
  <c r="X58" i="2"/>
  <c r="T58" i="2"/>
  <c r="AV57" i="2"/>
  <c r="AN57" i="2"/>
  <c r="X57" i="2"/>
  <c r="T57" i="2"/>
  <c r="AV56" i="2"/>
  <c r="AN56" i="2"/>
  <c r="X56" i="2"/>
  <c r="T56" i="2"/>
  <c r="AV55" i="2"/>
  <c r="AN55" i="2"/>
  <c r="X55" i="2"/>
  <c r="T55" i="2"/>
  <c r="AV54" i="2"/>
  <c r="AN54" i="2"/>
  <c r="X54" i="2"/>
  <c r="T54" i="2"/>
  <c r="AV53" i="2"/>
  <c r="AN53" i="2"/>
  <c r="X53" i="2"/>
  <c r="T53" i="2"/>
  <c r="AV52" i="2"/>
  <c r="AN52" i="2"/>
  <c r="X52" i="2"/>
  <c r="T52" i="2"/>
  <c r="AV51" i="2"/>
  <c r="AN51" i="2"/>
  <c r="X51" i="2"/>
  <c r="T51" i="2"/>
  <c r="AV50" i="2"/>
  <c r="AN50" i="2"/>
  <c r="X50" i="2"/>
  <c r="T50" i="2"/>
  <c r="AV49" i="2"/>
  <c r="AN49" i="2"/>
  <c r="X49" i="2"/>
  <c r="T49" i="2"/>
  <c r="AV48" i="2"/>
  <c r="AN48" i="2"/>
  <c r="X48" i="2"/>
  <c r="T48" i="2"/>
  <c r="AV47" i="2"/>
  <c r="AN47" i="2"/>
  <c r="X47" i="2"/>
  <c r="T47" i="2"/>
  <c r="AV46" i="2"/>
  <c r="AN46" i="2"/>
  <c r="X46" i="2"/>
  <c r="T46" i="2"/>
  <c r="AV45" i="2"/>
  <c r="AN45" i="2"/>
  <c r="X45" i="2"/>
  <c r="T45" i="2"/>
  <c r="AV44" i="2"/>
  <c r="AN44" i="2"/>
  <c r="X44" i="2"/>
  <c r="T44" i="2"/>
  <c r="AV43" i="2"/>
  <c r="AN43" i="2"/>
  <c r="X43" i="2"/>
  <c r="T43" i="2"/>
  <c r="AV42" i="2"/>
  <c r="AN42" i="2"/>
  <c r="X42" i="2"/>
  <c r="T42" i="2"/>
  <c r="AV41" i="2"/>
  <c r="AN41" i="2"/>
  <c r="X41" i="2"/>
  <c r="T41" i="2"/>
  <c r="AV40" i="2"/>
  <c r="AN40" i="2"/>
  <c r="X40" i="2"/>
  <c r="T40" i="2"/>
  <c r="AV39" i="2"/>
  <c r="AN39" i="2"/>
  <c r="X39" i="2"/>
  <c r="T39" i="2"/>
  <c r="AV38" i="2"/>
  <c r="AN38" i="2"/>
  <c r="X38" i="2"/>
  <c r="T38" i="2"/>
  <c r="AV37" i="2"/>
  <c r="AN37" i="2"/>
  <c r="X37" i="2"/>
  <c r="T37" i="2"/>
  <c r="AV36" i="2"/>
  <c r="AN36" i="2"/>
  <c r="X36" i="2"/>
  <c r="T36" i="2"/>
  <c r="AV35" i="2"/>
  <c r="AN35" i="2"/>
  <c r="X35" i="2"/>
  <c r="T35" i="2"/>
  <c r="AV34" i="2"/>
  <c r="AN34" i="2"/>
  <c r="X34" i="2"/>
  <c r="T34" i="2"/>
  <c r="AV33" i="2"/>
  <c r="AN33" i="2"/>
  <c r="X33" i="2"/>
  <c r="T33" i="2"/>
  <c r="AV32" i="2"/>
  <c r="AN32" i="2"/>
  <c r="X32" i="2"/>
  <c r="T32" i="2"/>
  <c r="AV31" i="2"/>
  <c r="AN31" i="2"/>
  <c r="X31" i="2"/>
  <c r="T31" i="2"/>
  <c r="AV30" i="2"/>
  <c r="AN30" i="2"/>
  <c r="X30" i="2"/>
  <c r="T30" i="2"/>
  <c r="AV29" i="2"/>
  <c r="AN29" i="2"/>
  <c r="X29" i="2"/>
  <c r="T29" i="2"/>
  <c r="AV28" i="2"/>
  <c r="AN28" i="2"/>
  <c r="X28" i="2"/>
  <c r="T28" i="2"/>
  <c r="AV27" i="2"/>
  <c r="AN27" i="2"/>
  <c r="X27" i="2"/>
  <c r="T27" i="2"/>
  <c r="AV26" i="2"/>
  <c r="AN26" i="2"/>
  <c r="X26" i="2"/>
  <c r="T26" i="2"/>
  <c r="AV25" i="2"/>
  <c r="AN25" i="2"/>
  <c r="X25" i="2"/>
  <c r="T25" i="2"/>
  <c r="AV24" i="2"/>
  <c r="AN24" i="2"/>
  <c r="X24" i="2"/>
  <c r="T24" i="2"/>
  <c r="AV23" i="2"/>
  <c r="AN23" i="2"/>
  <c r="X23" i="2"/>
  <c r="T23" i="2"/>
  <c r="AV22" i="2"/>
  <c r="AN22" i="2"/>
  <c r="X22" i="2"/>
  <c r="T22" i="2"/>
  <c r="AV21" i="2"/>
  <c r="AN21" i="2"/>
  <c r="X21" i="2"/>
  <c r="T21" i="2"/>
  <c r="AV20" i="2"/>
  <c r="AN20" i="2"/>
  <c r="X20" i="2"/>
  <c r="T20" i="2"/>
  <c r="AV19" i="2"/>
  <c r="AN19" i="2"/>
  <c r="X19" i="2"/>
  <c r="T19" i="2"/>
  <c r="AV18" i="2"/>
  <c r="AN18" i="2"/>
  <c r="X18" i="2"/>
  <c r="T18" i="2"/>
  <c r="AV17" i="2"/>
  <c r="AN17" i="2"/>
  <c r="X17" i="2"/>
  <c r="T17" i="2"/>
  <c r="AV16" i="2"/>
  <c r="AN16" i="2"/>
  <c r="X16" i="2"/>
  <c r="T16" i="2"/>
  <c r="AV15" i="2"/>
  <c r="AN15" i="2"/>
  <c r="X15" i="2"/>
  <c r="T15" i="2"/>
  <c r="AV14" i="2"/>
  <c r="AN14" i="2"/>
  <c r="X14" i="2"/>
  <c r="T14" i="2"/>
  <c r="AV13" i="2"/>
  <c r="AN13" i="2"/>
  <c r="X13" i="2"/>
  <c r="T13" i="2"/>
  <c r="AV12" i="2"/>
  <c r="AN12" i="2"/>
  <c r="X12" i="2"/>
  <c r="T12" i="2"/>
  <c r="AV11" i="2"/>
  <c r="AN11" i="2"/>
  <c r="X11" i="2"/>
  <c r="T11" i="2"/>
  <c r="AV10" i="2"/>
  <c r="AN10" i="2"/>
  <c r="X10" i="2"/>
  <c r="T10" i="2"/>
  <c r="AV9" i="2"/>
  <c r="AN9" i="2"/>
  <c r="X9" i="2"/>
  <c r="T9" i="2"/>
  <c r="AV8" i="2"/>
  <c r="AN8" i="2"/>
  <c r="X8" i="2"/>
  <c r="T8" i="2"/>
  <c r="AV7" i="2"/>
  <c r="AN7" i="2"/>
  <c r="X7" i="2"/>
  <c r="T7" i="2"/>
  <c r="AV6" i="2"/>
  <c r="AN6" i="2"/>
  <c r="X6" i="2"/>
  <c r="T6" i="2"/>
  <c r="AV5" i="2"/>
  <c r="AN5" i="2"/>
  <c r="X5" i="2"/>
  <c r="T5" i="2"/>
  <c r="AV4" i="2"/>
  <c r="AN4" i="2"/>
  <c r="X4" i="2"/>
  <c r="T4" i="2"/>
  <c r="AV3" i="2"/>
  <c r="AN3" i="2"/>
  <c r="X3" i="2"/>
  <c r="T3" i="2"/>
  <c r="B11" i="7" l="1"/>
  <c r="C10" i="7"/>
  <c r="C16" i="9"/>
  <c r="E13" i="4" s="1"/>
  <c r="B16" i="9"/>
  <c r="C12" i="4" s="1"/>
  <c r="AX5" i="2"/>
  <c r="AN231" i="2"/>
  <c r="AX197" i="2"/>
  <c r="AX229" i="2"/>
  <c r="AX26" i="2"/>
  <c r="AX112" i="2"/>
  <c r="AX156" i="2"/>
  <c r="AX158" i="2"/>
  <c r="AX162" i="2"/>
  <c r="AX170" i="2"/>
  <c r="AX194" i="2"/>
  <c r="AX210" i="2"/>
  <c r="AX90" i="2"/>
  <c r="AX218" i="2"/>
  <c r="AX10" i="2"/>
  <c r="AX20" i="2"/>
  <c r="AX92" i="2"/>
  <c r="AX94" i="2"/>
  <c r="AX98" i="2"/>
  <c r="AX106" i="2"/>
  <c r="AX122" i="2"/>
  <c r="AX130" i="2"/>
  <c r="AX138" i="2"/>
  <c r="AX148" i="2"/>
  <c r="AX150" i="2"/>
  <c r="AX152" i="2"/>
  <c r="AX178" i="2"/>
  <c r="AX202" i="2"/>
  <c r="AX69" i="2"/>
  <c r="AX212" i="2"/>
  <c r="AX18" i="2"/>
  <c r="AX51" i="2"/>
  <c r="AX55" i="2"/>
  <c r="AX57" i="2"/>
  <c r="AX61" i="2"/>
  <c r="AX63" i="2"/>
  <c r="AX65" i="2"/>
  <c r="AX133" i="2"/>
  <c r="AX220" i="2"/>
  <c r="AX222" i="2"/>
  <c r="AX226" i="2"/>
  <c r="AX121" i="2"/>
  <c r="AX127" i="2"/>
  <c r="AX115" i="2"/>
  <c r="AX119" i="2"/>
  <c r="AX125" i="2"/>
  <c r="AX129" i="2"/>
  <c r="AX48" i="2"/>
  <c r="AX82" i="2"/>
  <c r="AX146" i="2"/>
  <c r="AX179" i="2"/>
  <c r="AX183" i="2"/>
  <c r="AX185" i="2"/>
  <c r="AX189" i="2"/>
  <c r="AX191" i="2"/>
  <c r="AX193" i="2"/>
  <c r="AX4" i="2"/>
  <c r="AX24" i="2"/>
  <c r="AX22" i="2"/>
  <c r="AX50" i="2"/>
  <c r="AX28" i="2"/>
  <c r="AX30" i="2"/>
  <c r="AX34" i="2"/>
  <c r="AX42" i="2"/>
  <c r="AX58" i="2"/>
  <c r="AX66" i="2"/>
  <c r="AX74" i="2"/>
  <c r="AX114" i="2"/>
  <c r="AX176" i="2"/>
  <c r="AX186" i="2"/>
  <c r="AX208" i="2"/>
  <c r="AX40" i="2"/>
  <c r="AX67" i="2"/>
  <c r="AX75" i="2"/>
  <c r="AX137" i="2"/>
  <c r="AX166" i="2"/>
  <c r="AX201" i="2"/>
  <c r="AX230" i="2"/>
  <c r="AX59" i="2"/>
  <c r="AX84" i="2"/>
  <c r="AX86" i="2"/>
  <c r="AX88" i="2"/>
  <c r="AX123" i="2"/>
  <c r="AX187" i="2"/>
  <c r="AX214" i="2"/>
  <c r="AX216" i="2"/>
  <c r="X231" i="2"/>
  <c r="AX7" i="2"/>
  <c r="AX36" i="2"/>
  <c r="AX102" i="2"/>
  <c r="AX131" i="2"/>
  <c r="AX168" i="2"/>
  <c r="AX199" i="2"/>
  <c r="AX13" i="2"/>
  <c r="AX15" i="2"/>
  <c r="AX17" i="2"/>
  <c r="AX21" i="2"/>
  <c r="AX44" i="2"/>
  <c r="AX46" i="2"/>
  <c r="AX64" i="2"/>
  <c r="AX77" i="2"/>
  <c r="AX79" i="2"/>
  <c r="AX81" i="2"/>
  <c r="AX85" i="2"/>
  <c r="AX108" i="2"/>
  <c r="AX110" i="2"/>
  <c r="AX128" i="2"/>
  <c r="AX141" i="2"/>
  <c r="AX143" i="2"/>
  <c r="AX145" i="2"/>
  <c r="AX149" i="2"/>
  <c r="AX172" i="2"/>
  <c r="AX174" i="2"/>
  <c r="AX192" i="2"/>
  <c r="AX205" i="2"/>
  <c r="AX207" i="2"/>
  <c r="AX209" i="2"/>
  <c r="AX213" i="2"/>
  <c r="AX11" i="2"/>
  <c r="AX73" i="2"/>
  <c r="AX100" i="2"/>
  <c r="AX203" i="2"/>
  <c r="AX19" i="2"/>
  <c r="AX23" i="2"/>
  <c r="AX25" i="2"/>
  <c r="AX27" i="2"/>
  <c r="AX52" i="2"/>
  <c r="AX54" i="2"/>
  <c r="AX56" i="2"/>
  <c r="AX83" i="2"/>
  <c r="AX87" i="2"/>
  <c r="AX89" i="2"/>
  <c r="AX91" i="2"/>
  <c r="AX116" i="2"/>
  <c r="AX118" i="2"/>
  <c r="AX120" i="2"/>
  <c r="AX147" i="2"/>
  <c r="AX151" i="2"/>
  <c r="AX153" i="2"/>
  <c r="AX155" i="2"/>
  <c r="AX180" i="2"/>
  <c r="AX182" i="2"/>
  <c r="AX184" i="2"/>
  <c r="AX211" i="2"/>
  <c r="AX215" i="2"/>
  <c r="AX217" i="2"/>
  <c r="AX219" i="2"/>
  <c r="AX9" i="2"/>
  <c r="AX38" i="2"/>
  <c r="AX71" i="2"/>
  <c r="AX104" i="2"/>
  <c r="AX135" i="2"/>
  <c r="AX164" i="2"/>
  <c r="AX16" i="2"/>
  <c r="AX29" i="2"/>
  <c r="AX31" i="2"/>
  <c r="AX33" i="2"/>
  <c r="AX37" i="2"/>
  <c r="AX60" i="2"/>
  <c r="AX62" i="2"/>
  <c r="AX80" i="2"/>
  <c r="AX93" i="2"/>
  <c r="AX95" i="2"/>
  <c r="AX97" i="2"/>
  <c r="AX101" i="2"/>
  <c r="AX124" i="2"/>
  <c r="AX126" i="2"/>
  <c r="AX144" i="2"/>
  <c r="AX157" i="2"/>
  <c r="AX159" i="2"/>
  <c r="AX161" i="2"/>
  <c r="AX165" i="2"/>
  <c r="AX188" i="2"/>
  <c r="AX190" i="2"/>
  <c r="AX221" i="2"/>
  <c r="AX223" i="2"/>
  <c r="AX225" i="2"/>
  <c r="AV231" i="2"/>
  <c r="AX139" i="2"/>
  <c r="AX195" i="2"/>
  <c r="AX228" i="2"/>
  <c r="AX6" i="2"/>
  <c r="AX8" i="2"/>
  <c r="AX35" i="2"/>
  <c r="AX39" i="2"/>
  <c r="AX41" i="2"/>
  <c r="AX43" i="2"/>
  <c r="AX68" i="2"/>
  <c r="AX70" i="2"/>
  <c r="AX72" i="2"/>
  <c r="AX99" i="2"/>
  <c r="AX103" i="2"/>
  <c r="AX105" i="2"/>
  <c r="AX107" i="2"/>
  <c r="AX132" i="2"/>
  <c r="AX134" i="2"/>
  <c r="AX136" i="2"/>
  <c r="AX163" i="2"/>
  <c r="AX167" i="2"/>
  <c r="AX169" i="2"/>
  <c r="AX171" i="2"/>
  <c r="AX196" i="2"/>
  <c r="AX198" i="2"/>
  <c r="AX200" i="2"/>
  <c r="AX227" i="2"/>
  <c r="T231" i="2"/>
  <c r="AX12" i="2"/>
  <c r="AX14" i="2"/>
  <c r="AX32" i="2"/>
  <c r="AX45" i="2"/>
  <c r="AX47" i="2"/>
  <c r="AX49" i="2"/>
  <c r="AX53" i="2"/>
  <c r="AX76" i="2"/>
  <c r="AX78" i="2"/>
  <c r="AX96" i="2"/>
  <c r="AX109" i="2"/>
  <c r="AX111" i="2"/>
  <c r="AX113" i="2"/>
  <c r="AX117" i="2"/>
  <c r="AX140" i="2"/>
  <c r="AX142" i="2"/>
  <c r="AX160" i="2"/>
  <c r="AX173" i="2"/>
  <c r="AX175" i="2"/>
  <c r="AX177" i="2"/>
  <c r="AX181" i="2"/>
  <c r="AX204" i="2"/>
  <c r="AX206" i="2"/>
  <c r="AX224" i="2"/>
  <c r="D12" i="1"/>
  <c r="AX3" i="2"/>
  <c r="B12" i="4" l="1"/>
  <c r="D12" i="4"/>
  <c r="B12" i="7"/>
  <c r="C11" i="7"/>
  <c r="C13" i="4"/>
  <c r="D13" i="4"/>
  <c r="B13" i="4"/>
  <c r="F13" i="4"/>
  <c r="C18" i="9"/>
  <c r="B18" i="9"/>
  <c r="AX231" i="2"/>
  <c r="E12" i="1"/>
  <c r="B13" i="7" l="1"/>
  <c r="C12" i="7"/>
  <c r="B14" i="4"/>
  <c r="E12" i="4"/>
  <c r="C14" i="4"/>
  <c r="G13" i="4"/>
  <c r="B9" i="1"/>
  <c r="B11" i="1" s="1"/>
  <c r="F12" i="1"/>
  <c r="C4" i="1"/>
  <c r="F12" i="4" l="1"/>
  <c r="G12" i="4" s="1"/>
  <c r="H12" i="4" s="1"/>
  <c r="I12" i="4" s="1"/>
  <c r="J12" i="4" s="1"/>
  <c r="K12" i="4" s="1"/>
  <c r="L12" i="4" s="1"/>
  <c r="F20" i="4"/>
  <c r="G20" i="4" s="1"/>
  <c r="H20" i="4" s="1"/>
  <c r="I20" i="4" s="1"/>
  <c r="J20" i="4" s="1"/>
  <c r="K20" i="4" s="1"/>
  <c r="L20" i="4" s="1"/>
  <c r="M20" i="4" s="1"/>
  <c r="N20" i="4" s="1"/>
  <c r="O20" i="4" s="1"/>
  <c r="P20" i="4" s="1"/>
  <c r="Q20" i="4" s="1"/>
  <c r="R20" i="4" s="1"/>
  <c r="B14" i="7"/>
  <c r="C13" i="7"/>
  <c r="C2" i="1"/>
  <c r="C7" i="1"/>
  <c r="C8" i="1"/>
  <c r="D14" i="4"/>
  <c r="E14" i="4"/>
  <c r="F14" i="4"/>
  <c r="M12" i="4"/>
  <c r="H13" i="4"/>
  <c r="G14" i="4"/>
  <c r="C1" i="1"/>
  <c r="B14" i="1"/>
  <c r="C19" i="1"/>
  <c r="C20" i="1"/>
  <c r="G12" i="1"/>
  <c r="D4" i="1"/>
  <c r="B15" i="7" l="1"/>
  <c r="C14" i="7"/>
  <c r="D2" i="1"/>
  <c r="D8" i="1"/>
  <c r="D7" i="1"/>
  <c r="C18" i="1"/>
  <c r="C39" i="1"/>
  <c r="C40" i="1"/>
  <c r="N12" i="4"/>
  <c r="I13" i="4"/>
  <c r="H14" i="4"/>
  <c r="D1" i="1"/>
  <c r="B15" i="1"/>
  <c r="C10" i="1" s="1"/>
  <c r="C27" i="1"/>
  <c r="D19" i="1"/>
  <c r="D20" i="1"/>
  <c r="H12" i="1"/>
  <c r="E4" i="1"/>
  <c r="B16" i="7" l="1"/>
  <c r="C15" i="7"/>
  <c r="E2" i="1"/>
  <c r="E8" i="1"/>
  <c r="E7" i="1"/>
  <c r="C37" i="1"/>
  <c r="C9" i="1"/>
  <c r="C11" i="1" s="1"/>
  <c r="D18" i="1"/>
  <c r="C41" i="1"/>
  <c r="D39" i="1"/>
  <c r="D40" i="1"/>
  <c r="O12" i="4"/>
  <c r="J13" i="4"/>
  <c r="I14" i="4"/>
  <c r="E1" i="1"/>
  <c r="D27" i="1"/>
  <c r="E20" i="1"/>
  <c r="E19" i="1"/>
  <c r="I12" i="1"/>
  <c r="F4" i="1"/>
  <c r="B17" i="7" l="1"/>
  <c r="C16" i="7"/>
  <c r="F2" i="1"/>
  <c r="F7" i="1"/>
  <c r="F8" i="1"/>
  <c r="C43" i="1"/>
  <c r="C14" i="1"/>
  <c r="C15" i="1" s="1"/>
  <c r="D10" i="1" s="1"/>
  <c r="E18" i="1"/>
  <c r="D37" i="1"/>
  <c r="D9" i="1"/>
  <c r="D11" i="1" s="1"/>
  <c r="E39" i="1"/>
  <c r="E40" i="1"/>
  <c r="D41" i="1"/>
  <c r="J14" i="4"/>
  <c r="K13" i="4"/>
  <c r="P12" i="4"/>
  <c r="F1" i="1"/>
  <c r="E27" i="1"/>
  <c r="F20" i="1"/>
  <c r="F19" i="1"/>
  <c r="J12" i="1"/>
  <c r="G4" i="1"/>
  <c r="B18" i="7" l="1"/>
  <c r="C17" i="7"/>
  <c r="G2" i="1"/>
  <c r="G8" i="1"/>
  <c r="G7" i="1"/>
  <c r="E37" i="1"/>
  <c r="E9" i="1"/>
  <c r="E11" i="1" s="1"/>
  <c r="D43" i="1"/>
  <c r="F18" i="1"/>
  <c r="D14" i="1"/>
  <c r="D15" i="1" s="1"/>
  <c r="E10" i="1" s="1"/>
  <c r="F39" i="1"/>
  <c r="F40" i="1"/>
  <c r="E41" i="1"/>
  <c r="Q12" i="4"/>
  <c r="L13" i="4"/>
  <c r="K14" i="4"/>
  <c r="G1" i="1"/>
  <c r="F27" i="1"/>
  <c r="G20" i="1"/>
  <c r="G19" i="1"/>
  <c r="K12" i="1"/>
  <c r="H4" i="1"/>
  <c r="B19" i="7" l="1"/>
  <c r="C18" i="7"/>
  <c r="H2" i="1"/>
  <c r="H7" i="1"/>
  <c r="E14" i="1"/>
  <c r="E15" i="1" s="1"/>
  <c r="F10" i="1" s="1"/>
  <c r="E43" i="1"/>
  <c r="F37" i="1"/>
  <c r="G18" i="1"/>
  <c r="F9" i="1"/>
  <c r="F41" i="1"/>
  <c r="G39" i="1"/>
  <c r="G40" i="1"/>
  <c r="M13" i="4"/>
  <c r="L14" i="4"/>
  <c r="R12" i="4"/>
  <c r="H1" i="1"/>
  <c r="H8" i="1"/>
  <c r="G27" i="1"/>
  <c r="H20" i="1"/>
  <c r="H19" i="1"/>
  <c r="L12" i="1"/>
  <c r="I4" i="1"/>
  <c r="B20" i="7" l="1"/>
  <c r="C19" i="7"/>
  <c r="I2" i="1"/>
  <c r="I7" i="1"/>
  <c r="F43" i="1"/>
  <c r="G37" i="1"/>
  <c r="G9" i="1"/>
  <c r="G11" i="1" s="1"/>
  <c r="H17" i="1"/>
  <c r="H18" i="1" s="1"/>
  <c r="H5" i="1"/>
  <c r="H9" i="1" s="1"/>
  <c r="H11" i="1" s="1"/>
  <c r="F11" i="1"/>
  <c r="F14" i="1"/>
  <c r="H39" i="1"/>
  <c r="H40" i="1"/>
  <c r="G41" i="1"/>
  <c r="S12" i="4"/>
  <c r="N13" i="4"/>
  <c r="M14" i="4"/>
  <c r="I1" i="1"/>
  <c r="I8" i="1"/>
  <c r="H27" i="1"/>
  <c r="I20" i="1"/>
  <c r="I19" i="1"/>
  <c r="M12" i="1"/>
  <c r="J4" i="1"/>
  <c r="B21" i="7" l="1"/>
  <c r="C20" i="7"/>
  <c r="J2" i="1"/>
  <c r="J7" i="1"/>
  <c r="F15" i="1"/>
  <c r="G10" i="1" s="1"/>
  <c r="G14" i="1" s="1"/>
  <c r="G15" i="1" s="1"/>
  <c r="H10" i="1" s="1"/>
  <c r="H14" i="1" s="1"/>
  <c r="H15" i="1" s="1"/>
  <c r="I10" i="1" s="1"/>
  <c r="G43" i="1"/>
  <c r="I17" i="1"/>
  <c r="I18" i="1" s="1"/>
  <c r="I5" i="1"/>
  <c r="H37" i="1"/>
  <c r="I39" i="1"/>
  <c r="I40" i="1"/>
  <c r="H41" i="1"/>
  <c r="O13" i="4"/>
  <c r="N14" i="4"/>
  <c r="T12" i="4"/>
  <c r="J1" i="1"/>
  <c r="J8" i="1"/>
  <c r="I27" i="1"/>
  <c r="J20" i="1"/>
  <c r="J19" i="1"/>
  <c r="N12" i="1"/>
  <c r="K4" i="1"/>
  <c r="B22" i="7" l="1"/>
  <c r="C21" i="7"/>
  <c r="K2" i="1"/>
  <c r="K7" i="1"/>
  <c r="H43" i="1"/>
  <c r="A41" i="4" s="1"/>
  <c r="I37" i="1"/>
  <c r="J17" i="1"/>
  <c r="J18" i="1" s="1"/>
  <c r="J5" i="1"/>
  <c r="I9" i="1"/>
  <c r="J39" i="1"/>
  <c r="J40" i="1"/>
  <c r="I41" i="1"/>
  <c r="U12" i="4"/>
  <c r="P13" i="4"/>
  <c r="O14" i="4"/>
  <c r="K1" i="1"/>
  <c r="K8" i="1"/>
  <c r="J27" i="1"/>
  <c r="K20" i="1"/>
  <c r="K19" i="1"/>
  <c r="O12" i="1"/>
  <c r="L4" i="1"/>
  <c r="B23" i="7" l="1"/>
  <c r="C22" i="7"/>
  <c r="L2" i="1"/>
  <c r="L7" i="1"/>
  <c r="I43" i="1"/>
  <c r="J37" i="1"/>
  <c r="K17" i="1"/>
  <c r="K18" i="1" s="1"/>
  <c r="K5" i="1"/>
  <c r="I11" i="1"/>
  <c r="I14" i="1"/>
  <c r="J9" i="1"/>
  <c r="J11" i="1" s="1"/>
  <c r="K39" i="1"/>
  <c r="K40" i="1"/>
  <c r="J41" i="1"/>
  <c r="Q13" i="4"/>
  <c r="P14" i="4"/>
  <c r="V12" i="4"/>
  <c r="L1" i="1"/>
  <c r="L8" i="1"/>
  <c r="K27" i="1"/>
  <c r="L20" i="1"/>
  <c r="L19" i="1"/>
  <c r="P12" i="1"/>
  <c r="M4" i="1"/>
  <c r="M7" i="1" s="1"/>
  <c r="B24" i="7" l="1"/>
  <c r="C23" i="7"/>
  <c r="I15" i="1"/>
  <c r="J10" i="1" s="1"/>
  <c r="J14" i="1" s="1"/>
  <c r="J15" i="1" s="1"/>
  <c r="K10" i="1" s="1"/>
  <c r="J43" i="1"/>
  <c r="K37" i="1"/>
  <c r="K9" i="1"/>
  <c r="K11" i="1" s="1"/>
  <c r="L17" i="1"/>
  <c r="L18" i="1" s="1"/>
  <c r="L5" i="1"/>
  <c r="L39" i="1"/>
  <c r="L40" i="1"/>
  <c r="K41" i="1"/>
  <c r="W12" i="4"/>
  <c r="R13" i="4"/>
  <c r="Q14" i="4"/>
  <c r="M1" i="1"/>
  <c r="M8" i="1"/>
  <c r="L27" i="1"/>
  <c r="M20" i="1"/>
  <c r="M19" i="1"/>
  <c r="Q12" i="1"/>
  <c r="N4" i="1"/>
  <c r="B25" i="7" l="1"/>
  <c r="C24" i="7"/>
  <c r="R12" i="1"/>
  <c r="N2" i="1"/>
  <c r="N7" i="1"/>
  <c r="K43" i="1"/>
  <c r="L37" i="1"/>
  <c r="M40" i="1"/>
  <c r="M17" i="1"/>
  <c r="M18" i="1" s="1"/>
  <c r="M5" i="1"/>
  <c r="L9" i="1"/>
  <c r="L11" i="1" s="1"/>
  <c r="K14" i="1"/>
  <c r="K15" i="1" s="1"/>
  <c r="L10" i="1" s="1"/>
  <c r="L41" i="1"/>
  <c r="M2" i="1"/>
  <c r="M39" i="1"/>
  <c r="S13" i="4"/>
  <c r="R14" i="4"/>
  <c r="X12" i="4"/>
  <c r="N1" i="1"/>
  <c r="N8" i="1"/>
  <c r="M27" i="1"/>
  <c r="N20" i="1"/>
  <c r="N19" i="1"/>
  <c r="O4" i="1"/>
  <c r="S12" i="1"/>
  <c r="B26" i="7" l="1"/>
  <c r="C25" i="7"/>
  <c r="L14" i="1"/>
  <c r="L15" i="1" s="1"/>
  <c r="M10" i="1" s="1"/>
  <c r="O2" i="1"/>
  <c r="O7" i="1"/>
  <c r="M37" i="1"/>
  <c r="M41" i="1"/>
  <c r="L43" i="1"/>
  <c r="N5" i="1"/>
  <c r="N9" i="1" s="1"/>
  <c r="N11" i="1" s="1"/>
  <c r="N17" i="1"/>
  <c r="N18" i="1" s="1"/>
  <c r="M9" i="1"/>
  <c r="M11" i="1" s="1"/>
  <c r="N39" i="1"/>
  <c r="N40" i="1"/>
  <c r="Y12" i="4"/>
  <c r="T13" i="4"/>
  <c r="S14" i="4"/>
  <c r="O1" i="1"/>
  <c r="O8" i="1"/>
  <c r="N27" i="1"/>
  <c r="O20" i="1"/>
  <c r="O19" i="1"/>
  <c r="P4" i="1"/>
  <c r="T12" i="1"/>
  <c r="B27" i="7" l="1"/>
  <c r="C27" i="7" s="1"/>
  <c r="C26" i="7"/>
  <c r="P2" i="1"/>
  <c r="P7" i="1"/>
  <c r="M43" i="1"/>
  <c r="N37" i="1"/>
  <c r="O17" i="1"/>
  <c r="O18" i="1" s="1"/>
  <c r="O5" i="1"/>
  <c r="M14" i="1"/>
  <c r="M15" i="1" s="1"/>
  <c r="N41" i="1"/>
  <c r="O39" i="1"/>
  <c r="O40" i="1"/>
  <c r="U13" i="4"/>
  <c r="T14" i="4"/>
  <c r="P1" i="1"/>
  <c r="P8" i="1"/>
  <c r="O27" i="1"/>
  <c r="P20" i="1"/>
  <c r="P19" i="1"/>
  <c r="Q4" i="1"/>
  <c r="U12" i="1"/>
  <c r="Q2" i="1" l="1"/>
  <c r="Q7" i="1"/>
  <c r="O37" i="1"/>
  <c r="N43" i="1"/>
  <c r="P17" i="1"/>
  <c r="P18" i="1" s="1"/>
  <c r="P5" i="1"/>
  <c r="P9" i="1" s="1"/>
  <c r="P11" i="1" s="1"/>
  <c r="N10" i="1"/>
  <c r="N14" i="1" s="1"/>
  <c r="N15" i="1" s="1"/>
  <c r="O10" i="1" s="1"/>
  <c r="F4" i="7"/>
  <c r="O9" i="1"/>
  <c r="O11" i="1" s="1"/>
  <c r="P39" i="1"/>
  <c r="P40" i="1"/>
  <c r="O41" i="1"/>
  <c r="V13" i="4"/>
  <c r="U14" i="4"/>
  <c r="Q1" i="1"/>
  <c r="Q8" i="1"/>
  <c r="P27" i="1"/>
  <c r="Q20" i="1"/>
  <c r="Q19" i="1"/>
  <c r="R4" i="1"/>
  <c r="V12" i="1"/>
  <c r="R2" i="1" l="1"/>
  <c r="R7" i="1"/>
  <c r="P37" i="1"/>
  <c r="O43" i="1"/>
  <c r="Q17" i="1"/>
  <c r="Q18" i="1" s="1"/>
  <c r="Q5" i="1"/>
  <c r="Q9" i="1" s="1"/>
  <c r="Q11" i="1" s="1"/>
  <c r="O14" i="1"/>
  <c r="O15" i="1" s="1"/>
  <c r="P10" i="1" s="1"/>
  <c r="P14" i="1" s="1"/>
  <c r="P15" i="1" s="1"/>
  <c r="Q10" i="1" s="1"/>
  <c r="Q39" i="1"/>
  <c r="Q40" i="1"/>
  <c r="P41" i="1"/>
  <c r="W13" i="4"/>
  <c r="V14" i="4"/>
  <c r="R1" i="1"/>
  <c r="R8" i="1"/>
  <c r="Q27" i="1"/>
  <c r="R19" i="1"/>
  <c r="R20" i="1"/>
  <c r="S4" i="1"/>
  <c r="W12" i="1"/>
  <c r="S2" i="1" l="1"/>
  <c r="S7" i="1"/>
  <c r="P43" i="1"/>
  <c r="Q14" i="1"/>
  <c r="Q15" i="1" s="1"/>
  <c r="R10" i="1" s="1"/>
  <c r="Q37" i="1"/>
  <c r="R17" i="1"/>
  <c r="R18" i="1" s="1"/>
  <c r="R5" i="1"/>
  <c r="R39" i="1"/>
  <c r="R40" i="1"/>
  <c r="Q41" i="1"/>
  <c r="X13" i="4"/>
  <c r="W14" i="4"/>
  <c r="S1" i="1"/>
  <c r="S8" i="1"/>
  <c r="R27" i="1"/>
  <c r="S19" i="1"/>
  <c r="S20" i="1"/>
  <c r="T4" i="1"/>
  <c r="X12" i="1"/>
  <c r="T2" i="1" l="1"/>
  <c r="T7" i="1"/>
  <c r="R37" i="1"/>
  <c r="Q43" i="1"/>
  <c r="S17" i="1"/>
  <c r="S18" i="1" s="1"/>
  <c r="S5" i="1"/>
  <c r="R9" i="1"/>
  <c r="R41" i="1"/>
  <c r="S39" i="1"/>
  <c r="S40" i="1"/>
  <c r="Y13" i="4"/>
  <c r="Y14" i="4" s="1"/>
  <c r="X14" i="4"/>
  <c r="T1" i="1"/>
  <c r="T8" i="1"/>
  <c r="S27" i="1"/>
  <c r="T19" i="1"/>
  <c r="T20" i="1"/>
  <c r="Y12" i="1"/>
  <c r="U4" i="1"/>
  <c r="U2" i="1" l="1"/>
  <c r="U7" i="1"/>
  <c r="R43" i="1"/>
  <c r="S37" i="1"/>
  <c r="S9" i="1"/>
  <c r="S11" i="1" s="1"/>
  <c r="T5" i="1"/>
  <c r="T17" i="1"/>
  <c r="T18" i="1" s="1"/>
  <c r="R11" i="1"/>
  <c r="R14" i="1"/>
  <c r="T39" i="1"/>
  <c r="T40" i="1"/>
  <c r="S41" i="1"/>
  <c r="U1" i="1"/>
  <c r="U8" i="1"/>
  <c r="T27" i="1"/>
  <c r="U20" i="1"/>
  <c r="U19" i="1"/>
  <c r="Z12" i="1"/>
  <c r="V4" i="1"/>
  <c r="V2" i="1" l="1"/>
  <c r="V7" i="1"/>
  <c r="R15" i="1"/>
  <c r="S10" i="1" s="1"/>
  <c r="S14" i="1" s="1"/>
  <c r="S15" i="1" s="1"/>
  <c r="T10" i="1" s="1"/>
  <c r="S43" i="1"/>
  <c r="U5" i="1"/>
  <c r="U9" i="1" s="1"/>
  <c r="U11" i="1" s="1"/>
  <c r="U17" i="1"/>
  <c r="U18" i="1" s="1"/>
  <c r="T37" i="1"/>
  <c r="T9" i="1"/>
  <c r="T11" i="1" s="1"/>
  <c r="T41" i="1"/>
  <c r="U39" i="1"/>
  <c r="U40" i="1"/>
  <c r="V1" i="1"/>
  <c r="V8" i="1"/>
  <c r="U27" i="1"/>
  <c r="V20" i="1"/>
  <c r="V19" i="1"/>
  <c r="AA12" i="1"/>
  <c r="W4" i="1"/>
  <c r="W2" i="1" l="1"/>
  <c r="W7" i="1"/>
  <c r="T43" i="1"/>
  <c r="V5" i="1"/>
  <c r="V17" i="1"/>
  <c r="V18" i="1" s="1"/>
  <c r="U37" i="1"/>
  <c r="T14" i="1"/>
  <c r="T15" i="1" s="1"/>
  <c r="U10" i="1" s="1"/>
  <c r="U14" i="1" s="1"/>
  <c r="U15" i="1" s="1"/>
  <c r="V10" i="1" s="1"/>
  <c r="V39" i="1"/>
  <c r="V40" i="1"/>
  <c r="U41" i="1"/>
  <c r="W1" i="1"/>
  <c r="W8" i="1"/>
  <c r="V27" i="1"/>
  <c r="W19" i="1"/>
  <c r="W20" i="1"/>
  <c r="AB12" i="1"/>
  <c r="X4" i="1"/>
  <c r="X2" i="1" l="1"/>
  <c r="X7" i="1"/>
  <c r="U43" i="1"/>
  <c r="V37" i="1"/>
  <c r="W17" i="1"/>
  <c r="W18" i="1" s="1"/>
  <c r="W5" i="1"/>
  <c r="V9" i="1"/>
  <c r="V11" i="1" s="1"/>
  <c r="V41" i="1"/>
  <c r="W39" i="1"/>
  <c r="W40" i="1"/>
  <c r="X1" i="1"/>
  <c r="X8" i="1"/>
  <c r="W27" i="1"/>
  <c r="X20" i="1"/>
  <c r="X19" i="1"/>
  <c r="Y4" i="1"/>
  <c r="AC12" i="1"/>
  <c r="Y7" i="1" l="1"/>
  <c r="V43" i="1"/>
  <c r="W37" i="1"/>
  <c r="X17" i="1"/>
  <c r="X18" i="1" s="1"/>
  <c r="X5" i="1"/>
  <c r="W9" i="1"/>
  <c r="W11" i="1" s="1"/>
  <c r="V14" i="1"/>
  <c r="V15" i="1" s="1"/>
  <c r="W10" i="1" s="1"/>
  <c r="X39" i="1"/>
  <c r="X40" i="1"/>
  <c r="W41" i="1"/>
  <c r="Y3" i="1"/>
  <c r="Y1" i="1"/>
  <c r="Y8" i="1"/>
  <c r="X27" i="1"/>
  <c r="Y20" i="1"/>
  <c r="Y23" i="1" s="1"/>
  <c r="Y19" i="1"/>
  <c r="Y22" i="1" s="1"/>
  <c r="AD12" i="1"/>
  <c r="Z4" i="1"/>
  <c r="Z22" i="1" l="1"/>
  <c r="Y25" i="1"/>
  <c r="Z7" i="1"/>
  <c r="Z23" i="1"/>
  <c r="W14" i="1"/>
  <c r="W15" i="1" s="1"/>
  <c r="X10" i="1" s="1"/>
  <c r="W43" i="1"/>
  <c r="X37" i="1"/>
  <c r="Y17" i="1"/>
  <c r="Y18" i="1" s="1"/>
  <c r="Y5" i="1"/>
  <c r="X9" i="1"/>
  <c r="X11" i="1" s="1"/>
  <c r="Y39" i="1"/>
  <c r="Y40" i="1"/>
  <c r="X41" i="1"/>
  <c r="Y2" i="1"/>
  <c r="Z3" i="1"/>
  <c r="Z2" i="1"/>
  <c r="Z1" i="1"/>
  <c r="Z8" i="1"/>
  <c r="Y27" i="1"/>
  <c r="Z20" i="1"/>
  <c r="Z19" i="1"/>
  <c r="AA4" i="1"/>
  <c r="AA23" i="1" s="1"/>
  <c r="AE12" i="1"/>
  <c r="Z25" i="1" l="1"/>
  <c r="AA22" i="1"/>
  <c r="AA7" i="1"/>
  <c r="Y37" i="1"/>
  <c r="X43" i="1"/>
  <c r="Y9" i="1"/>
  <c r="Y11" i="1" s="1"/>
  <c r="AA2" i="1"/>
  <c r="Z17" i="1"/>
  <c r="Z18" i="1" s="1"/>
  <c r="Z5" i="1"/>
  <c r="X14" i="1"/>
  <c r="X15" i="1" s="1"/>
  <c r="Y10" i="1" s="1"/>
  <c r="Y14" i="1" s="1"/>
  <c r="Z39" i="1"/>
  <c r="Z40" i="1"/>
  <c r="Y41" i="1"/>
  <c r="AA8" i="1"/>
  <c r="AA3" i="1"/>
  <c r="AA1" i="1"/>
  <c r="Z27" i="1"/>
  <c r="AA20" i="1"/>
  <c r="AA19" i="1"/>
  <c r="AF12" i="1"/>
  <c r="AB4" i="1"/>
  <c r="AB23" i="1" s="1"/>
  <c r="AA25" i="1" l="1"/>
  <c r="AB22" i="1"/>
  <c r="AB7" i="1"/>
  <c r="Y15" i="1"/>
  <c r="C15" i="4" s="1"/>
  <c r="Y43" i="1"/>
  <c r="Z37" i="1"/>
  <c r="Z9" i="1"/>
  <c r="Z11" i="1" s="1"/>
  <c r="AB2" i="1"/>
  <c r="AA17" i="1"/>
  <c r="AA18" i="1" s="1"/>
  <c r="AA5" i="1"/>
  <c r="Z41" i="1"/>
  <c r="AA39" i="1"/>
  <c r="AA40" i="1"/>
  <c r="AB8" i="1"/>
  <c r="AB3" i="1"/>
  <c r="B20" i="9"/>
  <c r="B22" i="9" s="1"/>
  <c r="AB1" i="1"/>
  <c r="AA27" i="1"/>
  <c r="AB20" i="1"/>
  <c r="AB19" i="1"/>
  <c r="AC4" i="1"/>
  <c r="AC23" i="1" s="1"/>
  <c r="AG12" i="1"/>
  <c r="F5" i="7" l="1"/>
  <c r="AB25" i="1"/>
  <c r="AC22" i="1"/>
  <c r="AC7" i="1"/>
  <c r="Z10" i="1"/>
  <c r="Z14" i="1" s="1"/>
  <c r="Z15" i="1" s="1"/>
  <c r="AA10" i="1" s="1"/>
  <c r="Z43" i="1"/>
  <c r="AA37" i="1"/>
  <c r="AC2" i="1"/>
  <c r="AA9" i="1"/>
  <c r="AA11" i="1" s="1"/>
  <c r="AB5" i="1"/>
  <c r="AB9" i="1" s="1"/>
  <c r="AB17" i="1"/>
  <c r="AB18" i="1" s="1"/>
  <c r="AB39" i="1"/>
  <c r="AB40" i="1"/>
  <c r="AA41" i="1"/>
  <c r="AC8" i="1"/>
  <c r="AC3" i="1"/>
  <c r="AB27" i="1"/>
  <c r="AC1" i="1"/>
  <c r="AC20" i="1"/>
  <c r="AC19" i="1"/>
  <c r="AH12" i="1"/>
  <c r="AD4" i="1"/>
  <c r="AD23" i="1" s="1"/>
  <c r="AC25" i="1" l="1"/>
  <c r="AD22" i="1"/>
  <c r="AD7" i="1"/>
  <c r="AA43" i="1"/>
  <c r="AA14" i="1"/>
  <c r="AA15" i="1" s="1"/>
  <c r="AB10" i="1" s="1"/>
  <c r="AB14" i="1" s="1"/>
  <c r="AB11" i="1"/>
  <c r="AD2" i="1"/>
  <c r="AC5" i="1"/>
  <c r="AC9" i="1" s="1"/>
  <c r="AC11" i="1" s="1"/>
  <c r="AC17" i="1"/>
  <c r="AC18" i="1" s="1"/>
  <c r="AB37" i="1"/>
  <c r="AB41" i="1"/>
  <c r="AC39" i="1"/>
  <c r="AC40" i="1"/>
  <c r="AD8" i="1"/>
  <c r="AD3" i="1"/>
  <c r="AC27" i="1"/>
  <c r="AD1" i="1"/>
  <c r="AD20" i="1"/>
  <c r="AD19" i="1"/>
  <c r="AE4" i="1"/>
  <c r="AE23" i="1" s="1"/>
  <c r="AI12" i="1"/>
  <c r="AD25" i="1" l="1"/>
  <c r="AE22" i="1"/>
  <c r="AE7" i="1"/>
  <c r="AB43" i="1"/>
  <c r="AB15" i="1"/>
  <c r="AC10" i="1" s="1"/>
  <c r="AC14" i="1" s="1"/>
  <c r="AC15" i="1" s="1"/>
  <c r="AD10" i="1" s="1"/>
  <c r="AD5" i="1"/>
  <c r="AD17" i="1"/>
  <c r="AD18" i="1" s="1"/>
  <c r="AC37" i="1"/>
  <c r="AD39" i="1"/>
  <c r="AD40" i="1"/>
  <c r="AC41" i="1"/>
  <c r="AE3" i="1"/>
  <c r="AE2" i="1"/>
  <c r="AE1" i="1"/>
  <c r="AE8" i="1"/>
  <c r="AD27" i="1"/>
  <c r="AE20" i="1"/>
  <c r="AE19" i="1"/>
  <c r="AJ12" i="1"/>
  <c r="AF4" i="1"/>
  <c r="AF23" i="1" s="1"/>
  <c r="AE25" i="1" l="1"/>
  <c r="AF22" i="1"/>
  <c r="AF7" i="1"/>
  <c r="AC43" i="1"/>
  <c r="AD37" i="1"/>
  <c r="AE5" i="1"/>
  <c r="AE9" i="1" s="1"/>
  <c r="AE11" i="1" s="1"/>
  <c r="AE17" i="1"/>
  <c r="AE18" i="1" s="1"/>
  <c r="AD9" i="1"/>
  <c r="AD11" i="1" s="1"/>
  <c r="AD41" i="1"/>
  <c r="AE39" i="1"/>
  <c r="AE40" i="1"/>
  <c r="AF3" i="1"/>
  <c r="AF2" i="1"/>
  <c r="AF1" i="1"/>
  <c r="AF8" i="1"/>
  <c r="AE27" i="1"/>
  <c r="AF20" i="1"/>
  <c r="AF19" i="1"/>
  <c r="AG4" i="1"/>
  <c r="AG23" i="1" s="1"/>
  <c r="AK12" i="1"/>
  <c r="AF25" i="1" l="1"/>
  <c r="AG22" i="1"/>
  <c r="AG25" i="1" s="1"/>
  <c r="AG7" i="1"/>
  <c r="AD43" i="1"/>
  <c r="AF5" i="1"/>
  <c r="AF17" i="1"/>
  <c r="AF18" i="1" s="1"/>
  <c r="AE37" i="1"/>
  <c r="AG2" i="1"/>
  <c r="AD14" i="1"/>
  <c r="AD15" i="1" s="1"/>
  <c r="AE10" i="1" s="1"/>
  <c r="AE14" i="1" s="1"/>
  <c r="AE15" i="1" s="1"/>
  <c r="AF10" i="1" s="1"/>
  <c r="AF39" i="1"/>
  <c r="AF40" i="1"/>
  <c r="AE41" i="1"/>
  <c r="AG8" i="1"/>
  <c r="AG3" i="1"/>
  <c r="AG1" i="1"/>
  <c r="AF27" i="1"/>
  <c r="AG20" i="1"/>
  <c r="AG19" i="1"/>
  <c r="AL12" i="1"/>
  <c r="AH4" i="1"/>
  <c r="AH23" i="1" s="1"/>
  <c r="AE43" i="1" l="1"/>
  <c r="AH22" i="1"/>
  <c r="AH7" i="1"/>
  <c r="AH2" i="1"/>
  <c r="AF37" i="1"/>
  <c r="AG5" i="1"/>
  <c r="AG17" i="1"/>
  <c r="AG18" i="1" s="1"/>
  <c r="AF9" i="1"/>
  <c r="AF11" i="1" s="1"/>
  <c r="AG39" i="1"/>
  <c r="AG40" i="1"/>
  <c r="AF41" i="1"/>
  <c r="AH8" i="1"/>
  <c r="AH3" i="1"/>
  <c r="AH1" i="1"/>
  <c r="AG27" i="1"/>
  <c r="AH20" i="1"/>
  <c r="AH19" i="1"/>
  <c r="AI4" i="1"/>
  <c r="AI23" i="1" s="1"/>
  <c r="AM12" i="1"/>
  <c r="AH25" i="1" l="1"/>
  <c r="AI22" i="1"/>
  <c r="AI7" i="1"/>
  <c r="AF43" i="1"/>
  <c r="AH17" i="1"/>
  <c r="AH18" i="1" s="1"/>
  <c r="AH5" i="1"/>
  <c r="AH9" i="1" s="1"/>
  <c r="AH11" i="1" s="1"/>
  <c r="AG37" i="1"/>
  <c r="AI2" i="1"/>
  <c r="AG9" i="1"/>
  <c r="AG11" i="1" s="1"/>
  <c r="AF14" i="1"/>
  <c r="AF15" i="1" s="1"/>
  <c r="AG10" i="1" s="1"/>
  <c r="AG41" i="1"/>
  <c r="AH39" i="1"/>
  <c r="AH40" i="1"/>
  <c r="AI8" i="1"/>
  <c r="AI3" i="1"/>
  <c r="AI1" i="1"/>
  <c r="AH27" i="1"/>
  <c r="AI20" i="1"/>
  <c r="AI19" i="1"/>
  <c r="AN12" i="1"/>
  <c r="AJ4" i="1"/>
  <c r="AJ23" i="1" s="1"/>
  <c r="AI25" i="1" l="1"/>
  <c r="AJ22" i="1"/>
  <c r="AJ7" i="1"/>
  <c r="AG14" i="1"/>
  <c r="AG15" i="1" s="1"/>
  <c r="AH10" i="1" s="1"/>
  <c r="AH14" i="1" s="1"/>
  <c r="AH15" i="1" s="1"/>
  <c r="AI10" i="1" s="1"/>
  <c r="AG43" i="1"/>
  <c r="AJ2" i="1"/>
  <c r="AI5" i="1"/>
  <c r="AI17" i="1"/>
  <c r="AI18" i="1" s="1"/>
  <c r="AH37" i="1"/>
  <c r="AI39" i="1"/>
  <c r="AI40" i="1"/>
  <c r="AH41" i="1"/>
  <c r="AJ8" i="1"/>
  <c r="AJ1" i="1"/>
  <c r="AI27" i="1"/>
  <c r="AJ20" i="1"/>
  <c r="AJ19" i="1"/>
  <c r="AK4" i="1"/>
  <c r="AO12" i="1"/>
  <c r="AJ25" i="1" l="1"/>
  <c r="AK7" i="1"/>
  <c r="AH43" i="1"/>
  <c r="AI37" i="1"/>
  <c r="AI9" i="1"/>
  <c r="AJ40" i="1"/>
  <c r="AJ5" i="1"/>
  <c r="AJ17" i="1"/>
  <c r="AJ18" i="1" s="1"/>
  <c r="AI41" i="1"/>
  <c r="AJ3" i="1"/>
  <c r="AJ39" i="1"/>
  <c r="AK3" i="1"/>
  <c r="AK1" i="1"/>
  <c r="AK8" i="1"/>
  <c r="AJ27" i="1"/>
  <c r="AK20" i="1"/>
  <c r="AK23" i="1" s="1"/>
  <c r="AK19" i="1"/>
  <c r="AK22" i="1" s="1"/>
  <c r="AP12" i="1"/>
  <c r="AL4" i="1"/>
  <c r="AK25" i="1" l="1"/>
  <c r="AL7" i="1"/>
  <c r="AL23" i="1"/>
  <c r="AK27" i="1"/>
  <c r="AL22" i="1"/>
  <c r="AI43" i="1"/>
  <c r="AJ37" i="1"/>
  <c r="AJ41" i="1"/>
  <c r="AI11" i="1"/>
  <c r="AI14" i="1"/>
  <c r="AJ9" i="1"/>
  <c r="AJ11" i="1" s="1"/>
  <c r="AK40" i="1"/>
  <c r="AK5" i="1"/>
  <c r="AK17" i="1"/>
  <c r="AK18" i="1" s="1"/>
  <c r="AK2" i="1"/>
  <c r="AK39" i="1"/>
  <c r="AL3" i="1"/>
  <c r="AL2" i="1"/>
  <c r="AL1" i="1"/>
  <c r="AL8" i="1"/>
  <c r="AL20" i="1"/>
  <c r="AL19" i="1"/>
  <c r="AM4" i="1"/>
  <c r="AQ12" i="1"/>
  <c r="AL25" i="1" l="1"/>
  <c r="AM7" i="1"/>
  <c r="AM23" i="1"/>
  <c r="AI15" i="1"/>
  <c r="AJ10" i="1" s="1"/>
  <c r="AJ14" i="1" s="1"/>
  <c r="AJ15" i="1" s="1"/>
  <c r="AK10" i="1" s="1"/>
  <c r="AL27" i="1"/>
  <c r="AM22" i="1"/>
  <c r="AK41" i="1"/>
  <c r="AJ43" i="1"/>
  <c r="AK37" i="1"/>
  <c r="AK9" i="1"/>
  <c r="AK11" i="1" s="1"/>
  <c r="AM2" i="1"/>
  <c r="AL5" i="1"/>
  <c r="AL9" i="1" s="1"/>
  <c r="AL11" i="1" s="1"/>
  <c r="AL17" i="1"/>
  <c r="AL18" i="1" s="1"/>
  <c r="AL39" i="1"/>
  <c r="AL40" i="1"/>
  <c r="AM8" i="1"/>
  <c r="AM3" i="1"/>
  <c r="AM1" i="1"/>
  <c r="AM20" i="1"/>
  <c r="AM19" i="1"/>
  <c r="AN4" i="1"/>
  <c r="AR12" i="1"/>
  <c r="AM25" i="1" l="1"/>
  <c r="AN7" i="1"/>
  <c r="AN23" i="1"/>
  <c r="AM27" i="1"/>
  <c r="AK43" i="1"/>
  <c r="AN22" i="1"/>
  <c r="AM5" i="1"/>
  <c r="AM17" i="1"/>
  <c r="AM18" i="1" s="1"/>
  <c r="AN2" i="1"/>
  <c r="AL37" i="1"/>
  <c r="AK14" i="1"/>
  <c r="AK15" i="1" s="1"/>
  <c r="AM39" i="1"/>
  <c r="AM40" i="1"/>
  <c r="AL41" i="1"/>
  <c r="AN8" i="1"/>
  <c r="AN3" i="1"/>
  <c r="AN1" i="1"/>
  <c r="AN20" i="1"/>
  <c r="AN19" i="1"/>
  <c r="AS12" i="1"/>
  <c r="AO4" i="1"/>
  <c r="AL43" i="1" l="1"/>
  <c r="AN25" i="1"/>
  <c r="AO7" i="1"/>
  <c r="AO23" i="1"/>
  <c r="AN27" i="1"/>
  <c r="AO22" i="1"/>
  <c r="AO25" i="1" s="1"/>
  <c r="AO2" i="1"/>
  <c r="AN5" i="1"/>
  <c r="AN17" i="1"/>
  <c r="AN18" i="1" s="1"/>
  <c r="D15" i="4"/>
  <c r="F6" i="7"/>
  <c r="AL10" i="1"/>
  <c r="AL14" i="1" s="1"/>
  <c r="AL15" i="1" s="1"/>
  <c r="AM10" i="1" s="1"/>
  <c r="AM37" i="1"/>
  <c r="AM9" i="1"/>
  <c r="AM11" i="1" s="1"/>
  <c r="AN39" i="1"/>
  <c r="AN40" i="1"/>
  <c r="AM41" i="1"/>
  <c r="AO8" i="1"/>
  <c r="AO3" i="1"/>
  <c r="AO1" i="1"/>
  <c r="AO20" i="1"/>
  <c r="AO19" i="1"/>
  <c r="AP4" i="1"/>
  <c r="AP23" i="1" s="1"/>
  <c r="AT12" i="1"/>
  <c r="AP7" i="1" l="1"/>
  <c r="AO27" i="1"/>
  <c r="AP22" i="1"/>
  <c r="AN37" i="1"/>
  <c r="AP2" i="1"/>
  <c r="AM14" i="1"/>
  <c r="AM15" i="1" s="1"/>
  <c r="AN10" i="1" s="1"/>
  <c r="AM43" i="1"/>
  <c r="AO17" i="1"/>
  <c r="AO18" i="1" s="1"/>
  <c r="AO5" i="1"/>
  <c r="AN9" i="1"/>
  <c r="AN11" i="1" s="1"/>
  <c r="AO39" i="1"/>
  <c r="AO40" i="1"/>
  <c r="AN41" i="1"/>
  <c r="AP8" i="1"/>
  <c r="AP3" i="1"/>
  <c r="AP1" i="1"/>
  <c r="AP20" i="1"/>
  <c r="AP19" i="1"/>
  <c r="AU12" i="1"/>
  <c r="AQ4" i="1"/>
  <c r="AQ23" i="1" s="1"/>
  <c r="AP25" i="1" l="1"/>
  <c r="AQ7" i="1"/>
  <c r="AP27" i="1"/>
  <c r="AQ22" i="1"/>
  <c r="AO37" i="1"/>
  <c r="AN43" i="1"/>
  <c r="AN14" i="1"/>
  <c r="AN15" i="1" s="1"/>
  <c r="AO10" i="1" s="1"/>
  <c r="AO9" i="1"/>
  <c r="AO11" i="1" s="1"/>
  <c r="AP17" i="1"/>
  <c r="AP18" i="1" s="1"/>
  <c r="AP5" i="1"/>
  <c r="AP39" i="1"/>
  <c r="AP40" i="1"/>
  <c r="AO41" i="1"/>
  <c r="AQ3" i="1"/>
  <c r="AQ2" i="1"/>
  <c r="AQ1" i="1"/>
  <c r="AQ8" i="1"/>
  <c r="AQ20" i="1"/>
  <c r="AQ19" i="1"/>
  <c r="AR4" i="1"/>
  <c r="AR23" i="1" s="1"/>
  <c r="AV12" i="1"/>
  <c r="AQ25" i="1" l="1"/>
  <c r="AR7" i="1"/>
  <c r="AQ27" i="1"/>
  <c r="AR22" i="1"/>
  <c r="AO43" i="1"/>
  <c r="AP37" i="1"/>
  <c r="AQ17" i="1"/>
  <c r="AQ18" i="1" s="1"/>
  <c r="AQ5" i="1"/>
  <c r="AP9" i="1"/>
  <c r="AP11" i="1" s="1"/>
  <c r="AO14" i="1"/>
  <c r="AO15" i="1" s="1"/>
  <c r="AP10" i="1" s="1"/>
  <c r="AQ39" i="1"/>
  <c r="AQ40" i="1"/>
  <c r="AP41" i="1"/>
  <c r="AP43" i="1" s="1"/>
  <c r="AR3" i="1"/>
  <c r="AR2" i="1"/>
  <c r="AR1" i="1"/>
  <c r="AR8" i="1"/>
  <c r="AR20" i="1"/>
  <c r="AR19" i="1"/>
  <c r="AW12" i="1"/>
  <c r="AS4" i="1"/>
  <c r="AS23" i="1" s="1"/>
  <c r="AR25" i="1" l="1"/>
  <c r="AS7" i="1"/>
  <c r="AR27" i="1"/>
  <c r="AS22" i="1"/>
  <c r="AS25" i="1" s="1"/>
  <c r="AP14" i="1"/>
  <c r="AP15" i="1" s="1"/>
  <c r="AQ10" i="1" s="1"/>
  <c r="AQ37" i="1"/>
  <c r="AS2" i="1"/>
  <c r="AQ9" i="1"/>
  <c r="AQ11" i="1" s="1"/>
  <c r="AR17" i="1"/>
  <c r="AR18" i="1" s="1"/>
  <c r="AR5" i="1"/>
  <c r="AR39" i="1"/>
  <c r="AR40" i="1"/>
  <c r="AQ41" i="1"/>
  <c r="AS8" i="1"/>
  <c r="AS3" i="1"/>
  <c r="AS1" i="1"/>
  <c r="AS20" i="1"/>
  <c r="AS19" i="1"/>
  <c r="AT4" i="1"/>
  <c r="AT23" i="1" s="1"/>
  <c r="AX12" i="1"/>
  <c r="AT7" i="1" l="1"/>
  <c r="AS27" i="1"/>
  <c r="AQ43" i="1"/>
  <c r="AT22" i="1"/>
  <c r="AR37" i="1"/>
  <c r="AS5" i="1"/>
  <c r="AS17" i="1"/>
  <c r="AS18" i="1" s="1"/>
  <c r="AR9" i="1"/>
  <c r="AR11" i="1" s="1"/>
  <c r="AT2" i="1"/>
  <c r="AQ14" i="1"/>
  <c r="AQ15" i="1" s="1"/>
  <c r="AR10" i="1" s="1"/>
  <c r="AS39" i="1"/>
  <c r="AS40" i="1"/>
  <c r="AR41" i="1"/>
  <c r="AT8" i="1"/>
  <c r="AT3" i="1"/>
  <c r="AT1" i="1"/>
  <c r="AT20" i="1"/>
  <c r="AT19" i="1"/>
  <c r="AY12" i="1"/>
  <c r="AU4" i="1"/>
  <c r="AU23" i="1" s="1"/>
  <c r="AR14" i="1" l="1"/>
  <c r="AR15" i="1" s="1"/>
  <c r="AS10" i="1" s="1"/>
  <c r="AT27" i="1"/>
  <c r="AT25" i="1"/>
  <c r="AU2" i="1"/>
  <c r="AU7" i="1"/>
  <c r="AU22" i="1"/>
  <c r="AU25" i="1" s="1"/>
  <c r="AR43" i="1"/>
  <c r="AS37" i="1"/>
  <c r="AT5" i="1"/>
  <c r="AT9" i="1" s="1"/>
  <c r="AT11" i="1" s="1"/>
  <c r="AT17" i="1"/>
  <c r="AT18" i="1" s="1"/>
  <c r="AS9" i="1"/>
  <c r="AS11" i="1" s="1"/>
  <c r="AT39" i="1"/>
  <c r="AT40" i="1"/>
  <c r="AS41" i="1"/>
  <c r="AU8" i="1"/>
  <c r="AU3" i="1"/>
  <c r="AU1" i="1"/>
  <c r="AU20" i="1"/>
  <c r="AU19" i="1"/>
  <c r="AV4" i="1"/>
  <c r="AV23" i="1" s="1"/>
  <c r="AZ12" i="1"/>
  <c r="AV2" i="1" l="1"/>
  <c r="AV7" i="1"/>
  <c r="AU27" i="1"/>
  <c r="AV22" i="1"/>
  <c r="AS43" i="1"/>
  <c r="AT37" i="1"/>
  <c r="AU5" i="1"/>
  <c r="AU9" i="1" s="1"/>
  <c r="AU11" i="1" s="1"/>
  <c r="AU17" i="1"/>
  <c r="AU18" i="1" s="1"/>
  <c r="AS14" i="1"/>
  <c r="AS15" i="1" s="1"/>
  <c r="AT10" i="1" s="1"/>
  <c r="AT14" i="1" s="1"/>
  <c r="AT15" i="1" s="1"/>
  <c r="AU10" i="1" s="1"/>
  <c r="AU39" i="1"/>
  <c r="AU40" i="1"/>
  <c r="AT41" i="1"/>
  <c r="AV8" i="1"/>
  <c r="AV1" i="1"/>
  <c r="AV20" i="1"/>
  <c r="AV19" i="1"/>
  <c r="BA12" i="1"/>
  <c r="AW4" i="1"/>
  <c r="AV25" i="1" l="1"/>
  <c r="AW7" i="1"/>
  <c r="AV27" i="1"/>
  <c r="AU14" i="1"/>
  <c r="AU15" i="1" s="1"/>
  <c r="AV10" i="1" s="1"/>
  <c r="AT43" i="1"/>
  <c r="AU37" i="1"/>
  <c r="AV40" i="1"/>
  <c r="AV17" i="1"/>
  <c r="AV18" i="1" s="1"/>
  <c r="AV5" i="1"/>
  <c r="AU41" i="1"/>
  <c r="AV3" i="1"/>
  <c r="AV39" i="1"/>
  <c r="AW3" i="1"/>
  <c r="AW1" i="1"/>
  <c r="AW8" i="1"/>
  <c r="AW20" i="1"/>
  <c r="AW23" i="1" s="1"/>
  <c r="AW19" i="1"/>
  <c r="AW22" i="1" s="1"/>
  <c r="AX4" i="1"/>
  <c r="BB12" i="1"/>
  <c r="AW25" i="1" l="1"/>
  <c r="AX7" i="1"/>
  <c r="AX23" i="1"/>
  <c r="AX22" i="1"/>
  <c r="AW27" i="1"/>
  <c r="AU43" i="1"/>
  <c r="AV37" i="1"/>
  <c r="AV41" i="1"/>
  <c r="AV9" i="1"/>
  <c r="AW40" i="1"/>
  <c r="AW17" i="1"/>
  <c r="AW18" i="1" s="1"/>
  <c r="AW5" i="1"/>
  <c r="AW2" i="1"/>
  <c r="AW39" i="1"/>
  <c r="AX3" i="1"/>
  <c r="AX2" i="1"/>
  <c r="AX1" i="1"/>
  <c r="AX8" i="1"/>
  <c r="AX20" i="1"/>
  <c r="AX19" i="1"/>
  <c r="BC12" i="1"/>
  <c r="AY4" i="1"/>
  <c r="AX25" i="1" l="1"/>
  <c r="AY23" i="1"/>
  <c r="AY22" i="1"/>
  <c r="AY7" i="1"/>
  <c r="AX27" i="1"/>
  <c r="AW41" i="1"/>
  <c r="AV43" i="1"/>
  <c r="AW37" i="1"/>
  <c r="AY2" i="1"/>
  <c r="AW9" i="1"/>
  <c r="AW11" i="1" s="1"/>
  <c r="AV11" i="1"/>
  <c r="AV14" i="1"/>
  <c r="AX17" i="1"/>
  <c r="AX18" i="1" s="1"/>
  <c r="AX5" i="1"/>
  <c r="AX39" i="1"/>
  <c r="AX40" i="1"/>
  <c r="AY8" i="1"/>
  <c r="AY3" i="1"/>
  <c r="AY1" i="1"/>
  <c r="AY20" i="1"/>
  <c r="AY19" i="1"/>
  <c r="AZ4" i="1"/>
  <c r="AZ23" i="1" s="1"/>
  <c r="BD12" i="1"/>
  <c r="AY27" i="1" l="1"/>
  <c r="AY25" i="1"/>
  <c r="AZ22" i="1"/>
  <c r="AZ7" i="1"/>
  <c r="AW43" i="1"/>
  <c r="AV15" i="1"/>
  <c r="AW10" i="1" s="1"/>
  <c r="AW14" i="1" s="1"/>
  <c r="AW15" i="1" s="1"/>
  <c r="E15" i="4" s="1"/>
  <c r="C20" i="9"/>
  <c r="C22" i="9" s="1"/>
  <c r="AX37" i="1"/>
  <c r="AX9" i="1"/>
  <c r="AX11" i="1" s="1"/>
  <c r="AZ2" i="1"/>
  <c r="AY5" i="1"/>
  <c r="AY17" i="1"/>
  <c r="AY18" i="1" s="1"/>
  <c r="AX41" i="1"/>
  <c r="AY39" i="1"/>
  <c r="AY40" i="1"/>
  <c r="AZ8" i="1"/>
  <c r="AZ3" i="1"/>
  <c r="AZ1" i="1"/>
  <c r="AZ20" i="1"/>
  <c r="AZ19" i="1"/>
  <c r="BE12" i="1"/>
  <c r="BA4" i="1"/>
  <c r="BA23" i="1" s="1"/>
  <c r="AZ25" i="1" l="1"/>
  <c r="BA22" i="1"/>
  <c r="BA27" i="1" s="1"/>
  <c r="BA7" i="1"/>
  <c r="AZ27" i="1"/>
  <c r="AX10" i="1"/>
  <c r="AX14" i="1" s="1"/>
  <c r="AX15" i="1" s="1"/>
  <c r="AY10" i="1" s="1"/>
  <c r="F7" i="7"/>
  <c r="AX43" i="1"/>
  <c r="AY37" i="1"/>
  <c r="BA2" i="1"/>
  <c r="AZ5" i="1"/>
  <c r="AZ17" i="1"/>
  <c r="AZ18" i="1" s="1"/>
  <c r="AY9" i="1"/>
  <c r="AY41" i="1"/>
  <c r="AZ39" i="1"/>
  <c r="AZ40" i="1"/>
  <c r="BA8" i="1"/>
  <c r="BA3" i="1"/>
  <c r="BA1" i="1"/>
  <c r="BA20" i="1"/>
  <c r="BA19" i="1"/>
  <c r="BB4" i="1"/>
  <c r="BB23" i="1" s="1"/>
  <c r="BF12" i="1"/>
  <c r="BA25" i="1" l="1"/>
  <c r="BB22" i="1"/>
  <c r="BB7" i="1"/>
  <c r="AY43" i="1"/>
  <c r="AZ37" i="1"/>
  <c r="AZ9" i="1"/>
  <c r="AZ11" i="1" s="1"/>
  <c r="BB2" i="1"/>
  <c r="AY11" i="1"/>
  <c r="AY14" i="1"/>
  <c r="BA5" i="1"/>
  <c r="BA17" i="1"/>
  <c r="BA18" i="1" s="1"/>
  <c r="BA39" i="1"/>
  <c r="BA40" i="1"/>
  <c r="AZ41" i="1"/>
  <c r="BB8" i="1"/>
  <c r="BB3" i="1"/>
  <c r="BB1" i="1"/>
  <c r="BB20" i="1"/>
  <c r="BB19" i="1"/>
  <c r="BG12" i="1"/>
  <c r="BC4" i="1"/>
  <c r="BC23" i="1" s="1"/>
  <c r="BB25" i="1" l="1"/>
  <c r="BC22" i="1"/>
  <c r="BC7" i="1"/>
  <c r="BB27" i="1"/>
  <c r="BC27" i="1"/>
  <c r="AY15" i="1"/>
  <c r="AZ10" i="1" s="1"/>
  <c r="AZ14" i="1" s="1"/>
  <c r="AZ15" i="1" s="1"/>
  <c r="BA10" i="1" s="1"/>
  <c r="AZ43" i="1"/>
  <c r="BA37" i="1"/>
  <c r="BA9" i="1"/>
  <c r="BB17" i="1"/>
  <c r="BB18" i="1" s="1"/>
  <c r="BB5" i="1"/>
  <c r="BB39" i="1"/>
  <c r="BB40" i="1"/>
  <c r="BA41" i="1"/>
  <c r="BC3" i="1"/>
  <c r="BC2" i="1"/>
  <c r="BC1" i="1"/>
  <c r="BC8" i="1"/>
  <c r="BC19" i="1"/>
  <c r="BC20" i="1"/>
  <c r="BD4" i="1"/>
  <c r="BD23" i="1" s="1"/>
  <c r="BH12" i="1"/>
  <c r="BC25" i="1" l="1"/>
  <c r="BD22" i="1"/>
  <c r="BD7" i="1"/>
  <c r="BB37" i="1"/>
  <c r="BA43" i="1"/>
  <c r="BB9" i="1"/>
  <c r="BB11" i="1" s="1"/>
  <c r="BA11" i="1"/>
  <c r="BA14" i="1"/>
  <c r="BC17" i="1"/>
  <c r="BC18" i="1" s="1"/>
  <c r="BC5" i="1"/>
  <c r="BC39" i="1"/>
  <c r="BC40" i="1"/>
  <c r="BB41" i="1"/>
  <c r="BD3" i="1"/>
  <c r="BD2" i="1"/>
  <c r="BD1" i="1"/>
  <c r="BD8" i="1"/>
  <c r="BD20" i="1"/>
  <c r="BD19" i="1"/>
  <c r="BI12" i="1"/>
  <c r="BE4" i="1"/>
  <c r="BE23" i="1" s="1"/>
  <c r="BJ12" i="1" l="1"/>
  <c r="BD25" i="1"/>
  <c r="BE22" i="1"/>
  <c r="BE7" i="1"/>
  <c r="BD27" i="1"/>
  <c r="BB43" i="1"/>
  <c r="BC37" i="1"/>
  <c r="BA15" i="1"/>
  <c r="BB10" i="1" s="1"/>
  <c r="BB14" i="1" s="1"/>
  <c r="BB15" i="1" s="1"/>
  <c r="BC10" i="1" s="1"/>
  <c r="BC9" i="1"/>
  <c r="BC11" i="1" s="1"/>
  <c r="BD5" i="1"/>
  <c r="BD9" i="1" s="1"/>
  <c r="BD11" i="1" s="1"/>
  <c r="BD17" i="1"/>
  <c r="BD18" i="1" s="1"/>
  <c r="BE2" i="1"/>
  <c r="BD39" i="1"/>
  <c r="BD40" i="1"/>
  <c r="BC41" i="1"/>
  <c r="BE8" i="1"/>
  <c r="BE3" i="1"/>
  <c r="BE1" i="1"/>
  <c r="BK12" i="1"/>
  <c r="BE20" i="1"/>
  <c r="BE19" i="1"/>
  <c r="BF4" i="1"/>
  <c r="BF23" i="1" s="1"/>
  <c r="BE25" i="1" l="1"/>
  <c r="BF22" i="1"/>
  <c r="BF27" i="1" s="1"/>
  <c r="BF7" i="1"/>
  <c r="BE27" i="1"/>
  <c r="BC43" i="1"/>
  <c r="BF2" i="1"/>
  <c r="BE17" i="1"/>
  <c r="BE18" i="1" s="1"/>
  <c r="BE5" i="1"/>
  <c r="BD37" i="1"/>
  <c r="BC14" i="1"/>
  <c r="BC15" i="1" s="1"/>
  <c r="BD10" i="1" s="1"/>
  <c r="BD14" i="1" s="1"/>
  <c r="BD15" i="1" s="1"/>
  <c r="BE10" i="1" s="1"/>
  <c r="BE39" i="1"/>
  <c r="BE40" i="1"/>
  <c r="BD41" i="1"/>
  <c r="BF8" i="1"/>
  <c r="BF3" i="1"/>
  <c r="BF1" i="1"/>
  <c r="BL12" i="1"/>
  <c r="BF20" i="1"/>
  <c r="BF19" i="1"/>
  <c r="BG4" i="1"/>
  <c r="BG23" i="1" s="1"/>
  <c r="BD43" i="1" l="1"/>
  <c r="BF25" i="1"/>
  <c r="BG22" i="1"/>
  <c r="BG7" i="1"/>
  <c r="BE37" i="1"/>
  <c r="BG2" i="1"/>
  <c r="BF5" i="1"/>
  <c r="BF9" i="1" s="1"/>
  <c r="BF11" i="1" s="1"/>
  <c r="BF17" i="1"/>
  <c r="BF18" i="1" s="1"/>
  <c r="BE9" i="1"/>
  <c r="BF39" i="1"/>
  <c r="BF40" i="1"/>
  <c r="BE41" i="1"/>
  <c r="BG8" i="1"/>
  <c r="BG3" i="1"/>
  <c r="BG1" i="1"/>
  <c r="BM12" i="1"/>
  <c r="BG20" i="1"/>
  <c r="BG19" i="1"/>
  <c r="BH4" i="1"/>
  <c r="BH23" i="1" s="1"/>
  <c r="BG25" i="1" l="1"/>
  <c r="BH22" i="1"/>
  <c r="BH27" i="1" s="1"/>
  <c r="BH7" i="1"/>
  <c r="BE43" i="1"/>
  <c r="BG27" i="1"/>
  <c r="BH2" i="1"/>
  <c r="BE11" i="1"/>
  <c r="BE14" i="1"/>
  <c r="BF37" i="1"/>
  <c r="BG5" i="1"/>
  <c r="BG17" i="1"/>
  <c r="BG18" i="1" s="1"/>
  <c r="BG39" i="1"/>
  <c r="BG40" i="1"/>
  <c r="BF41" i="1"/>
  <c r="BH8" i="1"/>
  <c r="BH1" i="1"/>
  <c r="BN12" i="1"/>
  <c r="BH19" i="1"/>
  <c r="BH20" i="1"/>
  <c r="BI4" i="1"/>
  <c r="BE15" i="1" l="1"/>
  <c r="BF10" i="1" s="1"/>
  <c r="BF14" i="1" s="1"/>
  <c r="BF15" i="1" s="1"/>
  <c r="BG10" i="1" s="1"/>
  <c r="BF43" i="1"/>
  <c r="BH25" i="1"/>
  <c r="BI7" i="1"/>
  <c r="BG37" i="1"/>
  <c r="BH40" i="1"/>
  <c r="BH5" i="1"/>
  <c r="BH9" i="1" s="1"/>
  <c r="BH11" i="1" s="1"/>
  <c r="BH17" i="1"/>
  <c r="BH18" i="1" s="1"/>
  <c r="BG9" i="1"/>
  <c r="BG41" i="1"/>
  <c r="BH3" i="1"/>
  <c r="BH39" i="1"/>
  <c r="BI3" i="1"/>
  <c r="BI1" i="1"/>
  <c r="BI8" i="1"/>
  <c r="BJ4" i="1"/>
  <c r="BO12" i="1"/>
  <c r="BI20" i="1"/>
  <c r="BI23" i="1" s="1"/>
  <c r="BI19" i="1"/>
  <c r="BI22" i="1" s="1"/>
  <c r="BI25" i="1" l="1"/>
  <c r="BJ7" i="1"/>
  <c r="BJ23" i="1"/>
  <c r="BI27" i="1"/>
  <c r="BH41" i="1"/>
  <c r="BJ22" i="1"/>
  <c r="BG43" i="1"/>
  <c r="BH37" i="1"/>
  <c r="BG11" i="1"/>
  <c r="BG14" i="1"/>
  <c r="BG15" i="1" s="1"/>
  <c r="BH10" i="1" s="1"/>
  <c r="BH14" i="1" s="1"/>
  <c r="BH15" i="1" s="1"/>
  <c r="BI10" i="1" s="1"/>
  <c r="BI40" i="1"/>
  <c r="BI17" i="1"/>
  <c r="BI5" i="1"/>
  <c r="BI9" i="1" s="1"/>
  <c r="BI11" i="1" s="1"/>
  <c r="BI2" i="1"/>
  <c r="BI39" i="1"/>
  <c r="BJ3" i="1"/>
  <c r="BJ2" i="1"/>
  <c r="BJ1" i="1"/>
  <c r="BJ8" i="1"/>
  <c r="BP12" i="1"/>
  <c r="BK4" i="1"/>
  <c r="BJ20" i="1"/>
  <c r="BJ19" i="1"/>
  <c r="BJ25" i="1" l="1"/>
  <c r="BK7" i="1"/>
  <c r="BK23" i="1"/>
  <c r="BJ27" i="1"/>
  <c r="BI41" i="1"/>
  <c r="BH43" i="1"/>
  <c r="BK22" i="1"/>
  <c r="BK25" i="1" s="1"/>
  <c r="BI14" i="1"/>
  <c r="BI15" i="1" s="1"/>
  <c r="F15" i="4" s="1"/>
  <c r="BK2" i="1"/>
  <c r="BJ5" i="1"/>
  <c r="BJ17" i="1"/>
  <c r="BJ39" i="1"/>
  <c r="BJ40" i="1"/>
  <c r="BK8" i="1"/>
  <c r="BK3" i="1"/>
  <c r="BK1" i="1"/>
  <c r="BI37" i="1"/>
  <c r="BL4" i="1"/>
  <c r="BK20" i="1"/>
  <c r="BK19" i="1"/>
  <c r="BQ12" i="1"/>
  <c r="BI18" i="1"/>
  <c r="BL7" i="1" l="1"/>
  <c r="BL23" i="1"/>
  <c r="BJ10" i="1"/>
  <c r="BK27" i="1"/>
  <c r="F8" i="7"/>
  <c r="BI43" i="1"/>
  <c r="BL22" i="1"/>
  <c r="BJ37" i="1"/>
  <c r="BL2" i="1"/>
  <c r="BJ9" i="1"/>
  <c r="BJ11" i="1" s="1"/>
  <c r="BK17" i="1"/>
  <c r="BK5" i="1"/>
  <c r="BK9" i="1" s="1"/>
  <c r="BK11" i="1" s="1"/>
  <c r="BK39" i="1"/>
  <c r="BK40" i="1"/>
  <c r="BJ41" i="1"/>
  <c r="BL8" i="1"/>
  <c r="BL3" i="1"/>
  <c r="BJ18" i="1"/>
  <c r="BL1" i="1"/>
  <c r="BR12" i="1"/>
  <c r="BM4" i="1"/>
  <c r="BL19" i="1"/>
  <c r="BL20" i="1"/>
  <c r="BL25" i="1" l="1"/>
  <c r="BM7" i="1"/>
  <c r="BM23" i="1"/>
  <c r="BL27" i="1"/>
  <c r="BM22" i="1"/>
  <c r="BJ43" i="1"/>
  <c r="BM2" i="1"/>
  <c r="BL5" i="1"/>
  <c r="BL17" i="1"/>
  <c r="BK37" i="1"/>
  <c r="BJ14" i="1"/>
  <c r="BJ15" i="1" s="1"/>
  <c r="BK10" i="1" s="1"/>
  <c r="BK14" i="1" s="1"/>
  <c r="BK15" i="1" s="1"/>
  <c r="BL10" i="1" s="1"/>
  <c r="BL39" i="1"/>
  <c r="BL40" i="1"/>
  <c r="BK41" i="1"/>
  <c r="BK43" i="1" s="1"/>
  <c r="BM8" i="1"/>
  <c r="BM3" i="1"/>
  <c r="BK18" i="1"/>
  <c r="BM1" i="1"/>
  <c r="BN4" i="1"/>
  <c r="BM19" i="1"/>
  <c r="BM20" i="1"/>
  <c r="BS12" i="1"/>
  <c r="BM25" i="1" l="1"/>
  <c r="BN7" i="1"/>
  <c r="BN23" i="1"/>
  <c r="BM27" i="1"/>
  <c r="BN22" i="1"/>
  <c r="BL37" i="1"/>
  <c r="BM17" i="1"/>
  <c r="BM5" i="1"/>
  <c r="BM9" i="1" s="1"/>
  <c r="BM11" i="1" s="1"/>
  <c r="BL9" i="1"/>
  <c r="BN2" i="1"/>
  <c r="BM39" i="1"/>
  <c r="BM40" i="1"/>
  <c r="BL41" i="1"/>
  <c r="BN8" i="1"/>
  <c r="BN3" i="1"/>
  <c r="BL18" i="1"/>
  <c r="BN1" i="1"/>
  <c r="BT12" i="1"/>
  <c r="BO4" i="1"/>
  <c r="BN19" i="1"/>
  <c r="BN20" i="1"/>
  <c r="BU12" i="1" l="1"/>
  <c r="BN25" i="1"/>
  <c r="BO7" i="1"/>
  <c r="BO23" i="1"/>
  <c r="BN27" i="1"/>
  <c r="BO22" i="1"/>
  <c r="BL43" i="1"/>
  <c r="BM37" i="1"/>
  <c r="BL11" i="1"/>
  <c r="BL14" i="1"/>
  <c r="BN5" i="1"/>
  <c r="BN9" i="1" s="1"/>
  <c r="BN17" i="1"/>
  <c r="BN39" i="1"/>
  <c r="BN40" i="1"/>
  <c r="BM41" i="1"/>
  <c r="BO3" i="1"/>
  <c r="BO2" i="1"/>
  <c r="BO1" i="1"/>
  <c r="BO8" i="1"/>
  <c r="BM18" i="1"/>
  <c r="BP4" i="1"/>
  <c r="BO20" i="1"/>
  <c r="BO19" i="1"/>
  <c r="BV12" i="1" l="1"/>
  <c r="BO25" i="1"/>
  <c r="BP7" i="1"/>
  <c r="BP23" i="1"/>
  <c r="BO27" i="1"/>
  <c r="BL15" i="1"/>
  <c r="BM10" i="1" s="1"/>
  <c r="BM14" i="1" s="1"/>
  <c r="BM15" i="1" s="1"/>
  <c r="BN10" i="1" s="1"/>
  <c r="BN14" i="1" s="1"/>
  <c r="BP22" i="1"/>
  <c r="BM43" i="1"/>
  <c r="BN11" i="1"/>
  <c r="BN37" i="1"/>
  <c r="BO17" i="1"/>
  <c r="BO5" i="1"/>
  <c r="BO9" i="1" s="1"/>
  <c r="BO39" i="1"/>
  <c r="BO40" i="1"/>
  <c r="BN41" i="1"/>
  <c r="BN43" i="1" s="1"/>
  <c r="BP3" i="1"/>
  <c r="BP2" i="1"/>
  <c r="BP1" i="1"/>
  <c r="BP8" i="1"/>
  <c r="BN18" i="1"/>
  <c r="BQ4" i="1"/>
  <c r="BQ23" i="1" s="1"/>
  <c r="BP19" i="1"/>
  <c r="BP20" i="1"/>
  <c r="BW12" i="1" l="1"/>
  <c r="BP25" i="1"/>
  <c r="BQ2" i="1"/>
  <c r="BQ7" i="1"/>
  <c r="BP27" i="1"/>
  <c r="BQ22" i="1"/>
  <c r="BN15" i="1"/>
  <c r="BO10" i="1" s="1"/>
  <c r="BO14" i="1" s="1"/>
  <c r="BO11" i="1"/>
  <c r="BO37" i="1"/>
  <c r="BP17" i="1"/>
  <c r="BP5" i="1"/>
  <c r="BP39" i="1"/>
  <c r="BP40" i="1"/>
  <c r="BO41" i="1"/>
  <c r="BO43" i="1" s="1"/>
  <c r="BQ8" i="1"/>
  <c r="BQ3" i="1"/>
  <c r="BO18" i="1"/>
  <c r="BQ1" i="1"/>
  <c r="BR4" i="1"/>
  <c r="BQ19" i="1"/>
  <c r="BQ20" i="1"/>
  <c r="BX12" i="1" l="1"/>
  <c r="BQ25" i="1"/>
  <c r="BR7" i="1"/>
  <c r="BR23" i="1"/>
  <c r="BQ27" i="1"/>
  <c r="BR22" i="1"/>
  <c r="BO15" i="1"/>
  <c r="BP10" i="1" s="1"/>
  <c r="BP37" i="1"/>
  <c r="BR2" i="1"/>
  <c r="BQ17" i="1"/>
  <c r="BQ5" i="1"/>
  <c r="BQ9" i="1" s="1"/>
  <c r="BQ11" i="1" s="1"/>
  <c r="BP9" i="1"/>
  <c r="BP41" i="1"/>
  <c r="BP43" i="1" s="1"/>
  <c r="BQ39" i="1"/>
  <c r="BQ40" i="1"/>
  <c r="BR8" i="1"/>
  <c r="BR3" i="1"/>
  <c r="BP18" i="1"/>
  <c r="BR1" i="1"/>
  <c r="BR19" i="1"/>
  <c r="BS4" i="1"/>
  <c r="BR20" i="1"/>
  <c r="BY12" i="1" l="1"/>
  <c r="BR25" i="1"/>
  <c r="BS7" i="1"/>
  <c r="BS23" i="1"/>
  <c r="BR27" i="1"/>
  <c r="BS22" i="1"/>
  <c r="BR5" i="1"/>
  <c r="BR9" i="1" s="1"/>
  <c r="BR17" i="1"/>
  <c r="BP11" i="1"/>
  <c r="BP14" i="1"/>
  <c r="BQ37" i="1"/>
  <c r="BS2" i="1"/>
  <c r="BQ41" i="1"/>
  <c r="BR39" i="1"/>
  <c r="BR40" i="1"/>
  <c r="BS8" i="1"/>
  <c r="BS3" i="1"/>
  <c r="BQ18" i="1"/>
  <c r="BS1" i="1"/>
  <c r="BT4" i="1"/>
  <c r="BS19" i="1"/>
  <c r="BS20" i="1"/>
  <c r="BS25" i="1" l="1"/>
  <c r="BZ12" i="1"/>
  <c r="BT7" i="1"/>
  <c r="BT23" i="1"/>
  <c r="BS27" i="1"/>
  <c r="BQ43" i="1"/>
  <c r="BT22" i="1"/>
  <c r="BR37" i="1"/>
  <c r="BP15" i="1"/>
  <c r="BQ10" i="1" s="1"/>
  <c r="BQ14" i="1" s="1"/>
  <c r="BQ15" i="1" s="1"/>
  <c r="BR10" i="1" s="1"/>
  <c r="BR14" i="1" s="1"/>
  <c r="BR11" i="1"/>
  <c r="BS17" i="1"/>
  <c r="BS5" i="1"/>
  <c r="BS9" i="1" s="1"/>
  <c r="BT2" i="1"/>
  <c r="BR41" i="1"/>
  <c r="BS39" i="1"/>
  <c r="BS40" i="1"/>
  <c r="BT8" i="1"/>
  <c r="BU4" i="1"/>
  <c r="BR18" i="1"/>
  <c r="BT1" i="1"/>
  <c r="BT19" i="1"/>
  <c r="BT20" i="1"/>
  <c r="BT25" i="1" l="1"/>
  <c r="CA12" i="1"/>
  <c r="BU7" i="1"/>
  <c r="BT27" i="1"/>
  <c r="BR43" i="1"/>
  <c r="BR15" i="1"/>
  <c r="BS10" i="1" s="1"/>
  <c r="BS14" i="1" s="1"/>
  <c r="BS11" i="1"/>
  <c r="BT40" i="1"/>
  <c r="BT5" i="1"/>
  <c r="BT9" i="1" s="1"/>
  <c r="BT17" i="1"/>
  <c r="BS41" i="1"/>
  <c r="BT3" i="1"/>
  <c r="BT39" i="1"/>
  <c r="BU3" i="1"/>
  <c r="BS37" i="1"/>
  <c r="BS18" i="1"/>
  <c r="BV4" i="1"/>
  <c r="BU19" i="1"/>
  <c r="BU22" i="1" s="1"/>
  <c r="BU8" i="1"/>
  <c r="BU1" i="1"/>
  <c r="BU20" i="1"/>
  <c r="BU23" i="1" s="1"/>
  <c r="BT41" i="1" l="1"/>
  <c r="BU25" i="1"/>
  <c r="CB12" i="1"/>
  <c r="BV7" i="1"/>
  <c r="BV23" i="1"/>
  <c r="BV22" i="1"/>
  <c r="BU27" i="1"/>
  <c r="BS15" i="1"/>
  <c r="BT10" i="1" s="1"/>
  <c r="BT14" i="1" s="1"/>
  <c r="BT11" i="1"/>
  <c r="BT37" i="1"/>
  <c r="BU40" i="1"/>
  <c r="BU17" i="1"/>
  <c r="BU18" i="1" s="1"/>
  <c r="BU5" i="1"/>
  <c r="BU9" i="1" s="1"/>
  <c r="BU11" i="1" s="1"/>
  <c r="BS43" i="1"/>
  <c r="BU2" i="1"/>
  <c r="BU39" i="1"/>
  <c r="BV3" i="1"/>
  <c r="BV2" i="1"/>
  <c r="BT18" i="1"/>
  <c r="BV1" i="1"/>
  <c r="BV19" i="1"/>
  <c r="BV8" i="1"/>
  <c r="BW4" i="1"/>
  <c r="BV20" i="1"/>
  <c r="BW23" i="1" l="1"/>
  <c r="BT43" i="1"/>
  <c r="CC12" i="1"/>
  <c r="BV25" i="1"/>
  <c r="BW22" i="1"/>
  <c r="BW7" i="1"/>
  <c r="BV27" i="1"/>
  <c r="BU41" i="1"/>
  <c r="BT15" i="1"/>
  <c r="BU10" i="1" s="1"/>
  <c r="BU14" i="1" s="1"/>
  <c r="BU15" i="1" s="1"/>
  <c r="G15" i="4" s="1"/>
  <c r="BU37" i="1"/>
  <c r="BV17" i="1"/>
  <c r="BV18" i="1" s="1"/>
  <c r="BV5" i="1"/>
  <c r="BV9" i="1" s="1"/>
  <c r="BV11" i="1" s="1"/>
  <c r="BV39" i="1"/>
  <c r="BV40" i="1"/>
  <c r="BW3" i="1"/>
  <c r="BW2" i="1"/>
  <c r="BW19" i="1"/>
  <c r="BW1" i="1"/>
  <c r="BX4" i="1"/>
  <c r="BX23" i="1" s="1"/>
  <c r="BW8" i="1"/>
  <c r="BW20" i="1"/>
  <c r="CD12" i="1" l="1"/>
  <c r="BW25" i="1"/>
  <c r="BX22" i="1"/>
  <c r="BX27" i="1" s="1"/>
  <c r="BX7" i="1"/>
  <c r="BW27" i="1"/>
  <c r="BU43" i="1"/>
  <c r="BV37" i="1"/>
  <c r="BW17" i="1"/>
  <c r="BW18" i="1" s="1"/>
  <c r="BW5" i="1"/>
  <c r="BW9" i="1" s="1"/>
  <c r="BW11" i="1" s="1"/>
  <c r="BW39" i="1"/>
  <c r="BW40" i="1"/>
  <c r="BV41" i="1"/>
  <c r="BX3" i="1"/>
  <c r="BX2" i="1"/>
  <c r="F9" i="7"/>
  <c r="BV10" i="1"/>
  <c r="BV14" i="1" s="1"/>
  <c r="BV15" i="1" s="1"/>
  <c r="BW10" i="1" s="1"/>
  <c r="BY4" i="1"/>
  <c r="BY23" i="1" s="1"/>
  <c r="BX19" i="1"/>
  <c r="BX8" i="1"/>
  <c r="BX1" i="1"/>
  <c r="BX20" i="1"/>
  <c r="CE12" i="1" l="1"/>
  <c r="BX25" i="1"/>
  <c r="BY22" i="1"/>
  <c r="BY7" i="1"/>
  <c r="BV43" i="1"/>
  <c r="BW37" i="1"/>
  <c r="BX17" i="1"/>
  <c r="BX18" i="1" s="1"/>
  <c r="BX5" i="1"/>
  <c r="BX9" i="1" s="1"/>
  <c r="BX11" i="1" s="1"/>
  <c r="BX39" i="1"/>
  <c r="BX40" i="1"/>
  <c r="BW41" i="1"/>
  <c r="BY3" i="1"/>
  <c r="BY2" i="1"/>
  <c r="BW14" i="1"/>
  <c r="BW15" i="1" s="1"/>
  <c r="BX10" i="1" s="1"/>
  <c r="BY8" i="1"/>
  <c r="BY1" i="1"/>
  <c r="BZ4" i="1"/>
  <c r="BZ23" i="1" s="1"/>
  <c r="BY19" i="1"/>
  <c r="BY20" i="1"/>
  <c r="CF12" i="1" l="1"/>
  <c r="BY25" i="1"/>
  <c r="BZ22" i="1"/>
  <c r="BZ27" i="1" s="1"/>
  <c r="BZ7" i="1"/>
  <c r="BY27" i="1"/>
  <c r="BW43" i="1"/>
  <c r="BX37" i="1"/>
  <c r="BY17" i="1"/>
  <c r="BY18" i="1" s="1"/>
  <c r="BY5" i="1"/>
  <c r="BY39" i="1"/>
  <c r="BY40" i="1"/>
  <c r="BX41" i="1"/>
  <c r="BZ3" i="1"/>
  <c r="BZ2" i="1"/>
  <c r="BZ19" i="1"/>
  <c r="BZ1" i="1"/>
  <c r="BZ8" i="1"/>
  <c r="CA4" i="1"/>
  <c r="CA23" i="1" s="1"/>
  <c r="BZ20" i="1"/>
  <c r="BX14" i="1"/>
  <c r="BX15" i="1" s="1"/>
  <c r="BY10" i="1" s="1"/>
  <c r="CG12" i="1" l="1"/>
  <c r="BZ25" i="1"/>
  <c r="CA22" i="1"/>
  <c r="CA7" i="1"/>
  <c r="BX43" i="1"/>
  <c r="BY37" i="1"/>
  <c r="BY9" i="1"/>
  <c r="BY11" i="1" s="1"/>
  <c r="BZ17" i="1"/>
  <c r="BZ18" i="1" s="1"/>
  <c r="BZ5" i="1"/>
  <c r="BZ39" i="1"/>
  <c r="BZ40" i="1"/>
  <c r="BY41" i="1"/>
  <c r="CA3" i="1"/>
  <c r="CA2" i="1"/>
  <c r="CB4" i="1"/>
  <c r="CB23" i="1" s="1"/>
  <c r="CA19" i="1"/>
  <c r="CA8" i="1"/>
  <c r="CA1" i="1"/>
  <c r="CA20" i="1"/>
  <c r="CH12" i="1" l="1"/>
  <c r="CA25" i="1"/>
  <c r="CB22" i="1"/>
  <c r="CB7" i="1"/>
  <c r="CA27" i="1"/>
  <c r="BY14" i="1"/>
  <c r="BY15" i="1" s="1"/>
  <c r="BZ10" i="1" s="1"/>
  <c r="BY43" i="1"/>
  <c r="BZ37" i="1"/>
  <c r="BZ9" i="1"/>
  <c r="BZ11" i="1" s="1"/>
  <c r="CA17" i="1"/>
  <c r="CA18" i="1" s="1"/>
  <c r="CA5" i="1"/>
  <c r="CA39" i="1"/>
  <c r="CA40" i="1"/>
  <c r="BZ41" i="1"/>
  <c r="CB3" i="1"/>
  <c r="CB2" i="1"/>
  <c r="CB19" i="1"/>
  <c r="CC4" i="1"/>
  <c r="CC23" i="1" s="1"/>
  <c r="CB1" i="1"/>
  <c r="CB8" i="1"/>
  <c r="CB20" i="1"/>
  <c r="CI12" i="1" l="1"/>
  <c r="CB25" i="1"/>
  <c r="CC22" i="1"/>
  <c r="CC7" i="1"/>
  <c r="BZ14" i="1"/>
  <c r="BZ15" i="1" s="1"/>
  <c r="CA10" i="1" s="1"/>
  <c r="CB27" i="1"/>
  <c r="BZ43" i="1"/>
  <c r="CA37" i="1"/>
  <c r="CB5" i="1"/>
  <c r="CB9" i="1" s="1"/>
  <c r="CB11" i="1" s="1"/>
  <c r="CB17" i="1"/>
  <c r="CB18" i="1" s="1"/>
  <c r="CA9" i="1"/>
  <c r="CA11" i="1" s="1"/>
  <c r="CA41" i="1"/>
  <c r="CB39" i="1"/>
  <c r="CB40" i="1"/>
  <c r="CC3" i="1"/>
  <c r="CC2" i="1"/>
  <c r="CC8" i="1"/>
  <c r="CD4" i="1"/>
  <c r="CD23" i="1" s="1"/>
  <c r="CC1" i="1"/>
  <c r="CC19" i="1"/>
  <c r="CC20" i="1"/>
  <c r="CJ12" i="1" l="1"/>
  <c r="CC25" i="1"/>
  <c r="CD22" i="1"/>
  <c r="CD7" i="1"/>
  <c r="CC27" i="1"/>
  <c r="CD27" i="1"/>
  <c r="CA43" i="1"/>
  <c r="CC5" i="1"/>
  <c r="CC17" i="1"/>
  <c r="CC18" i="1" s="1"/>
  <c r="CA14" i="1"/>
  <c r="CA15" i="1" s="1"/>
  <c r="CB10" i="1" s="1"/>
  <c r="CB14" i="1" s="1"/>
  <c r="CB15" i="1" s="1"/>
  <c r="CC10" i="1" s="1"/>
  <c r="CB37" i="1"/>
  <c r="CC39" i="1"/>
  <c r="CC40" i="1"/>
  <c r="CB41" i="1"/>
  <c r="CD3" i="1"/>
  <c r="CD2" i="1"/>
  <c r="CD19" i="1"/>
  <c r="CD1" i="1"/>
  <c r="CD8" i="1"/>
  <c r="CE4" i="1"/>
  <c r="CE23" i="1" s="1"/>
  <c r="CD20" i="1"/>
  <c r="CK12" i="1" l="1"/>
  <c r="CD25" i="1"/>
  <c r="CE22" i="1"/>
  <c r="CE7" i="1"/>
  <c r="CB43" i="1"/>
  <c r="CC37" i="1"/>
  <c r="CD17" i="1"/>
  <c r="CD18" i="1" s="1"/>
  <c r="CD5" i="1"/>
  <c r="CD9" i="1" s="1"/>
  <c r="CD11" i="1" s="1"/>
  <c r="CC9" i="1"/>
  <c r="CC11" i="1" s="1"/>
  <c r="CD39" i="1"/>
  <c r="CD40" i="1"/>
  <c r="CC41" i="1"/>
  <c r="CE3" i="1"/>
  <c r="CE2" i="1"/>
  <c r="CF4" i="1"/>
  <c r="CF23" i="1" s="1"/>
  <c r="CE8" i="1"/>
  <c r="CE1" i="1"/>
  <c r="CE19" i="1"/>
  <c r="CE20" i="1"/>
  <c r="CE25" i="1" l="1"/>
  <c r="CL12" i="1"/>
  <c r="CF22" i="1"/>
  <c r="CF7" i="1"/>
  <c r="CE27" i="1"/>
  <c r="CC43" i="1"/>
  <c r="CD37" i="1"/>
  <c r="CF2" i="1"/>
  <c r="CE5" i="1"/>
  <c r="CE9" i="1" s="1"/>
  <c r="CE11" i="1" s="1"/>
  <c r="CE17" i="1"/>
  <c r="CE18" i="1" s="1"/>
  <c r="CC14" i="1"/>
  <c r="CC15" i="1" s="1"/>
  <c r="CD10" i="1" s="1"/>
  <c r="CD14" i="1" s="1"/>
  <c r="CD15" i="1" s="1"/>
  <c r="CE10" i="1" s="1"/>
  <c r="CD41" i="1"/>
  <c r="CD43" i="1" s="1"/>
  <c r="CE39" i="1"/>
  <c r="CE40" i="1"/>
  <c r="CF8" i="1"/>
  <c r="CF19" i="1"/>
  <c r="CF1" i="1"/>
  <c r="CG4" i="1"/>
  <c r="CF20" i="1"/>
  <c r="CM12" i="1" l="1"/>
  <c r="CF25" i="1"/>
  <c r="CG7" i="1"/>
  <c r="CF27" i="1"/>
  <c r="CE37" i="1"/>
  <c r="CF40" i="1"/>
  <c r="CF17" i="1"/>
  <c r="CF18" i="1" s="1"/>
  <c r="CF5" i="1"/>
  <c r="CE41" i="1"/>
  <c r="CF3" i="1"/>
  <c r="CF39" i="1"/>
  <c r="CG3" i="1"/>
  <c r="CE14" i="1"/>
  <c r="CE15" i="1" s="1"/>
  <c r="CF10" i="1" s="1"/>
  <c r="CG8" i="1"/>
  <c r="CG19" i="1"/>
  <c r="CG22" i="1" s="1"/>
  <c r="CG1" i="1"/>
  <c r="CH4" i="1"/>
  <c r="CG20" i="1"/>
  <c r="CG23" i="1" s="1"/>
  <c r="CG25" i="1" l="1"/>
  <c r="CN12" i="1"/>
  <c r="CH7" i="1"/>
  <c r="CH23" i="1"/>
  <c r="CH22" i="1"/>
  <c r="CG27" i="1"/>
  <c r="CF41" i="1"/>
  <c r="CE43" i="1"/>
  <c r="CF37" i="1"/>
  <c r="CG40" i="1"/>
  <c r="CG5" i="1"/>
  <c r="CG9" i="1" s="1"/>
  <c r="CG11" i="1" s="1"/>
  <c r="CG17" i="1"/>
  <c r="CG18" i="1" s="1"/>
  <c r="CF9" i="1"/>
  <c r="CF11" i="1" s="1"/>
  <c r="CG2" i="1"/>
  <c r="CG39" i="1"/>
  <c r="CH3" i="1"/>
  <c r="CH2" i="1"/>
  <c r="CI4" i="1"/>
  <c r="CH1" i="1"/>
  <c r="CH19" i="1"/>
  <c r="CH8" i="1"/>
  <c r="CH20" i="1"/>
  <c r="CI23" i="1" l="1"/>
  <c r="CO12" i="1"/>
  <c r="CH25" i="1"/>
  <c r="CI22" i="1"/>
  <c r="CI7" i="1"/>
  <c r="CH27" i="1"/>
  <c r="CF43" i="1"/>
  <c r="CG41" i="1"/>
  <c r="CF14" i="1"/>
  <c r="CF15" i="1" s="1"/>
  <c r="CG10" i="1" s="1"/>
  <c r="CG14" i="1" s="1"/>
  <c r="CG15" i="1" s="1"/>
  <c r="CG37" i="1"/>
  <c r="CH17" i="1"/>
  <c r="CH18" i="1" s="1"/>
  <c r="CH5" i="1"/>
  <c r="CH39" i="1"/>
  <c r="CH40" i="1"/>
  <c r="CI3" i="1"/>
  <c r="CI2" i="1"/>
  <c r="CI8" i="1"/>
  <c r="CI1" i="1"/>
  <c r="CJ4" i="1"/>
  <c r="CI19" i="1"/>
  <c r="CI20" i="1"/>
  <c r="CJ23" i="1" l="1"/>
  <c r="CP12" i="1"/>
  <c r="CI25" i="1"/>
  <c r="CJ22" i="1"/>
  <c r="CJ7" i="1"/>
  <c r="CI27" i="1"/>
  <c r="CG43" i="1"/>
  <c r="CH37" i="1"/>
  <c r="CH9" i="1"/>
  <c r="CH11" i="1" s="1"/>
  <c r="CI5" i="1"/>
  <c r="CI9" i="1" s="1"/>
  <c r="CI11" i="1" s="1"/>
  <c r="CI17" i="1"/>
  <c r="CI18" i="1" s="1"/>
  <c r="CI39" i="1"/>
  <c r="CI40" i="1"/>
  <c r="CH41" i="1"/>
  <c r="CJ3" i="1"/>
  <c r="CJ2" i="1"/>
  <c r="CH10" i="1"/>
  <c r="H15" i="4"/>
  <c r="CK4" i="1"/>
  <c r="CJ8" i="1"/>
  <c r="CJ1" i="1"/>
  <c r="CJ19" i="1"/>
  <c r="CJ20" i="1"/>
  <c r="CK23" i="1" l="1"/>
  <c r="CQ12" i="1"/>
  <c r="CJ25" i="1"/>
  <c r="CJ27" i="1"/>
  <c r="CK22" i="1"/>
  <c r="CK7" i="1"/>
  <c r="CH14" i="1"/>
  <c r="CH15" i="1" s="1"/>
  <c r="CI10" i="1" s="1"/>
  <c r="CI14" i="1" s="1"/>
  <c r="CI15" i="1" s="1"/>
  <c r="CJ10" i="1" s="1"/>
  <c r="CH43" i="1"/>
  <c r="CJ17" i="1"/>
  <c r="CJ18" i="1" s="1"/>
  <c r="CJ5" i="1"/>
  <c r="CI37" i="1"/>
  <c r="CJ39" i="1"/>
  <c r="CJ40" i="1"/>
  <c r="CI41" i="1"/>
  <c r="CK3" i="1"/>
  <c r="CK2" i="1"/>
  <c r="CK20" i="1"/>
  <c r="CK8" i="1"/>
  <c r="CL4" i="1"/>
  <c r="CL23" i="1" s="1"/>
  <c r="CK19" i="1"/>
  <c r="CK1" i="1"/>
  <c r="CR12" i="1" l="1"/>
  <c r="CK25" i="1"/>
  <c r="CL22" i="1"/>
  <c r="CL27" i="1" s="1"/>
  <c r="CL7" i="1"/>
  <c r="CK27" i="1"/>
  <c r="CI43" i="1"/>
  <c r="CJ37" i="1"/>
  <c r="CK17" i="1"/>
  <c r="CK18" i="1" s="1"/>
  <c r="CK5" i="1"/>
  <c r="CK9" i="1" s="1"/>
  <c r="CK11" i="1" s="1"/>
  <c r="CJ9" i="1"/>
  <c r="CJ11" i="1" s="1"/>
  <c r="CK39" i="1"/>
  <c r="CK40" i="1"/>
  <c r="CJ41" i="1"/>
  <c r="CL3" i="1"/>
  <c r="CL2" i="1"/>
  <c r="CM4" i="1"/>
  <c r="CM23" i="1" s="1"/>
  <c r="CL1" i="1"/>
  <c r="CL19" i="1"/>
  <c r="CL8" i="1"/>
  <c r="CL20" i="1"/>
  <c r="CS12" i="1" l="1"/>
  <c r="CL25" i="1"/>
  <c r="CM22" i="1"/>
  <c r="CM25" i="1" s="1"/>
  <c r="CM7" i="1"/>
  <c r="CJ43" i="1"/>
  <c r="CJ14" i="1"/>
  <c r="CJ15" i="1" s="1"/>
  <c r="CK10" i="1" s="1"/>
  <c r="CK14" i="1" s="1"/>
  <c r="CK15" i="1" s="1"/>
  <c r="CL10" i="1" s="1"/>
  <c r="CL5" i="1"/>
  <c r="CL9" i="1" s="1"/>
  <c r="CL11" i="1" s="1"/>
  <c r="CL17" i="1"/>
  <c r="CL18" i="1" s="1"/>
  <c r="CK37" i="1"/>
  <c r="CL39" i="1"/>
  <c r="CL40" i="1"/>
  <c r="CK41" i="1"/>
  <c r="CM3" i="1"/>
  <c r="CM2" i="1"/>
  <c r="CN4" i="1"/>
  <c r="CN23" i="1" s="1"/>
  <c r="CM8" i="1"/>
  <c r="CM1" i="1"/>
  <c r="CM20" i="1"/>
  <c r="CM19" i="1"/>
  <c r="CT12" i="1" l="1"/>
  <c r="CN22" i="1"/>
  <c r="CN7" i="1"/>
  <c r="CM27" i="1"/>
  <c r="CK43" i="1"/>
  <c r="CL14" i="1"/>
  <c r="CL15" i="1" s="1"/>
  <c r="CM10" i="1" s="1"/>
  <c r="CM17" i="1"/>
  <c r="CM18" i="1" s="1"/>
  <c r="CM5" i="1"/>
  <c r="CM9" i="1" s="1"/>
  <c r="CM11" i="1" s="1"/>
  <c r="CL37" i="1"/>
  <c r="CM39" i="1"/>
  <c r="CM40" i="1"/>
  <c r="CL41" i="1"/>
  <c r="CN3" i="1"/>
  <c r="CN2" i="1"/>
  <c r="CN1" i="1"/>
  <c r="CO4" i="1"/>
  <c r="CO23" i="1" s="1"/>
  <c r="CN19" i="1"/>
  <c r="CN8" i="1"/>
  <c r="CN20" i="1"/>
  <c r="CL43" i="1" l="1"/>
  <c r="CU12" i="1"/>
  <c r="CN25" i="1"/>
  <c r="CO22" i="1"/>
  <c r="CO7" i="1"/>
  <c r="CN27" i="1"/>
  <c r="CM37" i="1"/>
  <c r="CN17" i="1"/>
  <c r="CN18" i="1" s="1"/>
  <c r="CN5" i="1"/>
  <c r="CN9" i="1" s="1"/>
  <c r="CN11" i="1" s="1"/>
  <c r="CN39" i="1"/>
  <c r="CN40" i="1"/>
  <c r="CM41" i="1"/>
  <c r="CM43" i="1" s="1"/>
  <c r="CO3" i="1"/>
  <c r="CO2" i="1"/>
  <c r="CM14" i="1"/>
  <c r="CM15" i="1" s="1"/>
  <c r="CN10" i="1" s="1"/>
  <c r="CO20" i="1"/>
  <c r="CP4" i="1"/>
  <c r="CP23" i="1" s="1"/>
  <c r="CO8" i="1"/>
  <c r="CO1" i="1"/>
  <c r="CO19" i="1"/>
  <c r="CV12" i="1" l="1"/>
  <c r="CO25" i="1"/>
  <c r="CP22" i="1"/>
  <c r="CP7" i="1"/>
  <c r="CO27" i="1"/>
  <c r="CN37" i="1"/>
  <c r="CO5" i="1"/>
  <c r="CO9" i="1" s="1"/>
  <c r="CO11" i="1" s="1"/>
  <c r="CO17" i="1"/>
  <c r="CO18" i="1" s="1"/>
  <c r="CO39" i="1"/>
  <c r="CO40" i="1"/>
  <c r="CN41" i="1"/>
  <c r="CN43" i="1" s="1"/>
  <c r="CP3" i="1"/>
  <c r="CP2" i="1"/>
  <c r="CP20" i="1"/>
  <c r="CQ4" i="1"/>
  <c r="CQ23" i="1" s="1"/>
  <c r="CP1" i="1"/>
  <c r="CP8" i="1"/>
  <c r="CP19" i="1"/>
  <c r="CN14" i="1"/>
  <c r="CN15" i="1" s="1"/>
  <c r="CO10" i="1" s="1"/>
  <c r="CW12" i="1" l="1"/>
  <c r="CP25" i="1"/>
  <c r="CQ22" i="1"/>
  <c r="CQ27" i="1" s="1"/>
  <c r="CQ7" i="1"/>
  <c r="CP27" i="1"/>
  <c r="CO37" i="1"/>
  <c r="CP5" i="1"/>
  <c r="CP9" i="1" s="1"/>
  <c r="CP11" i="1" s="1"/>
  <c r="CP17" i="1"/>
  <c r="CP18" i="1" s="1"/>
  <c r="CP39" i="1"/>
  <c r="CP40" i="1"/>
  <c r="CO41" i="1"/>
  <c r="CQ3" i="1"/>
  <c r="CQ2" i="1"/>
  <c r="CO14" i="1"/>
  <c r="CO15" i="1" s="1"/>
  <c r="CP10" i="1" s="1"/>
  <c r="CQ19" i="1"/>
  <c r="CR4" i="1"/>
  <c r="CR23" i="1" s="1"/>
  <c r="CQ20" i="1"/>
  <c r="CQ1" i="1"/>
  <c r="CQ8" i="1"/>
  <c r="CX12" i="1" l="1"/>
  <c r="CQ25" i="1"/>
  <c r="CR22" i="1"/>
  <c r="CR7" i="1"/>
  <c r="CO43" i="1"/>
  <c r="CP37" i="1"/>
  <c r="CQ5" i="1"/>
  <c r="CQ9" i="1" s="1"/>
  <c r="CQ11" i="1" s="1"/>
  <c r="CQ17" i="1"/>
  <c r="CQ18" i="1" s="1"/>
  <c r="CR2" i="1"/>
  <c r="CP41" i="1"/>
  <c r="CQ39" i="1"/>
  <c r="CQ40" i="1"/>
  <c r="CS4" i="1"/>
  <c r="CR1" i="1"/>
  <c r="CR8" i="1"/>
  <c r="CR19" i="1"/>
  <c r="CR20" i="1"/>
  <c r="CP14" i="1"/>
  <c r="CP15" i="1" s="1"/>
  <c r="CQ10" i="1" s="1"/>
  <c r="CY12" i="1" l="1"/>
  <c r="CR25" i="1"/>
  <c r="CS7" i="1"/>
  <c r="CR27" i="1"/>
  <c r="CR40" i="1"/>
  <c r="CR5" i="1"/>
  <c r="CR17" i="1"/>
  <c r="CR18" i="1" s="1"/>
  <c r="CP43" i="1"/>
  <c r="CQ37" i="1"/>
  <c r="CQ14" i="1"/>
  <c r="CQ15" i="1" s="1"/>
  <c r="CR10" i="1" s="1"/>
  <c r="CQ41" i="1"/>
  <c r="CR3" i="1"/>
  <c r="CR39" i="1"/>
  <c r="CS3" i="1"/>
  <c r="CS20" i="1"/>
  <c r="CS23" i="1" s="1"/>
  <c r="CS1" i="1"/>
  <c r="CS19" i="1"/>
  <c r="CS22" i="1" s="1"/>
  <c r="CS8" i="1"/>
  <c r="CT4" i="1"/>
  <c r="CZ12" i="1" l="1"/>
  <c r="CS25" i="1"/>
  <c r="CT7" i="1"/>
  <c r="DF7" i="1" s="1"/>
  <c r="DR7" i="1" s="1"/>
  <c r="ED7" i="1" s="1"/>
  <c r="EP7" i="1" s="1"/>
  <c r="FB7" i="1" s="1"/>
  <c r="FN7" i="1" s="1"/>
  <c r="FZ7" i="1" s="1"/>
  <c r="GL7" i="1" s="1"/>
  <c r="GX7" i="1" s="1"/>
  <c r="HJ7" i="1" s="1"/>
  <c r="HV7" i="1" s="1"/>
  <c r="IH7" i="1" s="1"/>
  <c r="IT7" i="1" s="1"/>
  <c r="JF7" i="1" s="1"/>
  <c r="JR7" i="1" s="1"/>
  <c r="CT23" i="1"/>
  <c r="CT22" i="1"/>
  <c r="CS27" i="1"/>
  <c r="CQ43" i="1"/>
  <c r="CR41" i="1"/>
  <c r="CR37" i="1"/>
  <c r="CS40" i="1"/>
  <c r="CS17" i="1"/>
  <c r="CS18" i="1" s="1"/>
  <c r="CS5" i="1"/>
  <c r="CR9" i="1"/>
  <c r="CR11" i="1" s="1"/>
  <c r="CS2" i="1"/>
  <c r="CS39" i="1"/>
  <c r="CT3" i="1"/>
  <c r="CT2" i="1"/>
  <c r="CT19" i="1"/>
  <c r="CT1" i="1"/>
  <c r="CT8" i="1"/>
  <c r="DF8" i="1" s="1"/>
  <c r="DR8" i="1" s="1"/>
  <c r="ED8" i="1" s="1"/>
  <c r="EP8" i="1" s="1"/>
  <c r="FB8" i="1" s="1"/>
  <c r="FN8" i="1" s="1"/>
  <c r="FZ8" i="1" s="1"/>
  <c r="GL8" i="1" s="1"/>
  <c r="GX8" i="1" s="1"/>
  <c r="HJ8" i="1" s="1"/>
  <c r="HV8" i="1" s="1"/>
  <c r="IH8" i="1" s="1"/>
  <c r="IT8" i="1" s="1"/>
  <c r="JF8" i="1" s="1"/>
  <c r="JR8" i="1" s="1"/>
  <c r="CT20" i="1"/>
  <c r="CU4" i="1"/>
  <c r="DA12" i="1" l="1"/>
  <c r="CT25" i="1"/>
  <c r="CU7" i="1"/>
  <c r="DG7" i="1" s="1"/>
  <c r="DS7" i="1" s="1"/>
  <c r="EE7" i="1" s="1"/>
  <c r="EQ7" i="1" s="1"/>
  <c r="FC7" i="1" s="1"/>
  <c r="FO7" i="1" s="1"/>
  <c r="GA7" i="1" s="1"/>
  <c r="GM7" i="1" s="1"/>
  <c r="GY7" i="1" s="1"/>
  <c r="HK7" i="1" s="1"/>
  <c r="HW7" i="1" s="1"/>
  <c r="II7" i="1" s="1"/>
  <c r="IU7" i="1" s="1"/>
  <c r="JG7" i="1" s="1"/>
  <c r="JS7" i="1" s="1"/>
  <c r="CU23" i="1"/>
  <c r="CT27" i="1"/>
  <c r="CR43" i="1"/>
  <c r="CS41" i="1"/>
  <c r="CU22" i="1"/>
  <c r="CU25" i="1" s="1"/>
  <c r="CR14" i="1"/>
  <c r="CR15" i="1" s="1"/>
  <c r="CS10" i="1" s="1"/>
  <c r="CS37" i="1"/>
  <c r="CS9" i="1"/>
  <c r="CS11" i="1" s="1"/>
  <c r="CT5" i="1"/>
  <c r="CT9" i="1" s="1"/>
  <c r="CT11" i="1" s="1"/>
  <c r="CT17" i="1"/>
  <c r="CT18" i="1" s="1"/>
  <c r="CT39" i="1"/>
  <c r="CT40" i="1"/>
  <c r="CU3" i="1"/>
  <c r="CU2" i="1"/>
  <c r="CU8" i="1"/>
  <c r="DG8" i="1" s="1"/>
  <c r="DS8" i="1" s="1"/>
  <c r="EE8" i="1" s="1"/>
  <c r="EQ8" i="1" s="1"/>
  <c r="FC8" i="1" s="1"/>
  <c r="FO8" i="1" s="1"/>
  <c r="GA8" i="1" s="1"/>
  <c r="GM8" i="1" s="1"/>
  <c r="GY8" i="1" s="1"/>
  <c r="HK8" i="1" s="1"/>
  <c r="HW8" i="1" s="1"/>
  <c r="II8" i="1" s="1"/>
  <c r="IU8" i="1" s="1"/>
  <c r="JG8" i="1" s="1"/>
  <c r="JS8" i="1" s="1"/>
  <c r="CV4" i="1"/>
  <c r="CU1" i="1"/>
  <c r="CU19" i="1"/>
  <c r="CU20" i="1"/>
  <c r="CS43" i="1" l="1"/>
  <c r="DB12" i="1"/>
  <c r="CV7" i="1"/>
  <c r="DH7" i="1" s="1"/>
  <c r="DT7" i="1" s="1"/>
  <c r="EF7" i="1" s="1"/>
  <c r="ER7" i="1" s="1"/>
  <c r="FD7" i="1" s="1"/>
  <c r="FP7" i="1" s="1"/>
  <c r="GB7" i="1" s="1"/>
  <c r="GN7" i="1" s="1"/>
  <c r="GZ7" i="1" s="1"/>
  <c r="HL7" i="1" s="1"/>
  <c r="HX7" i="1" s="1"/>
  <c r="IJ7" i="1" s="1"/>
  <c r="IV7" i="1" s="1"/>
  <c r="JH7" i="1" s="1"/>
  <c r="JT7" i="1" s="1"/>
  <c r="CV23" i="1"/>
  <c r="CU27" i="1"/>
  <c r="CV22" i="1"/>
  <c r="CV25" i="1" s="1"/>
  <c r="CS14" i="1"/>
  <c r="CS15" i="1" s="1"/>
  <c r="CT10" i="1" s="1"/>
  <c r="CT14" i="1" s="1"/>
  <c r="CT15" i="1" s="1"/>
  <c r="CU10" i="1" s="1"/>
  <c r="CT37" i="1"/>
  <c r="CU5" i="1"/>
  <c r="CU9" i="1" s="1"/>
  <c r="CU11" i="1" s="1"/>
  <c r="CU17" i="1"/>
  <c r="CU18" i="1" s="1"/>
  <c r="CU39" i="1"/>
  <c r="CU40" i="1"/>
  <c r="CT41" i="1"/>
  <c r="CV3" i="1"/>
  <c r="CV2" i="1"/>
  <c r="I15" i="4"/>
  <c r="CV1" i="1"/>
  <c r="CW4" i="1"/>
  <c r="CV19" i="1"/>
  <c r="CV20" i="1"/>
  <c r="CV8" i="1"/>
  <c r="DH8" i="1" s="1"/>
  <c r="DT8" i="1" s="1"/>
  <c r="EF8" i="1" s="1"/>
  <c r="ER8" i="1" s="1"/>
  <c r="FD8" i="1" s="1"/>
  <c r="FP8" i="1" s="1"/>
  <c r="GB8" i="1" s="1"/>
  <c r="GN8" i="1" s="1"/>
  <c r="GZ8" i="1" s="1"/>
  <c r="HL8" i="1" s="1"/>
  <c r="HX8" i="1" s="1"/>
  <c r="IJ8" i="1" s="1"/>
  <c r="IV8" i="1" s="1"/>
  <c r="JH8" i="1" s="1"/>
  <c r="JT8" i="1" s="1"/>
  <c r="DC12" i="1" l="1"/>
  <c r="CW7" i="1"/>
  <c r="DI7" i="1" s="1"/>
  <c r="DU7" i="1" s="1"/>
  <c r="EG7" i="1" s="1"/>
  <c r="ES7" i="1" s="1"/>
  <c r="FE7" i="1" s="1"/>
  <c r="FQ7" i="1" s="1"/>
  <c r="GC7" i="1" s="1"/>
  <c r="GO7" i="1" s="1"/>
  <c r="HA7" i="1" s="1"/>
  <c r="HM7" i="1" s="1"/>
  <c r="HY7" i="1" s="1"/>
  <c r="IK7" i="1" s="1"/>
  <c r="IW7" i="1" s="1"/>
  <c r="JI7" i="1" s="1"/>
  <c r="JU7" i="1" s="1"/>
  <c r="CW23" i="1"/>
  <c r="CV27" i="1"/>
  <c r="CW22" i="1"/>
  <c r="CT43" i="1"/>
  <c r="CV5" i="1"/>
  <c r="CV9" i="1" s="1"/>
  <c r="CV11" i="1" s="1"/>
  <c r="CV17" i="1"/>
  <c r="CV18" i="1" s="1"/>
  <c r="CU37" i="1"/>
  <c r="CV39" i="1"/>
  <c r="CV40" i="1"/>
  <c r="CU41" i="1"/>
  <c r="CW3" i="1"/>
  <c r="CW2" i="1"/>
  <c r="CU14" i="1"/>
  <c r="CU15" i="1" s="1"/>
  <c r="CV10" i="1" s="1"/>
  <c r="CW20" i="1"/>
  <c r="CW8" i="1"/>
  <c r="DI8" i="1" s="1"/>
  <c r="DU8" i="1" s="1"/>
  <c r="EG8" i="1" s="1"/>
  <c r="ES8" i="1" s="1"/>
  <c r="FE8" i="1" s="1"/>
  <c r="FQ8" i="1" s="1"/>
  <c r="GC8" i="1" s="1"/>
  <c r="GO8" i="1" s="1"/>
  <c r="HA8" i="1" s="1"/>
  <c r="HM8" i="1" s="1"/>
  <c r="HY8" i="1" s="1"/>
  <c r="IK8" i="1" s="1"/>
  <c r="IW8" i="1" s="1"/>
  <c r="JI8" i="1" s="1"/>
  <c r="JU8" i="1" s="1"/>
  <c r="CW19" i="1"/>
  <c r="CX4" i="1"/>
  <c r="CW1" i="1"/>
  <c r="DD12" i="1" l="1"/>
  <c r="CW25" i="1"/>
  <c r="CX7" i="1"/>
  <c r="DJ7" i="1" s="1"/>
  <c r="DV7" i="1" s="1"/>
  <c r="EH7" i="1" s="1"/>
  <c r="ET7" i="1" s="1"/>
  <c r="FF7" i="1" s="1"/>
  <c r="FR7" i="1" s="1"/>
  <c r="GD7" i="1" s="1"/>
  <c r="GP7" i="1" s="1"/>
  <c r="HB7" i="1" s="1"/>
  <c r="HN7" i="1" s="1"/>
  <c r="HZ7" i="1" s="1"/>
  <c r="IL7" i="1" s="1"/>
  <c r="IX7" i="1" s="1"/>
  <c r="JJ7" i="1" s="1"/>
  <c r="JV7" i="1" s="1"/>
  <c r="CX23" i="1"/>
  <c r="CW27" i="1"/>
  <c r="CX22" i="1"/>
  <c r="CX25" i="1" s="1"/>
  <c r="CU43" i="1"/>
  <c r="CV37" i="1"/>
  <c r="CW5" i="1"/>
  <c r="CW9" i="1" s="1"/>
  <c r="CW11" i="1" s="1"/>
  <c r="CW17" i="1"/>
  <c r="CW18" i="1" s="1"/>
  <c r="CW39" i="1"/>
  <c r="CW40" i="1"/>
  <c r="CV41" i="1"/>
  <c r="CX3" i="1"/>
  <c r="CX2" i="1"/>
  <c r="CV14" i="1"/>
  <c r="CV15" i="1" s="1"/>
  <c r="CW10" i="1" s="1"/>
  <c r="CX8" i="1"/>
  <c r="DJ8" i="1" s="1"/>
  <c r="DV8" i="1" s="1"/>
  <c r="EH8" i="1" s="1"/>
  <c r="ET8" i="1" s="1"/>
  <c r="FF8" i="1" s="1"/>
  <c r="FR8" i="1" s="1"/>
  <c r="GD8" i="1" s="1"/>
  <c r="GP8" i="1" s="1"/>
  <c r="HB8" i="1" s="1"/>
  <c r="HN8" i="1" s="1"/>
  <c r="HZ8" i="1" s="1"/>
  <c r="IL8" i="1" s="1"/>
  <c r="IX8" i="1" s="1"/>
  <c r="JJ8" i="1" s="1"/>
  <c r="JV8" i="1" s="1"/>
  <c r="CX20" i="1"/>
  <c r="CX19" i="1"/>
  <c r="CX1" i="1"/>
  <c r="CY4" i="1"/>
  <c r="DE12" i="1" l="1"/>
  <c r="CY7" i="1"/>
  <c r="DK7" i="1" s="1"/>
  <c r="DW7" i="1" s="1"/>
  <c r="EI7" i="1" s="1"/>
  <c r="EU7" i="1" s="1"/>
  <c r="FG7" i="1" s="1"/>
  <c r="FS7" i="1" s="1"/>
  <c r="GE7" i="1" s="1"/>
  <c r="GQ7" i="1" s="1"/>
  <c r="HC7" i="1" s="1"/>
  <c r="HO7" i="1" s="1"/>
  <c r="IA7" i="1" s="1"/>
  <c r="IM7" i="1" s="1"/>
  <c r="IY7" i="1" s="1"/>
  <c r="JK7" i="1" s="1"/>
  <c r="JW7" i="1" s="1"/>
  <c r="CY23" i="1"/>
  <c r="CX27" i="1"/>
  <c r="CY22" i="1"/>
  <c r="CY25" i="1" s="1"/>
  <c r="CV43" i="1"/>
  <c r="CW37" i="1"/>
  <c r="CX5" i="1"/>
  <c r="CX9" i="1" s="1"/>
  <c r="CX11" i="1" s="1"/>
  <c r="CX17" i="1"/>
  <c r="CX18" i="1" s="1"/>
  <c r="CX39" i="1"/>
  <c r="CX40" i="1"/>
  <c r="CW41" i="1"/>
  <c r="CY3" i="1"/>
  <c r="CY2" i="1"/>
  <c r="CW14" i="1"/>
  <c r="CW15" i="1" s="1"/>
  <c r="CX10" i="1" s="1"/>
  <c r="CZ4" i="1"/>
  <c r="CY19" i="1"/>
  <c r="CY20" i="1"/>
  <c r="CY1" i="1"/>
  <c r="CY8" i="1"/>
  <c r="DK8" i="1" s="1"/>
  <c r="DW8" i="1" s="1"/>
  <c r="EI8" i="1" s="1"/>
  <c r="EU8" i="1" s="1"/>
  <c r="FG8" i="1" s="1"/>
  <c r="FS8" i="1" s="1"/>
  <c r="GE8" i="1" s="1"/>
  <c r="GQ8" i="1" s="1"/>
  <c r="HC8" i="1" s="1"/>
  <c r="HO8" i="1" s="1"/>
  <c r="IA8" i="1" s="1"/>
  <c r="IM8" i="1" s="1"/>
  <c r="IY8" i="1" s="1"/>
  <c r="JK8" i="1" s="1"/>
  <c r="JW8" i="1" s="1"/>
  <c r="DF12" i="1" l="1"/>
  <c r="CZ7" i="1"/>
  <c r="DL7" i="1" s="1"/>
  <c r="DX7" i="1" s="1"/>
  <c r="EJ7" i="1" s="1"/>
  <c r="EV7" i="1" s="1"/>
  <c r="FH7" i="1" s="1"/>
  <c r="FT7" i="1" s="1"/>
  <c r="GF7" i="1" s="1"/>
  <c r="GR7" i="1" s="1"/>
  <c r="HD7" i="1" s="1"/>
  <c r="HP7" i="1" s="1"/>
  <c r="IB7" i="1" s="1"/>
  <c r="IN7" i="1" s="1"/>
  <c r="IZ7" i="1" s="1"/>
  <c r="JL7" i="1" s="1"/>
  <c r="JX7" i="1" s="1"/>
  <c r="CZ23" i="1"/>
  <c r="CZ22" i="1"/>
  <c r="CY27" i="1"/>
  <c r="CW43" i="1"/>
  <c r="CX37" i="1"/>
  <c r="CY5" i="1"/>
  <c r="CY17" i="1"/>
  <c r="CY18" i="1" s="1"/>
  <c r="CX14" i="1"/>
  <c r="CX15" i="1" s="1"/>
  <c r="CY10" i="1" s="1"/>
  <c r="CY39" i="1"/>
  <c r="CY40" i="1"/>
  <c r="CX41" i="1"/>
  <c r="CZ3" i="1"/>
  <c r="CZ2" i="1"/>
  <c r="CZ1" i="1"/>
  <c r="CZ8" i="1"/>
  <c r="DL8" i="1" s="1"/>
  <c r="DX8" i="1" s="1"/>
  <c r="EJ8" i="1" s="1"/>
  <c r="EV8" i="1" s="1"/>
  <c r="FH8" i="1" s="1"/>
  <c r="FT8" i="1" s="1"/>
  <c r="GF8" i="1" s="1"/>
  <c r="GR8" i="1" s="1"/>
  <c r="HD8" i="1" s="1"/>
  <c r="HP8" i="1" s="1"/>
  <c r="IB8" i="1" s="1"/>
  <c r="IN8" i="1" s="1"/>
  <c r="IZ8" i="1" s="1"/>
  <c r="JL8" i="1" s="1"/>
  <c r="JX8" i="1" s="1"/>
  <c r="CZ20" i="1"/>
  <c r="DA4" i="1"/>
  <c r="CZ19" i="1"/>
  <c r="DG12" i="1" l="1"/>
  <c r="CZ25" i="1"/>
  <c r="DA7" i="1"/>
  <c r="DM7" i="1" s="1"/>
  <c r="DY7" i="1" s="1"/>
  <c r="EK7" i="1" s="1"/>
  <c r="EW7" i="1" s="1"/>
  <c r="FI7" i="1" s="1"/>
  <c r="FU7" i="1" s="1"/>
  <c r="GG7" i="1" s="1"/>
  <c r="GS7" i="1" s="1"/>
  <c r="HE7" i="1" s="1"/>
  <c r="HQ7" i="1" s="1"/>
  <c r="IC7" i="1" s="1"/>
  <c r="IO7" i="1" s="1"/>
  <c r="JA7" i="1" s="1"/>
  <c r="JM7" i="1" s="1"/>
  <c r="JY7" i="1" s="1"/>
  <c r="DA23" i="1"/>
  <c r="CZ27" i="1"/>
  <c r="DA22" i="1"/>
  <c r="CX43" i="1"/>
  <c r="CY37" i="1"/>
  <c r="CZ5" i="1"/>
  <c r="CZ9" i="1" s="1"/>
  <c r="CZ11" i="1" s="1"/>
  <c r="CZ17" i="1"/>
  <c r="CZ18" i="1" s="1"/>
  <c r="CY9" i="1"/>
  <c r="CY11" i="1" s="1"/>
  <c r="CZ39" i="1"/>
  <c r="CZ40" i="1"/>
  <c r="CY41" i="1"/>
  <c r="CY43" i="1" s="1"/>
  <c r="DA3" i="1"/>
  <c r="DA2" i="1"/>
  <c r="DA19" i="1"/>
  <c r="DB4" i="1"/>
  <c r="DA8" i="1"/>
  <c r="DM8" i="1" s="1"/>
  <c r="DY8" i="1" s="1"/>
  <c r="EK8" i="1" s="1"/>
  <c r="EW8" i="1" s="1"/>
  <c r="FI8" i="1" s="1"/>
  <c r="FU8" i="1" s="1"/>
  <c r="GG8" i="1" s="1"/>
  <c r="GS8" i="1" s="1"/>
  <c r="HE8" i="1" s="1"/>
  <c r="HQ8" i="1" s="1"/>
  <c r="IC8" i="1" s="1"/>
  <c r="IO8" i="1" s="1"/>
  <c r="JA8" i="1" s="1"/>
  <c r="JM8" i="1" s="1"/>
  <c r="JY8" i="1" s="1"/>
  <c r="DA1" i="1"/>
  <c r="DA20" i="1"/>
  <c r="DH12" i="1" l="1"/>
  <c r="DA25" i="1"/>
  <c r="DB23" i="1"/>
  <c r="DB7" i="1"/>
  <c r="DN7" i="1" s="1"/>
  <c r="DZ7" i="1" s="1"/>
  <c r="EL7" i="1" s="1"/>
  <c r="EX7" i="1" s="1"/>
  <c r="FJ7" i="1" s="1"/>
  <c r="FV7" i="1" s="1"/>
  <c r="GH7" i="1" s="1"/>
  <c r="GT7" i="1" s="1"/>
  <c r="HF7" i="1" s="1"/>
  <c r="HR7" i="1" s="1"/>
  <c r="ID7" i="1" s="1"/>
  <c r="IP7" i="1" s="1"/>
  <c r="JB7" i="1" s="1"/>
  <c r="JN7" i="1" s="1"/>
  <c r="JZ7" i="1" s="1"/>
  <c r="DA27" i="1"/>
  <c r="DB22" i="1"/>
  <c r="DA17" i="1"/>
  <c r="DA18" i="1" s="1"/>
  <c r="DA5" i="1"/>
  <c r="DA9" i="1" s="1"/>
  <c r="DA11" i="1" s="1"/>
  <c r="CZ37" i="1"/>
  <c r="CY14" i="1"/>
  <c r="CY15" i="1" s="1"/>
  <c r="CZ10" i="1" s="1"/>
  <c r="CZ14" i="1" s="1"/>
  <c r="CZ15" i="1" s="1"/>
  <c r="DA10" i="1" s="1"/>
  <c r="DA39" i="1"/>
  <c r="DA40" i="1"/>
  <c r="CZ41" i="1"/>
  <c r="CZ43" i="1" s="1"/>
  <c r="DB3" i="1"/>
  <c r="DB2" i="1"/>
  <c r="DB20" i="1"/>
  <c r="DC4" i="1"/>
  <c r="DB19" i="1"/>
  <c r="DB8" i="1"/>
  <c r="DN8" i="1" s="1"/>
  <c r="DZ8" i="1" s="1"/>
  <c r="EL8" i="1" s="1"/>
  <c r="EX8" i="1" s="1"/>
  <c r="FJ8" i="1" s="1"/>
  <c r="FV8" i="1" s="1"/>
  <c r="GH8" i="1" s="1"/>
  <c r="GT8" i="1" s="1"/>
  <c r="HF8" i="1" s="1"/>
  <c r="HR8" i="1" s="1"/>
  <c r="ID8" i="1" s="1"/>
  <c r="IP8" i="1" s="1"/>
  <c r="JB8" i="1" s="1"/>
  <c r="JN8" i="1" s="1"/>
  <c r="JZ8" i="1" s="1"/>
  <c r="DB1" i="1"/>
  <c r="DI12" i="1" l="1"/>
  <c r="DC23" i="1"/>
  <c r="DB25" i="1"/>
  <c r="DC7" i="1"/>
  <c r="DO7" i="1" s="1"/>
  <c r="EA7" i="1" s="1"/>
  <c r="EM7" i="1" s="1"/>
  <c r="EY7" i="1" s="1"/>
  <c r="FK7" i="1" s="1"/>
  <c r="FW7" i="1" s="1"/>
  <c r="GI7" i="1" s="1"/>
  <c r="GU7" i="1" s="1"/>
  <c r="HG7" i="1" s="1"/>
  <c r="HS7" i="1" s="1"/>
  <c r="IE7" i="1" s="1"/>
  <c r="IQ7" i="1" s="1"/>
  <c r="JC7" i="1" s="1"/>
  <c r="JO7" i="1" s="1"/>
  <c r="KA7" i="1" s="1"/>
  <c r="DC22" i="1"/>
  <c r="DB27" i="1"/>
  <c r="DA37" i="1"/>
  <c r="DB5" i="1"/>
  <c r="DB9" i="1" s="1"/>
  <c r="DB11" i="1" s="1"/>
  <c r="DB17" i="1"/>
  <c r="DB18" i="1" s="1"/>
  <c r="DB39" i="1"/>
  <c r="DB40" i="1"/>
  <c r="DA41" i="1"/>
  <c r="DC3" i="1"/>
  <c r="DC2" i="1"/>
  <c r="DA14" i="1"/>
  <c r="DA15" i="1" s="1"/>
  <c r="DB10" i="1" s="1"/>
  <c r="DC8" i="1"/>
  <c r="DO8" i="1" s="1"/>
  <c r="EA8" i="1" s="1"/>
  <c r="EM8" i="1" s="1"/>
  <c r="EY8" i="1" s="1"/>
  <c r="FK8" i="1" s="1"/>
  <c r="FW8" i="1" s="1"/>
  <c r="GI8" i="1" s="1"/>
  <c r="GU8" i="1" s="1"/>
  <c r="HG8" i="1" s="1"/>
  <c r="HS8" i="1" s="1"/>
  <c r="IE8" i="1" s="1"/>
  <c r="IQ8" i="1" s="1"/>
  <c r="JC8" i="1" s="1"/>
  <c r="JO8" i="1" s="1"/>
  <c r="KA8" i="1" s="1"/>
  <c r="DD4" i="1"/>
  <c r="DC19" i="1"/>
  <c r="DC1" i="1"/>
  <c r="DC20" i="1"/>
  <c r="DC25" i="1" l="1"/>
  <c r="DD23" i="1"/>
  <c r="DJ12" i="1"/>
  <c r="DD7" i="1"/>
  <c r="DP7" i="1" s="1"/>
  <c r="EB7" i="1" s="1"/>
  <c r="EN7" i="1" s="1"/>
  <c r="EZ7" i="1" s="1"/>
  <c r="FL7" i="1" s="1"/>
  <c r="FX7" i="1" s="1"/>
  <c r="GJ7" i="1" s="1"/>
  <c r="GV7" i="1" s="1"/>
  <c r="HH7" i="1" s="1"/>
  <c r="HT7" i="1" s="1"/>
  <c r="IF7" i="1" s="1"/>
  <c r="IR7" i="1" s="1"/>
  <c r="JD7" i="1" s="1"/>
  <c r="JP7" i="1" s="1"/>
  <c r="KB7" i="1" s="1"/>
  <c r="DC27" i="1"/>
  <c r="DD22" i="1"/>
  <c r="DA43" i="1"/>
  <c r="DC17" i="1"/>
  <c r="DC18" i="1" s="1"/>
  <c r="DC5" i="1"/>
  <c r="DC9" i="1" s="1"/>
  <c r="DC11" i="1" s="1"/>
  <c r="DD2" i="1"/>
  <c r="DB37" i="1"/>
  <c r="DC39" i="1"/>
  <c r="DC40" i="1"/>
  <c r="DB41" i="1"/>
  <c r="DD1" i="1"/>
  <c r="DD20" i="1"/>
  <c r="DD19" i="1"/>
  <c r="DD8" i="1"/>
  <c r="DP8" i="1" s="1"/>
  <c r="EB8" i="1" s="1"/>
  <c r="EN8" i="1" s="1"/>
  <c r="EZ8" i="1" s="1"/>
  <c r="FL8" i="1" s="1"/>
  <c r="FX8" i="1" s="1"/>
  <c r="GJ8" i="1" s="1"/>
  <c r="GV8" i="1" s="1"/>
  <c r="HH8" i="1" s="1"/>
  <c r="HT8" i="1" s="1"/>
  <c r="IF8" i="1" s="1"/>
  <c r="IR8" i="1" s="1"/>
  <c r="JD8" i="1" s="1"/>
  <c r="JP8" i="1" s="1"/>
  <c r="KB8" i="1" s="1"/>
  <c r="DE4" i="1"/>
  <c r="DB14" i="1"/>
  <c r="DB15" i="1" s="1"/>
  <c r="DC10" i="1" s="1"/>
  <c r="DK12" i="1" l="1"/>
  <c r="DD27" i="1"/>
  <c r="DD25" i="1"/>
  <c r="DE7" i="1"/>
  <c r="DQ7" i="1" s="1"/>
  <c r="EC7" i="1" s="1"/>
  <c r="EO7" i="1" s="1"/>
  <c r="FA7" i="1" s="1"/>
  <c r="FM7" i="1" s="1"/>
  <c r="FY7" i="1" s="1"/>
  <c r="GK7" i="1" s="1"/>
  <c r="GW7" i="1" s="1"/>
  <c r="HI7" i="1" s="1"/>
  <c r="HU7" i="1" s="1"/>
  <c r="IG7" i="1" s="1"/>
  <c r="IS7" i="1" s="1"/>
  <c r="JE7" i="1" s="1"/>
  <c r="JQ7" i="1" s="1"/>
  <c r="KC7" i="1" s="1"/>
  <c r="DB43" i="1"/>
  <c r="DC37" i="1"/>
  <c r="DD40" i="1"/>
  <c r="DD17" i="1"/>
  <c r="DD18" i="1" s="1"/>
  <c r="DD5" i="1"/>
  <c r="DD9" i="1" s="1"/>
  <c r="DD11" i="1" s="1"/>
  <c r="DC41" i="1"/>
  <c r="DD3" i="1"/>
  <c r="DD39" i="1"/>
  <c r="DD41" i="1" s="1"/>
  <c r="DE3" i="1"/>
  <c r="DC14" i="1"/>
  <c r="DC15" i="1" s="1"/>
  <c r="DD10" i="1" s="1"/>
  <c r="DF4" i="1"/>
  <c r="DE19" i="1"/>
  <c r="DE22" i="1" s="1"/>
  <c r="DE20" i="1"/>
  <c r="DE23" i="1" s="1"/>
  <c r="DE8" i="1"/>
  <c r="DQ8" i="1" s="1"/>
  <c r="EC8" i="1" s="1"/>
  <c r="EO8" i="1" s="1"/>
  <c r="FA8" i="1" s="1"/>
  <c r="FM8" i="1" s="1"/>
  <c r="FY8" i="1" s="1"/>
  <c r="GK8" i="1" s="1"/>
  <c r="GW8" i="1" s="1"/>
  <c r="HI8" i="1" s="1"/>
  <c r="HU8" i="1" s="1"/>
  <c r="IG8" i="1" s="1"/>
  <c r="IS8" i="1" s="1"/>
  <c r="JE8" i="1" s="1"/>
  <c r="JQ8" i="1" s="1"/>
  <c r="KC8" i="1" s="1"/>
  <c r="DE1" i="1"/>
  <c r="DE25" i="1" l="1"/>
  <c r="DL12" i="1"/>
  <c r="DF23" i="1"/>
  <c r="DF22" i="1"/>
  <c r="DE27" i="1"/>
  <c r="DC43" i="1"/>
  <c r="DD37" i="1"/>
  <c r="DD43" i="1" s="1"/>
  <c r="DE40" i="1"/>
  <c r="DE17" i="1"/>
  <c r="DE18" i="1" s="1"/>
  <c r="DE5" i="1"/>
  <c r="DE2" i="1"/>
  <c r="DE39" i="1"/>
  <c r="DE41" i="1" s="1"/>
  <c r="DF3" i="1"/>
  <c r="DF2" i="1"/>
  <c r="DD14" i="1"/>
  <c r="DD15" i="1" s="1"/>
  <c r="DE10" i="1" s="1"/>
  <c r="DF1" i="1"/>
  <c r="DG4" i="1"/>
  <c r="DF19" i="1"/>
  <c r="DF20" i="1"/>
  <c r="DG23" i="1" l="1"/>
  <c r="DM12" i="1"/>
  <c r="DF25" i="1"/>
  <c r="DF27" i="1"/>
  <c r="DG22" i="1"/>
  <c r="DE37" i="1"/>
  <c r="DE43" i="1" s="1"/>
  <c r="DF5" i="1"/>
  <c r="DF9" i="1" s="1"/>
  <c r="DF11" i="1" s="1"/>
  <c r="DF17" i="1"/>
  <c r="DF18" i="1" s="1"/>
  <c r="DE9" i="1"/>
  <c r="DE11" i="1" s="1"/>
  <c r="DF39" i="1"/>
  <c r="DF40" i="1"/>
  <c r="DG3" i="1"/>
  <c r="DG2" i="1"/>
  <c r="DG1" i="1"/>
  <c r="DH4" i="1"/>
  <c r="DH23" i="1" s="1"/>
  <c r="DG19" i="1"/>
  <c r="DG20" i="1"/>
  <c r="DN12" i="1" l="1"/>
  <c r="DG25" i="1"/>
  <c r="DH22" i="1"/>
  <c r="DG27" i="1"/>
  <c r="DE14" i="1"/>
  <c r="DE15" i="1" s="1"/>
  <c r="J15" i="4" s="1"/>
  <c r="DG5" i="1"/>
  <c r="DG9" i="1" s="1"/>
  <c r="DG11" i="1" s="1"/>
  <c r="DG17" i="1"/>
  <c r="DG18" i="1" s="1"/>
  <c r="DF37" i="1"/>
  <c r="DG39" i="1"/>
  <c r="DG40" i="1"/>
  <c r="DF41" i="1"/>
  <c r="DH3" i="1"/>
  <c r="DH2" i="1"/>
  <c r="DH1" i="1"/>
  <c r="DH19" i="1"/>
  <c r="DI4" i="1"/>
  <c r="DI23" i="1" s="1"/>
  <c r="DH20" i="1"/>
  <c r="DH25" i="1" l="1"/>
  <c r="DO12" i="1"/>
  <c r="F12" i="7"/>
  <c r="DH27" i="1"/>
  <c r="DF10" i="1"/>
  <c r="DF14" i="1" s="1"/>
  <c r="DF43" i="1"/>
  <c r="DI22" i="1"/>
  <c r="DH5" i="1"/>
  <c r="DH17" i="1"/>
  <c r="DH18" i="1" s="1"/>
  <c r="DG37" i="1"/>
  <c r="DH39" i="1"/>
  <c r="DH40" i="1"/>
  <c r="DG41" i="1"/>
  <c r="DI3" i="1"/>
  <c r="DI2" i="1"/>
  <c r="DI19" i="1"/>
  <c r="DI20" i="1"/>
  <c r="DJ4" i="1"/>
  <c r="DJ23" i="1" s="1"/>
  <c r="DI1" i="1"/>
  <c r="DP12" i="1" l="1"/>
  <c r="DI25" i="1"/>
  <c r="DJ22" i="1"/>
  <c r="DI27" i="1"/>
  <c r="DF15" i="1"/>
  <c r="DG10" i="1" s="1"/>
  <c r="DG14" i="1" s="1"/>
  <c r="DG15" i="1" s="1"/>
  <c r="DH10" i="1" s="1"/>
  <c r="DG43" i="1"/>
  <c r="DH37" i="1"/>
  <c r="DI17" i="1"/>
  <c r="DI18" i="1" s="1"/>
  <c r="DI5" i="1"/>
  <c r="DH9" i="1"/>
  <c r="DH11" i="1" s="1"/>
  <c r="DI39" i="1"/>
  <c r="DI40" i="1"/>
  <c r="DH41" i="1"/>
  <c r="DJ3" i="1"/>
  <c r="DJ2" i="1"/>
  <c r="DJ1" i="1"/>
  <c r="DK4" i="1"/>
  <c r="DK23" i="1" s="1"/>
  <c r="DJ19" i="1"/>
  <c r="DJ20" i="1"/>
  <c r="DQ12" i="1" l="1"/>
  <c r="DJ25" i="1"/>
  <c r="DJ27" i="1"/>
  <c r="DK22" i="1"/>
  <c r="DI37" i="1"/>
  <c r="DH43" i="1"/>
  <c r="DI9" i="1"/>
  <c r="DI11" i="1" s="1"/>
  <c r="DJ17" i="1"/>
  <c r="DJ18" i="1" s="1"/>
  <c r="DJ5" i="1"/>
  <c r="DJ9" i="1" s="1"/>
  <c r="DJ11" i="1" s="1"/>
  <c r="DJ39" i="1"/>
  <c r="DJ40" i="1"/>
  <c r="DI41" i="1"/>
  <c r="DK3" i="1"/>
  <c r="DK2" i="1"/>
  <c r="DL4" i="1"/>
  <c r="DL23" i="1" s="1"/>
  <c r="DK19" i="1"/>
  <c r="DK1" i="1"/>
  <c r="DK20" i="1"/>
  <c r="DH14" i="1"/>
  <c r="DH15" i="1" s="1"/>
  <c r="DI10" i="1" s="1"/>
  <c r="DR12" i="1" l="1"/>
  <c r="DK25" i="1"/>
  <c r="DL22" i="1"/>
  <c r="DK27" i="1"/>
  <c r="DI43" i="1"/>
  <c r="DJ37" i="1"/>
  <c r="DK5" i="1"/>
  <c r="DK9" i="1" s="1"/>
  <c r="DK11" i="1" s="1"/>
  <c r="DK17" i="1"/>
  <c r="DK18" i="1" s="1"/>
  <c r="DK39" i="1"/>
  <c r="DK40" i="1"/>
  <c r="DJ41" i="1"/>
  <c r="DL3" i="1"/>
  <c r="DL2" i="1"/>
  <c r="DI14" i="1"/>
  <c r="DI15" i="1" s="1"/>
  <c r="DJ10" i="1" s="1"/>
  <c r="DM4" i="1"/>
  <c r="DM23" i="1" s="1"/>
  <c r="DL20" i="1"/>
  <c r="DL1" i="1"/>
  <c r="DL19" i="1"/>
  <c r="DS12" i="1" l="1"/>
  <c r="DL25" i="1"/>
  <c r="DL27" i="1"/>
  <c r="DM22" i="1"/>
  <c r="DJ43" i="1"/>
  <c r="DL17" i="1"/>
  <c r="DL18" i="1" s="1"/>
  <c r="DL5" i="1"/>
  <c r="DL9" i="1" s="1"/>
  <c r="DL11" i="1" s="1"/>
  <c r="DK37" i="1"/>
  <c r="DK41" i="1"/>
  <c r="DL39" i="1"/>
  <c r="DL40" i="1"/>
  <c r="DM3" i="1"/>
  <c r="DM2" i="1"/>
  <c r="DN4" i="1"/>
  <c r="DN23" i="1" s="1"/>
  <c r="DM19" i="1"/>
  <c r="DM20" i="1"/>
  <c r="DM1" i="1"/>
  <c r="DJ14" i="1"/>
  <c r="DJ15" i="1" s="1"/>
  <c r="DK10" i="1" s="1"/>
  <c r="DT12" i="1" l="1"/>
  <c r="DM25" i="1"/>
  <c r="DN22" i="1"/>
  <c r="DM27" i="1"/>
  <c r="DK43" i="1"/>
  <c r="DL37" i="1"/>
  <c r="DM17" i="1"/>
  <c r="DM18" i="1" s="1"/>
  <c r="DM5" i="1"/>
  <c r="DM39" i="1"/>
  <c r="DM40" i="1"/>
  <c r="DL41" i="1"/>
  <c r="DN3" i="1"/>
  <c r="DN2" i="1"/>
  <c r="DK14" i="1"/>
  <c r="DK15" i="1" s="1"/>
  <c r="DL10" i="1" s="1"/>
  <c r="DO4" i="1"/>
  <c r="DO23" i="1" s="1"/>
  <c r="DN19" i="1"/>
  <c r="DN20" i="1"/>
  <c r="DN1" i="1"/>
  <c r="DU12" i="1" l="1"/>
  <c r="DN25" i="1"/>
  <c r="DN27" i="1"/>
  <c r="DO22" i="1"/>
  <c r="DO25" i="1" s="1"/>
  <c r="DL43" i="1"/>
  <c r="DM37" i="1"/>
  <c r="DN5" i="1"/>
  <c r="DN9" i="1" s="1"/>
  <c r="DN11" i="1" s="1"/>
  <c r="DN17" i="1"/>
  <c r="DN18" i="1" s="1"/>
  <c r="DM9" i="1"/>
  <c r="DM11" i="1" s="1"/>
  <c r="DN39" i="1"/>
  <c r="DN40" i="1"/>
  <c r="DM41" i="1"/>
  <c r="DO3" i="1"/>
  <c r="DO2" i="1"/>
  <c r="DL14" i="1"/>
  <c r="DL15" i="1" s="1"/>
  <c r="DM10" i="1" s="1"/>
  <c r="DP4" i="1"/>
  <c r="DP23" i="1" s="1"/>
  <c r="DO19" i="1"/>
  <c r="DO1" i="1"/>
  <c r="DO20" i="1"/>
  <c r="DV12" i="1" l="1"/>
  <c r="DO27" i="1"/>
  <c r="DM43" i="1"/>
  <c r="DP22" i="1"/>
  <c r="DN37" i="1"/>
  <c r="DO17" i="1"/>
  <c r="DO18" i="1" s="1"/>
  <c r="DO5" i="1"/>
  <c r="DO9" i="1" s="1"/>
  <c r="DO11" i="1" s="1"/>
  <c r="DP2" i="1"/>
  <c r="DO39" i="1"/>
  <c r="DO40" i="1"/>
  <c r="DN41" i="1"/>
  <c r="DQ4" i="1"/>
  <c r="DP19" i="1"/>
  <c r="DP1" i="1"/>
  <c r="DP20" i="1"/>
  <c r="DM14" i="1"/>
  <c r="DM15" i="1" s="1"/>
  <c r="DN10" i="1" s="1"/>
  <c r="DW12" i="1" l="1"/>
  <c r="DP25" i="1"/>
  <c r="DP27" i="1"/>
  <c r="DO37" i="1"/>
  <c r="DN43" i="1"/>
  <c r="DP40" i="1"/>
  <c r="DP17" i="1"/>
  <c r="DP18" i="1" s="1"/>
  <c r="DP5" i="1"/>
  <c r="DO41" i="1"/>
  <c r="DP3" i="1"/>
  <c r="DP39" i="1"/>
  <c r="DP41" i="1" s="1"/>
  <c r="DQ3" i="1"/>
  <c r="DQ1" i="1"/>
  <c r="DQ20" i="1"/>
  <c r="DQ23" i="1" s="1"/>
  <c r="DQ19" i="1"/>
  <c r="DQ22" i="1" s="1"/>
  <c r="DQ25" i="1" s="1"/>
  <c r="DR4" i="1"/>
  <c r="DN14" i="1"/>
  <c r="DN15" i="1" s="1"/>
  <c r="DO10" i="1" s="1"/>
  <c r="DX12" i="1" l="1"/>
  <c r="DR23" i="1"/>
  <c r="DR22" i="1"/>
  <c r="DR25" i="1" s="1"/>
  <c r="DQ27" i="1"/>
  <c r="DO43" i="1"/>
  <c r="DP37" i="1"/>
  <c r="DP43" i="1" s="1"/>
  <c r="DQ40" i="1"/>
  <c r="DQ5" i="1"/>
  <c r="DQ9" i="1" s="1"/>
  <c r="DQ11" i="1" s="1"/>
  <c r="DQ17" i="1"/>
  <c r="DQ18" i="1" s="1"/>
  <c r="DP9" i="1"/>
  <c r="DP11" i="1" s="1"/>
  <c r="DQ2" i="1"/>
  <c r="DQ39" i="1"/>
  <c r="DR3" i="1"/>
  <c r="DR2" i="1"/>
  <c r="DR19" i="1"/>
  <c r="DS4" i="1"/>
  <c r="DR20" i="1"/>
  <c r="DR1" i="1"/>
  <c r="DO14" i="1"/>
  <c r="DO15" i="1" s="1"/>
  <c r="DP10" i="1" s="1"/>
  <c r="DS23" i="1" l="1"/>
  <c r="DY12" i="1"/>
  <c r="DQ41" i="1"/>
  <c r="DR27" i="1"/>
  <c r="DS22" i="1"/>
  <c r="DR5" i="1"/>
  <c r="DR9" i="1" s="1"/>
  <c r="DR11" i="1" s="1"/>
  <c r="DR17" i="1"/>
  <c r="DR18" i="1" s="1"/>
  <c r="DQ37" i="1"/>
  <c r="DR39" i="1"/>
  <c r="DR40" i="1"/>
  <c r="DS3" i="1"/>
  <c r="DS2" i="1"/>
  <c r="DT4" i="1"/>
  <c r="DT23" i="1" s="1"/>
  <c r="DS20" i="1"/>
  <c r="DS1" i="1"/>
  <c r="DS19" i="1"/>
  <c r="DP14" i="1"/>
  <c r="DP15" i="1" s="1"/>
  <c r="DQ10" i="1" s="1"/>
  <c r="DZ12" i="1" l="1"/>
  <c r="DS25" i="1"/>
  <c r="DQ43" i="1"/>
  <c r="DS27" i="1"/>
  <c r="DT22" i="1"/>
  <c r="DT25" i="1" s="1"/>
  <c r="DS17" i="1"/>
  <c r="DS18" i="1" s="1"/>
  <c r="DS5" i="1"/>
  <c r="DR37" i="1"/>
  <c r="DS39" i="1"/>
  <c r="DS40" i="1"/>
  <c r="DR41" i="1"/>
  <c r="DT3" i="1"/>
  <c r="DT2" i="1"/>
  <c r="DQ14" i="1"/>
  <c r="DQ15" i="1" s="1"/>
  <c r="K15" i="4" s="1"/>
  <c r="DT19" i="1"/>
  <c r="DT1" i="1"/>
  <c r="DU4" i="1"/>
  <c r="DU23" i="1" s="1"/>
  <c r="DT20" i="1"/>
  <c r="EA12" i="1" l="1"/>
  <c r="DU22" i="1"/>
  <c r="DT27" i="1"/>
  <c r="DR43" i="1"/>
  <c r="DS37" i="1"/>
  <c r="DT5" i="1"/>
  <c r="DT9" i="1" s="1"/>
  <c r="DT11" i="1" s="1"/>
  <c r="DT17" i="1"/>
  <c r="DT18" i="1" s="1"/>
  <c r="DS9" i="1"/>
  <c r="DS11" i="1" s="1"/>
  <c r="DT39" i="1"/>
  <c r="DT40" i="1"/>
  <c r="DS41" i="1"/>
  <c r="DU3" i="1"/>
  <c r="DU2" i="1"/>
  <c r="DR10" i="1"/>
  <c r="DR14" i="1" s="1"/>
  <c r="DR15" i="1" s="1"/>
  <c r="DS10" i="1" s="1"/>
  <c r="F13" i="7"/>
  <c r="DU19" i="1"/>
  <c r="DV4" i="1"/>
  <c r="DU20" i="1"/>
  <c r="DU1" i="1"/>
  <c r="EB12" i="1" l="1"/>
  <c r="DU25" i="1"/>
  <c r="DV23" i="1"/>
  <c r="DU27" i="1"/>
  <c r="DV22" i="1"/>
  <c r="DS43" i="1"/>
  <c r="DU17" i="1"/>
  <c r="DU18" i="1" s="1"/>
  <c r="DU5" i="1"/>
  <c r="DT37" i="1"/>
  <c r="DU39" i="1"/>
  <c r="DU40" i="1"/>
  <c r="DT41" i="1"/>
  <c r="DV3" i="1"/>
  <c r="DV2" i="1"/>
  <c r="DV1" i="1"/>
  <c r="DV20" i="1"/>
  <c r="DV19" i="1"/>
  <c r="DW4" i="1"/>
  <c r="DS14" i="1"/>
  <c r="DS15" i="1" s="1"/>
  <c r="DT10" i="1" s="1"/>
  <c r="EC12" i="1" l="1"/>
  <c r="DV27" i="1"/>
  <c r="DV25" i="1"/>
  <c r="DW23" i="1"/>
  <c r="DW22" i="1"/>
  <c r="DW25" i="1" s="1"/>
  <c r="DT43" i="1"/>
  <c r="DU37" i="1"/>
  <c r="DV17" i="1"/>
  <c r="DV18" i="1" s="1"/>
  <c r="DV5" i="1"/>
  <c r="DV9" i="1" s="1"/>
  <c r="DV11" i="1" s="1"/>
  <c r="DU9" i="1"/>
  <c r="DU11" i="1" s="1"/>
  <c r="DV39" i="1"/>
  <c r="DV40" i="1"/>
  <c r="DU41" i="1"/>
  <c r="DW3" i="1"/>
  <c r="DW2" i="1"/>
  <c r="DX4" i="1"/>
  <c r="DW1" i="1"/>
  <c r="DW20" i="1"/>
  <c r="DW19" i="1"/>
  <c r="DT14" i="1"/>
  <c r="DT15" i="1" s="1"/>
  <c r="DU10" i="1" s="1"/>
  <c r="ED12" i="1" l="1"/>
  <c r="DX23" i="1"/>
  <c r="DX22" i="1"/>
  <c r="DW27" i="1"/>
  <c r="DU43" i="1"/>
  <c r="DV37" i="1"/>
  <c r="DW5" i="1"/>
  <c r="DW9" i="1" s="1"/>
  <c r="DW11" i="1" s="1"/>
  <c r="DW17" i="1"/>
  <c r="DW18" i="1" s="1"/>
  <c r="DW39" i="1"/>
  <c r="DW40" i="1"/>
  <c r="DV41" i="1"/>
  <c r="DX3" i="1"/>
  <c r="DX2" i="1"/>
  <c r="DU14" i="1"/>
  <c r="DU15" i="1" s="1"/>
  <c r="DV10" i="1" s="1"/>
  <c r="DX20" i="1"/>
  <c r="DX1" i="1"/>
  <c r="DX19" i="1"/>
  <c r="DY4" i="1"/>
  <c r="EE12" i="1" l="1"/>
  <c r="DX25" i="1"/>
  <c r="DY23" i="1"/>
  <c r="DX27" i="1"/>
  <c r="DY22" i="1"/>
  <c r="DV43" i="1"/>
  <c r="DX5" i="1"/>
  <c r="DX9" i="1" s="1"/>
  <c r="DX11" i="1" s="1"/>
  <c r="DX17" i="1"/>
  <c r="DX18" i="1" s="1"/>
  <c r="DW37" i="1"/>
  <c r="DX39" i="1"/>
  <c r="DX40" i="1"/>
  <c r="DW41" i="1"/>
  <c r="DY3" i="1"/>
  <c r="DY2" i="1"/>
  <c r="DY1" i="1"/>
  <c r="DY20" i="1"/>
  <c r="DZ4" i="1"/>
  <c r="DY19" i="1"/>
  <c r="DV14" i="1"/>
  <c r="DV15" i="1" s="1"/>
  <c r="DW10" i="1" s="1"/>
  <c r="EF12" i="1" l="1"/>
  <c r="DY25" i="1"/>
  <c r="DZ23" i="1"/>
  <c r="DY27" i="1"/>
  <c r="DZ22" i="1"/>
  <c r="DW43" i="1"/>
  <c r="DX37" i="1"/>
  <c r="DY17" i="1"/>
  <c r="DY18" i="1" s="1"/>
  <c r="DY5" i="1"/>
  <c r="DY39" i="1"/>
  <c r="DY40" i="1"/>
  <c r="DX41" i="1"/>
  <c r="DZ3" i="1"/>
  <c r="DZ2" i="1"/>
  <c r="DZ20" i="1"/>
  <c r="DZ1" i="1"/>
  <c r="EA4" i="1"/>
  <c r="DZ19" i="1"/>
  <c r="DW14" i="1"/>
  <c r="DW15" i="1" s="1"/>
  <c r="DX10" i="1" s="1"/>
  <c r="EG12" i="1" l="1"/>
  <c r="DZ25" i="1"/>
  <c r="EA23" i="1"/>
  <c r="DZ27" i="1"/>
  <c r="EA22" i="1"/>
  <c r="EA25" i="1" s="1"/>
  <c r="DY37" i="1"/>
  <c r="DX43" i="1"/>
  <c r="DZ5" i="1"/>
  <c r="DZ9" i="1" s="1"/>
  <c r="DZ11" i="1" s="1"/>
  <c r="DZ17" i="1"/>
  <c r="DZ18" i="1" s="1"/>
  <c r="DY9" i="1"/>
  <c r="DY11" i="1" s="1"/>
  <c r="DZ39" i="1"/>
  <c r="DZ40" i="1"/>
  <c r="DY41" i="1"/>
  <c r="EA3" i="1"/>
  <c r="EA2" i="1"/>
  <c r="DX14" i="1"/>
  <c r="DX15" i="1" s="1"/>
  <c r="DY10" i="1" s="1"/>
  <c r="EA19" i="1"/>
  <c r="EB4" i="1"/>
  <c r="EA20" i="1"/>
  <c r="EA1" i="1"/>
  <c r="EH12" i="1" l="1"/>
  <c r="EA27" i="1"/>
  <c r="EB23" i="1"/>
  <c r="EB22" i="1"/>
  <c r="DY43" i="1"/>
  <c r="EA17" i="1"/>
  <c r="EA18" i="1" s="1"/>
  <c r="EA5" i="1"/>
  <c r="EA9" i="1" s="1"/>
  <c r="EA11" i="1" s="1"/>
  <c r="EB2" i="1"/>
  <c r="DZ37" i="1"/>
  <c r="EA39" i="1"/>
  <c r="EA40" i="1"/>
  <c r="DZ41" i="1"/>
  <c r="EC4" i="1"/>
  <c r="EB20" i="1"/>
  <c r="EB1" i="1"/>
  <c r="EB19" i="1"/>
  <c r="DY14" i="1"/>
  <c r="DY15" i="1" s="1"/>
  <c r="DZ10" i="1" s="1"/>
  <c r="DZ43" i="1" l="1"/>
  <c r="EI12" i="1"/>
  <c r="EB25" i="1"/>
  <c r="EB27" i="1"/>
  <c r="EA37" i="1"/>
  <c r="EB40" i="1"/>
  <c r="EB5" i="1"/>
  <c r="EB9" i="1" s="1"/>
  <c r="EB11" i="1" s="1"/>
  <c r="EB17" i="1"/>
  <c r="EB18" i="1" s="1"/>
  <c r="EA41" i="1"/>
  <c r="EB3" i="1"/>
  <c r="EB39" i="1"/>
  <c r="EC3" i="1"/>
  <c r="EC19" i="1"/>
  <c r="EC22" i="1" s="1"/>
  <c r="EC20" i="1"/>
  <c r="EC23" i="1" s="1"/>
  <c r="ED4" i="1"/>
  <c r="EC1" i="1"/>
  <c r="DZ14" i="1"/>
  <c r="DZ15" i="1" s="1"/>
  <c r="EA10" i="1" s="1"/>
  <c r="EC25" i="1" l="1"/>
  <c r="EJ12" i="1"/>
  <c r="ED23" i="1"/>
  <c r="ED22" i="1"/>
  <c r="EC27" i="1"/>
  <c r="EB41" i="1"/>
  <c r="EA43" i="1"/>
  <c r="EB37" i="1"/>
  <c r="EC40" i="1"/>
  <c r="EC17" i="1"/>
  <c r="EC18" i="1" s="1"/>
  <c r="EC5" i="1"/>
  <c r="EC2" i="1"/>
  <c r="EC39" i="1"/>
  <c r="ED3" i="1"/>
  <c r="ED2" i="1"/>
  <c r="ED19" i="1"/>
  <c r="ED20" i="1"/>
  <c r="EE4" i="1"/>
  <c r="ED1" i="1"/>
  <c r="EA14" i="1"/>
  <c r="EA15" i="1" s="1"/>
  <c r="EB10" i="1" s="1"/>
  <c r="EE23" i="1" l="1"/>
  <c r="EK12" i="1"/>
  <c r="ED25" i="1"/>
  <c r="ED27" i="1"/>
  <c r="EB43" i="1"/>
  <c r="EC41" i="1"/>
  <c r="EE22" i="1"/>
  <c r="EC37" i="1"/>
  <c r="EC9" i="1"/>
  <c r="EC11" i="1" s="1"/>
  <c r="ED17" i="1"/>
  <c r="ED18" i="1" s="1"/>
  <c r="ED5" i="1"/>
  <c r="ED9" i="1" s="1"/>
  <c r="ED11" i="1" s="1"/>
  <c r="ED39" i="1"/>
  <c r="ED40" i="1"/>
  <c r="EE3" i="1"/>
  <c r="EE2" i="1"/>
  <c r="EB14" i="1"/>
  <c r="EB15" i="1" s="1"/>
  <c r="EC10" i="1" s="1"/>
  <c r="EF4" i="1"/>
  <c r="EF23" i="1" s="1"/>
  <c r="EE19" i="1"/>
  <c r="EE1" i="1"/>
  <c r="EE20" i="1"/>
  <c r="EE25" i="1" l="1"/>
  <c r="EL12" i="1"/>
  <c r="EF22" i="1"/>
  <c r="EE27" i="1"/>
  <c r="EC43" i="1"/>
  <c r="ED37" i="1"/>
  <c r="EE17" i="1"/>
  <c r="EE18" i="1" s="1"/>
  <c r="EE5" i="1"/>
  <c r="EE9" i="1" s="1"/>
  <c r="EE11" i="1" s="1"/>
  <c r="EE39" i="1"/>
  <c r="EE40" i="1"/>
  <c r="ED41" i="1"/>
  <c r="EF3" i="1"/>
  <c r="EF2" i="1"/>
  <c r="EF19" i="1"/>
  <c r="EF1" i="1"/>
  <c r="EF20" i="1"/>
  <c r="EG4" i="1"/>
  <c r="EG23" i="1" s="1"/>
  <c r="EC14" i="1"/>
  <c r="EC15" i="1" s="1"/>
  <c r="L15" i="4" s="1"/>
  <c r="EM12" i="1" l="1"/>
  <c r="EF25" i="1"/>
  <c r="EF27" i="1"/>
  <c r="EG22" i="1"/>
  <c r="ED43" i="1"/>
  <c r="EE37" i="1"/>
  <c r="EF5" i="1"/>
  <c r="EF9" i="1" s="1"/>
  <c r="EF11" i="1" s="1"/>
  <c r="EF17" i="1"/>
  <c r="EF18" i="1" s="1"/>
  <c r="EF39" i="1"/>
  <c r="EF40" i="1"/>
  <c r="EE41" i="1"/>
  <c r="EG3" i="1"/>
  <c r="EG2" i="1"/>
  <c r="ED10" i="1"/>
  <c r="ED14" i="1" s="1"/>
  <c r="ED15" i="1" s="1"/>
  <c r="EE10" i="1" s="1"/>
  <c r="F14" i="7"/>
  <c r="EG20" i="1"/>
  <c r="EH4" i="1"/>
  <c r="EH23" i="1" s="1"/>
  <c r="EG1" i="1"/>
  <c r="EG19" i="1"/>
  <c r="EN12" i="1" l="1"/>
  <c r="EG25" i="1"/>
  <c r="EG27" i="1"/>
  <c r="EE43" i="1"/>
  <c r="EH22" i="1"/>
  <c r="EG5" i="1"/>
  <c r="EG9" i="1" s="1"/>
  <c r="EG11" i="1" s="1"/>
  <c r="EG17" i="1"/>
  <c r="EG18" i="1" s="1"/>
  <c r="EF37" i="1"/>
  <c r="EG39" i="1"/>
  <c r="EG40" i="1"/>
  <c r="EF41" i="1"/>
  <c r="EH3" i="1"/>
  <c r="EH2" i="1"/>
  <c r="EI4" i="1"/>
  <c r="EI23" i="1" s="1"/>
  <c r="EH20" i="1"/>
  <c r="EH1" i="1"/>
  <c r="EH19" i="1"/>
  <c r="EE14" i="1"/>
  <c r="EE15" i="1" s="1"/>
  <c r="EF10" i="1" s="1"/>
  <c r="EO12" i="1" l="1"/>
  <c r="EH25" i="1"/>
  <c r="EI22" i="1"/>
  <c r="EI25" i="1" s="1"/>
  <c r="EH27" i="1"/>
  <c r="EF43" i="1"/>
  <c r="EG37" i="1"/>
  <c r="EH17" i="1"/>
  <c r="EH18" i="1" s="1"/>
  <c r="EH5" i="1"/>
  <c r="EH9" i="1" s="1"/>
  <c r="EH11" i="1" s="1"/>
  <c r="EH39" i="1"/>
  <c r="EH40" i="1"/>
  <c r="EG41" i="1"/>
  <c r="EI3" i="1"/>
  <c r="EI2" i="1"/>
  <c r="EF14" i="1"/>
  <c r="EF15" i="1" s="1"/>
  <c r="EG10" i="1" s="1"/>
  <c r="EI19" i="1"/>
  <c r="EI1" i="1"/>
  <c r="EJ4" i="1"/>
  <c r="EJ23" i="1" s="1"/>
  <c r="EI20" i="1"/>
  <c r="EP12" i="1" l="1"/>
  <c r="EI27" i="1"/>
  <c r="EJ22" i="1"/>
  <c r="EG43" i="1"/>
  <c r="EH37" i="1"/>
  <c r="EI17" i="1"/>
  <c r="EI18" i="1" s="1"/>
  <c r="EI5" i="1"/>
  <c r="EI9" i="1" s="1"/>
  <c r="EI11" i="1" s="1"/>
  <c r="EI39" i="1"/>
  <c r="EI40" i="1"/>
  <c r="EH41" i="1"/>
  <c r="EJ3" i="1"/>
  <c r="EJ2" i="1"/>
  <c r="EJ1" i="1"/>
  <c r="EJ19" i="1"/>
  <c r="EK4" i="1"/>
  <c r="EK23" i="1" s="1"/>
  <c r="EJ20" i="1"/>
  <c r="EG14" i="1"/>
  <c r="EG15" i="1" s="1"/>
  <c r="EH10" i="1" s="1"/>
  <c r="EQ12" i="1" l="1"/>
  <c r="EJ25" i="1"/>
  <c r="EJ27" i="1"/>
  <c r="EH43" i="1"/>
  <c r="EK22" i="1"/>
  <c r="EI37" i="1"/>
  <c r="EJ17" i="1"/>
  <c r="EJ18" i="1" s="1"/>
  <c r="EJ5" i="1"/>
  <c r="EJ39" i="1"/>
  <c r="EJ40" i="1"/>
  <c r="EI41" i="1"/>
  <c r="EK3" i="1"/>
  <c r="EK2" i="1"/>
  <c r="EK1" i="1"/>
  <c r="EL4" i="1"/>
  <c r="EL23" i="1" s="1"/>
  <c r="EK19" i="1"/>
  <c r="EK20" i="1"/>
  <c r="EH14" i="1"/>
  <c r="EH15" i="1" s="1"/>
  <c r="EI10" i="1" s="1"/>
  <c r="ER12" i="1" l="1"/>
  <c r="EK27" i="1"/>
  <c r="EK25" i="1"/>
  <c r="EL22" i="1"/>
  <c r="EJ37" i="1"/>
  <c r="EI43" i="1"/>
  <c r="EK17" i="1"/>
  <c r="EK18" i="1" s="1"/>
  <c r="EK5" i="1"/>
  <c r="EK9" i="1" s="1"/>
  <c r="EK11" i="1" s="1"/>
  <c r="EJ9" i="1"/>
  <c r="EJ11" i="1" s="1"/>
  <c r="EK39" i="1"/>
  <c r="EK40" i="1"/>
  <c r="EJ41" i="1"/>
  <c r="EL3" i="1"/>
  <c r="EL2" i="1"/>
  <c r="EL1" i="1"/>
  <c r="EM4" i="1"/>
  <c r="EM23" i="1" s="1"/>
  <c r="EL19" i="1"/>
  <c r="EL20" i="1"/>
  <c r="EI14" i="1"/>
  <c r="EI15" i="1" s="1"/>
  <c r="EJ10" i="1" s="1"/>
  <c r="EL25" i="1" l="1"/>
  <c r="ES12" i="1"/>
  <c r="EL27" i="1"/>
  <c r="EM22" i="1"/>
  <c r="EJ43" i="1"/>
  <c r="EK37" i="1"/>
  <c r="EL17" i="1"/>
  <c r="EL18" i="1" s="1"/>
  <c r="EL5" i="1"/>
  <c r="EL9" i="1" s="1"/>
  <c r="EL11" i="1" s="1"/>
  <c r="EL39" i="1"/>
  <c r="EL40" i="1"/>
  <c r="EK41" i="1"/>
  <c r="EM3" i="1"/>
  <c r="EM2" i="1"/>
  <c r="EJ14" i="1"/>
  <c r="EJ15" i="1" s="1"/>
  <c r="EK10" i="1" s="1"/>
  <c r="EM19" i="1"/>
  <c r="EM20" i="1"/>
  <c r="EM1" i="1"/>
  <c r="EN4" i="1"/>
  <c r="EN23" i="1" s="1"/>
  <c r="ET12" i="1" l="1"/>
  <c r="EM25" i="1"/>
  <c r="EM27" i="1"/>
  <c r="EN22" i="1"/>
  <c r="EK43" i="1"/>
  <c r="EL37" i="1"/>
  <c r="EN2" i="1"/>
  <c r="EM17" i="1"/>
  <c r="EM18" i="1" s="1"/>
  <c r="EM5" i="1"/>
  <c r="EM9" i="1" s="1"/>
  <c r="EM11" i="1" s="1"/>
  <c r="EM39" i="1"/>
  <c r="EM40" i="1"/>
  <c r="EL41" i="1"/>
  <c r="EL43" i="1" s="1"/>
  <c r="EK14" i="1"/>
  <c r="EK15" i="1" s="1"/>
  <c r="EL10" i="1" s="1"/>
  <c r="EN20" i="1"/>
  <c r="EN1" i="1"/>
  <c r="EN19" i="1"/>
  <c r="EO4" i="1"/>
  <c r="EU12" i="1" l="1"/>
  <c r="EN27" i="1"/>
  <c r="EN25" i="1"/>
  <c r="EM37" i="1"/>
  <c r="EN40" i="1"/>
  <c r="EN5" i="1"/>
  <c r="EN17" i="1"/>
  <c r="EN18" i="1" s="1"/>
  <c r="EM41" i="1"/>
  <c r="EN3" i="1"/>
  <c r="EN39" i="1"/>
  <c r="EO3" i="1"/>
  <c r="EP4" i="1"/>
  <c r="EO19" i="1"/>
  <c r="EO22" i="1" s="1"/>
  <c r="EO1" i="1"/>
  <c r="EO20" i="1"/>
  <c r="EO23" i="1" s="1"/>
  <c r="EL14" i="1"/>
  <c r="EL15" i="1" s="1"/>
  <c r="EM10" i="1" s="1"/>
  <c r="EO25" i="1" l="1"/>
  <c r="EV12" i="1"/>
  <c r="EP23" i="1"/>
  <c r="EP22" i="1"/>
  <c r="EO27" i="1"/>
  <c r="EN41" i="1"/>
  <c r="EM43" i="1"/>
  <c r="EN37" i="1"/>
  <c r="EN9" i="1"/>
  <c r="EN11" i="1" s="1"/>
  <c r="EO40" i="1"/>
  <c r="EO5" i="1"/>
  <c r="EO17" i="1"/>
  <c r="EO18" i="1" s="1"/>
  <c r="EO2" i="1"/>
  <c r="EO39" i="1"/>
  <c r="EP3" i="1"/>
  <c r="EP2" i="1"/>
  <c r="EP19" i="1"/>
  <c r="EP20" i="1"/>
  <c r="EQ4" i="1"/>
  <c r="EQ23" i="1" s="1"/>
  <c r="EP1" i="1"/>
  <c r="EM14" i="1"/>
  <c r="EM15" i="1" s="1"/>
  <c r="EN10" i="1" s="1"/>
  <c r="EW12" i="1" l="1"/>
  <c r="EP25" i="1"/>
  <c r="EQ22" i="1"/>
  <c r="EP27" i="1"/>
  <c r="EN43" i="1"/>
  <c r="EO41" i="1"/>
  <c r="EO37" i="1"/>
  <c r="EO9" i="1"/>
  <c r="EO11" i="1" s="1"/>
  <c r="EP17" i="1"/>
  <c r="EP18" i="1" s="1"/>
  <c r="EP5" i="1"/>
  <c r="EP9" i="1" s="1"/>
  <c r="EP11" i="1" s="1"/>
  <c r="EP39" i="1"/>
  <c r="EP40" i="1"/>
  <c r="EQ3" i="1"/>
  <c r="EQ2" i="1"/>
  <c r="ER4" i="1"/>
  <c r="EQ19" i="1"/>
  <c r="EQ20" i="1"/>
  <c r="EQ1" i="1"/>
  <c r="EN14" i="1"/>
  <c r="EN15" i="1" s="1"/>
  <c r="EO10" i="1" s="1"/>
  <c r="EX12" i="1" l="1"/>
  <c r="EQ25" i="1"/>
  <c r="ER22" i="1"/>
  <c r="ER23" i="1"/>
  <c r="EQ27" i="1"/>
  <c r="EO43" i="1"/>
  <c r="EP37" i="1"/>
  <c r="EQ5" i="1"/>
  <c r="EQ17" i="1"/>
  <c r="EQ18" i="1" s="1"/>
  <c r="EQ39" i="1"/>
  <c r="EQ40" i="1"/>
  <c r="EP41" i="1"/>
  <c r="ER3" i="1"/>
  <c r="ER2" i="1"/>
  <c r="ER1" i="1"/>
  <c r="ER20" i="1"/>
  <c r="ES4" i="1"/>
  <c r="ER19" i="1"/>
  <c r="EO14" i="1"/>
  <c r="EO15" i="1" s="1"/>
  <c r="M15" i="4" s="1"/>
  <c r="EY12" i="1" l="1"/>
  <c r="ER25" i="1"/>
  <c r="ES22" i="1"/>
  <c r="ES23" i="1"/>
  <c r="ER27" i="1"/>
  <c r="EP43" i="1"/>
  <c r="EQ37" i="1"/>
  <c r="ER5" i="1"/>
  <c r="ER9" i="1" s="1"/>
  <c r="ER11" i="1" s="1"/>
  <c r="ER17" i="1"/>
  <c r="ER18" i="1" s="1"/>
  <c r="EQ9" i="1"/>
  <c r="EQ11" i="1" s="1"/>
  <c r="ER39" i="1"/>
  <c r="ER40" i="1"/>
  <c r="EQ41" i="1"/>
  <c r="ES3" i="1"/>
  <c r="ES2" i="1"/>
  <c r="EP10" i="1"/>
  <c r="EP14" i="1" s="1"/>
  <c r="EP15" i="1" s="1"/>
  <c r="EQ10" i="1" s="1"/>
  <c r="F15" i="7"/>
  <c r="ES19" i="1"/>
  <c r="ES20" i="1"/>
  <c r="ET4" i="1"/>
  <c r="ES1" i="1"/>
  <c r="ES27" i="1" l="1"/>
  <c r="EZ12" i="1"/>
  <c r="ES25" i="1"/>
  <c r="ET22" i="1"/>
  <c r="ET23" i="1"/>
  <c r="EQ43" i="1"/>
  <c r="ES5" i="1"/>
  <c r="ES9" i="1" s="1"/>
  <c r="ES11" i="1" s="1"/>
  <c r="ES17" i="1"/>
  <c r="ES18" i="1" s="1"/>
  <c r="ER37" i="1"/>
  <c r="ES39" i="1"/>
  <c r="ES40" i="1"/>
  <c r="ER41" i="1"/>
  <c r="ET3" i="1"/>
  <c r="ET2" i="1"/>
  <c r="EQ14" i="1"/>
  <c r="EQ15" i="1" s="1"/>
  <c r="ER10" i="1" s="1"/>
  <c r="ET20" i="1"/>
  <c r="EU4" i="1"/>
  <c r="ET19" i="1"/>
  <c r="ET1" i="1"/>
  <c r="FA12" i="1" l="1"/>
  <c r="ET25" i="1"/>
  <c r="EU22" i="1"/>
  <c r="EU25" i="1" s="1"/>
  <c r="EU23" i="1"/>
  <c r="ET27" i="1"/>
  <c r="ER43" i="1"/>
  <c r="ET5" i="1"/>
  <c r="ET9" i="1" s="1"/>
  <c r="ET11" i="1" s="1"/>
  <c r="ET17" i="1"/>
  <c r="ET18" i="1" s="1"/>
  <c r="ES37" i="1"/>
  <c r="ET39" i="1"/>
  <c r="ET40" i="1"/>
  <c r="ES41" i="1"/>
  <c r="EU3" i="1"/>
  <c r="EU2" i="1"/>
  <c r="EV4" i="1"/>
  <c r="EU19" i="1"/>
  <c r="EU1" i="1"/>
  <c r="EU20" i="1"/>
  <c r="ER14" i="1"/>
  <c r="ER15" i="1" s="1"/>
  <c r="ES10" i="1" s="1"/>
  <c r="EU27" i="1" l="1"/>
  <c r="FB12" i="1"/>
  <c r="EV22" i="1"/>
  <c r="EV23" i="1"/>
  <c r="ES43" i="1"/>
  <c r="ET37" i="1"/>
  <c r="EU5" i="1"/>
  <c r="EU9" i="1" s="1"/>
  <c r="EU11" i="1" s="1"/>
  <c r="EU17" i="1"/>
  <c r="EU18" i="1" s="1"/>
  <c r="EU39" i="1"/>
  <c r="EU40" i="1"/>
  <c r="ET41" i="1"/>
  <c r="EV3" i="1"/>
  <c r="EV2" i="1"/>
  <c r="ES14" i="1"/>
  <c r="ES15" i="1" s="1"/>
  <c r="ET10" i="1" s="1"/>
  <c r="EV1" i="1"/>
  <c r="EV20" i="1"/>
  <c r="EW4" i="1"/>
  <c r="EV19" i="1"/>
  <c r="FC12" i="1" l="1"/>
  <c r="EV25" i="1"/>
  <c r="EW22" i="1"/>
  <c r="EW23" i="1"/>
  <c r="EV27" i="1"/>
  <c r="ET43" i="1"/>
  <c r="EV5" i="1"/>
  <c r="EV9" i="1" s="1"/>
  <c r="EV11" i="1" s="1"/>
  <c r="EV17" i="1"/>
  <c r="EV18" i="1" s="1"/>
  <c r="EU37" i="1"/>
  <c r="EV39" i="1"/>
  <c r="EV40" i="1"/>
  <c r="EU41" i="1"/>
  <c r="EW3" i="1"/>
  <c r="EW2" i="1"/>
  <c r="EW20" i="1"/>
  <c r="EW19" i="1"/>
  <c r="EX4" i="1"/>
  <c r="EW1" i="1"/>
  <c r="ET14" i="1"/>
  <c r="ET15" i="1" s="1"/>
  <c r="EU10" i="1" s="1"/>
  <c r="FD12" i="1" l="1"/>
  <c r="EW25" i="1"/>
  <c r="EX22" i="1"/>
  <c r="EX23" i="1"/>
  <c r="EW27" i="1"/>
  <c r="EU43" i="1"/>
  <c r="EW17" i="1"/>
  <c r="EW18" i="1" s="1"/>
  <c r="EW5" i="1"/>
  <c r="EW9" i="1" s="1"/>
  <c r="EW11" i="1" s="1"/>
  <c r="EV37" i="1"/>
  <c r="EV41" i="1"/>
  <c r="EW39" i="1"/>
  <c r="EW40" i="1"/>
  <c r="EX3" i="1"/>
  <c r="EX2" i="1"/>
  <c r="EU14" i="1"/>
  <c r="EU15" i="1" s="1"/>
  <c r="EV10" i="1" s="1"/>
  <c r="EX19" i="1"/>
  <c r="EY4" i="1"/>
  <c r="EX20" i="1"/>
  <c r="EX1" i="1"/>
  <c r="FE12" i="1" l="1"/>
  <c r="EX25" i="1"/>
  <c r="EY22" i="1"/>
  <c r="EY23" i="1"/>
  <c r="EX27" i="1"/>
  <c r="EV43" i="1"/>
  <c r="EX17" i="1"/>
  <c r="EX18" i="1" s="1"/>
  <c r="EX5" i="1"/>
  <c r="EW37" i="1"/>
  <c r="EX39" i="1"/>
  <c r="EX40" i="1"/>
  <c r="EW41" i="1"/>
  <c r="EY3" i="1"/>
  <c r="EY2" i="1"/>
  <c r="EY19" i="1"/>
  <c r="EY20" i="1"/>
  <c r="EY1" i="1"/>
  <c r="EZ4" i="1"/>
  <c r="EV14" i="1"/>
  <c r="EV15" i="1" s="1"/>
  <c r="EW10" i="1" s="1"/>
  <c r="FF12" i="1" l="1"/>
  <c r="EY25" i="1"/>
  <c r="EZ22" i="1"/>
  <c r="EZ23" i="1"/>
  <c r="EZ27" i="1" s="1"/>
  <c r="EW43" i="1"/>
  <c r="EY27" i="1"/>
  <c r="EX37" i="1"/>
  <c r="EY5" i="1"/>
  <c r="EY9" i="1" s="1"/>
  <c r="EY11" i="1" s="1"/>
  <c r="EY17" i="1"/>
  <c r="EY18" i="1" s="1"/>
  <c r="EX9" i="1"/>
  <c r="EX11" i="1" s="1"/>
  <c r="EZ2" i="1"/>
  <c r="EY39" i="1"/>
  <c r="EY40" i="1"/>
  <c r="EX41" i="1"/>
  <c r="FA4" i="1"/>
  <c r="EZ1" i="1"/>
  <c r="EZ20" i="1"/>
  <c r="EZ19" i="1"/>
  <c r="EW14" i="1"/>
  <c r="EW15" i="1" s="1"/>
  <c r="EX10" i="1" s="1"/>
  <c r="EZ25" i="1" l="1"/>
  <c r="FG12" i="1"/>
  <c r="EX43" i="1"/>
  <c r="EZ40" i="1"/>
  <c r="EZ5" i="1"/>
  <c r="EZ17" i="1"/>
  <c r="EZ18" i="1" s="1"/>
  <c r="EY37" i="1"/>
  <c r="EY41" i="1"/>
  <c r="EZ3" i="1"/>
  <c r="EZ39" i="1"/>
  <c r="FA3" i="1"/>
  <c r="FB4" i="1"/>
  <c r="FA19" i="1"/>
  <c r="FA22" i="1" s="1"/>
  <c r="FA20" i="1"/>
  <c r="FA23" i="1" s="1"/>
  <c r="FA1" i="1"/>
  <c r="EX14" i="1"/>
  <c r="EX15" i="1" s="1"/>
  <c r="EY10" i="1" s="1"/>
  <c r="FA25" i="1" l="1"/>
  <c r="FH12" i="1"/>
  <c r="FB23" i="1"/>
  <c r="EZ41" i="1"/>
  <c r="FB22" i="1"/>
  <c r="FA27" i="1"/>
  <c r="EY43" i="1"/>
  <c r="EZ37" i="1"/>
  <c r="FA40" i="1"/>
  <c r="FA17" i="1"/>
  <c r="FA18" i="1" s="1"/>
  <c r="FA5" i="1"/>
  <c r="EZ9" i="1"/>
  <c r="EZ11" i="1" s="1"/>
  <c r="FA2" i="1"/>
  <c r="FA39" i="1"/>
  <c r="FB3" i="1"/>
  <c r="FB2" i="1"/>
  <c r="EY14" i="1"/>
  <c r="EY15" i="1" s="1"/>
  <c r="EZ10" i="1" s="1"/>
  <c r="FB20" i="1"/>
  <c r="FB1" i="1"/>
  <c r="FC4" i="1"/>
  <c r="FB19" i="1"/>
  <c r="FI12" i="1" l="1"/>
  <c r="FB25" i="1"/>
  <c r="FC22" i="1"/>
  <c r="FC23" i="1"/>
  <c r="EZ43" i="1"/>
  <c r="FA41" i="1"/>
  <c r="FB27" i="1"/>
  <c r="FA37" i="1"/>
  <c r="FA9" i="1"/>
  <c r="FA11" i="1" s="1"/>
  <c r="FB5" i="1"/>
  <c r="FB9" i="1" s="1"/>
  <c r="FB11" i="1" s="1"/>
  <c r="FB17" i="1"/>
  <c r="FB18" i="1" s="1"/>
  <c r="FB39" i="1"/>
  <c r="FB40" i="1"/>
  <c r="FC3" i="1"/>
  <c r="FC2" i="1"/>
  <c r="FC19" i="1"/>
  <c r="FD4" i="1"/>
  <c r="FC1" i="1"/>
  <c r="FC20" i="1"/>
  <c r="EZ14" i="1"/>
  <c r="EZ15" i="1" s="1"/>
  <c r="FA10" i="1" s="1"/>
  <c r="FC27" i="1" l="1"/>
  <c r="FA43" i="1"/>
  <c r="FJ12" i="1"/>
  <c r="FC25" i="1"/>
  <c r="FD22" i="1"/>
  <c r="FD23" i="1"/>
  <c r="FB37" i="1"/>
  <c r="FC17" i="1"/>
  <c r="FC18" i="1" s="1"/>
  <c r="FC5" i="1"/>
  <c r="FC39" i="1"/>
  <c r="FC40" i="1"/>
  <c r="FB41" i="1"/>
  <c r="FD3" i="1"/>
  <c r="FD2" i="1"/>
  <c r="FA14" i="1"/>
  <c r="FA15" i="1" s="1"/>
  <c r="N15" i="4" s="1"/>
  <c r="FE4" i="1"/>
  <c r="FD1" i="1"/>
  <c r="FD19" i="1"/>
  <c r="FD20" i="1"/>
  <c r="FK12" i="1" l="1"/>
  <c r="FD25" i="1"/>
  <c r="FE22" i="1"/>
  <c r="FE23" i="1"/>
  <c r="FD27" i="1"/>
  <c r="FB43" i="1"/>
  <c r="FC37" i="1"/>
  <c r="FD17" i="1"/>
  <c r="FD18" i="1" s="1"/>
  <c r="FD5" i="1"/>
  <c r="FC9" i="1"/>
  <c r="FC11" i="1" s="1"/>
  <c r="FD39" i="1"/>
  <c r="FD40" i="1"/>
  <c r="FC41" i="1"/>
  <c r="FE3" i="1"/>
  <c r="FE2" i="1"/>
  <c r="FB10" i="1"/>
  <c r="FB14" i="1" s="1"/>
  <c r="FB15" i="1" s="1"/>
  <c r="FC10" i="1" s="1"/>
  <c r="F16" i="7"/>
  <c r="FF4" i="1"/>
  <c r="FE20" i="1"/>
  <c r="FE1" i="1"/>
  <c r="FE19" i="1"/>
  <c r="FE27" i="1" l="1"/>
  <c r="FL12" i="1"/>
  <c r="FE25" i="1"/>
  <c r="FF22" i="1"/>
  <c r="FF23" i="1"/>
  <c r="FD37" i="1"/>
  <c r="FD9" i="1"/>
  <c r="FD11" i="1" s="1"/>
  <c r="FC43" i="1"/>
  <c r="FE17" i="1"/>
  <c r="FE18" i="1" s="1"/>
  <c r="FE5" i="1"/>
  <c r="FE39" i="1"/>
  <c r="FE40" i="1"/>
  <c r="FD41" i="1"/>
  <c r="FF3" i="1"/>
  <c r="FF2" i="1"/>
  <c r="FC14" i="1"/>
  <c r="FC15" i="1" s="1"/>
  <c r="FD10" i="1" s="1"/>
  <c r="FF1" i="1"/>
  <c r="FG4" i="1"/>
  <c r="FF19" i="1"/>
  <c r="FF20" i="1"/>
  <c r="FM12" i="1" l="1"/>
  <c r="FF25" i="1"/>
  <c r="FG22" i="1"/>
  <c r="FG23" i="1"/>
  <c r="FD43" i="1"/>
  <c r="FF27" i="1"/>
  <c r="FE37" i="1"/>
  <c r="FE9" i="1"/>
  <c r="FE11" i="1" s="1"/>
  <c r="FF17" i="1"/>
  <c r="FF18" i="1" s="1"/>
  <c r="FF5" i="1"/>
  <c r="FE41" i="1"/>
  <c r="FF39" i="1"/>
  <c r="FF40" i="1"/>
  <c r="FG3" i="1"/>
  <c r="FG2" i="1"/>
  <c r="FG19" i="1"/>
  <c r="FG20" i="1"/>
  <c r="FG1" i="1"/>
  <c r="FH4" i="1"/>
  <c r="FD14" i="1"/>
  <c r="FD15" i="1" s="1"/>
  <c r="FE10" i="1" s="1"/>
  <c r="FN12" i="1" l="1"/>
  <c r="FG25" i="1"/>
  <c r="FH22" i="1"/>
  <c r="FH23" i="1"/>
  <c r="FG27" i="1"/>
  <c r="FE43" i="1"/>
  <c r="FF37" i="1"/>
  <c r="FG17" i="1"/>
  <c r="FG18" i="1" s="1"/>
  <c r="FG5" i="1"/>
  <c r="FG9" i="1" s="1"/>
  <c r="FG11" i="1" s="1"/>
  <c r="FF9" i="1"/>
  <c r="FF11" i="1" s="1"/>
  <c r="FG39" i="1"/>
  <c r="FG40" i="1"/>
  <c r="FF41" i="1"/>
  <c r="FH3" i="1"/>
  <c r="FH2" i="1"/>
  <c r="FE14" i="1"/>
  <c r="FE15" i="1" s="1"/>
  <c r="FF10" i="1" s="1"/>
  <c r="FH1" i="1"/>
  <c r="FH20" i="1"/>
  <c r="FH19" i="1"/>
  <c r="FI4" i="1"/>
  <c r="FH27" i="1" l="1"/>
  <c r="FO12" i="1"/>
  <c r="FH25" i="1"/>
  <c r="FI22" i="1"/>
  <c r="FI23" i="1"/>
  <c r="FF43" i="1"/>
  <c r="FH5" i="1"/>
  <c r="FH17" i="1"/>
  <c r="FH18" i="1" s="1"/>
  <c r="FG37" i="1"/>
  <c r="FH39" i="1"/>
  <c r="FH40" i="1"/>
  <c r="FG41" i="1"/>
  <c r="FG43" i="1" s="1"/>
  <c r="FI3" i="1"/>
  <c r="FI2" i="1"/>
  <c r="FF14" i="1"/>
  <c r="FF15" i="1" s="1"/>
  <c r="FG10" i="1" s="1"/>
  <c r="FI1" i="1"/>
  <c r="FJ4" i="1"/>
  <c r="FI19" i="1"/>
  <c r="FI20" i="1"/>
  <c r="FP12" i="1" l="1"/>
  <c r="FI27" i="1"/>
  <c r="FI25" i="1"/>
  <c r="FJ22" i="1"/>
  <c r="FJ23" i="1"/>
  <c r="FH37" i="1"/>
  <c r="FI5" i="1"/>
  <c r="FI17" i="1"/>
  <c r="FI18" i="1" s="1"/>
  <c r="FH9" i="1"/>
  <c r="FH11" i="1" s="1"/>
  <c r="FI39" i="1"/>
  <c r="FI40" i="1"/>
  <c r="FH41" i="1"/>
  <c r="FJ3" i="1"/>
  <c r="FJ2" i="1"/>
  <c r="FG14" i="1"/>
  <c r="FG15" i="1" s="1"/>
  <c r="FH10" i="1" s="1"/>
  <c r="FK4" i="1"/>
  <c r="FJ19" i="1"/>
  <c r="FJ1" i="1"/>
  <c r="FJ20" i="1"/>
  <c r="FQ12" i="1" l="1"/>
  <c r="FJ25" i="1"/>
  <c r="FK22" i="1"/>
  <c r="FK23" i="1"/>
  <c r="FJ27" i="1"/>
  <c r="FH43" i="1"/>
  <c r="FI37" i="1"/>
  <c r="FI9" i="1"/>
  <c r="FI11" i="1" s="1"/>
  <c r="FJ5" i="1"/>
  <c r="FJ9" i="1" s="1"/>
  <c r="FJ11" i="1" s="1"/>
  <c r="FJ17" i="1"/>
  <c r="FJ18" i="1" s="1"/>
  <c r="FJ39" i="1"/>
  <c r="FJ40" i="1"/>
  <c r="FI41" i="1"/>
  <c r="FI43" i="1" s="1"/>
  <c r="FK3" i="1"/>
  <c r="FK2" i="1"/>
  <c r="FH14" i="1"/>
  <c r="FH15" i="1" s="1"/>
  <c r="FI10" i="1" s="1"/>
  <c r="FK19" i="1"/>
  <c r="FK20" i="1"/>
  <c r="FL4" i="1"/>
  <c r="FK1" i="1"/>
  <c r="FK27" i="1" l="1"/>
  <c r="FR12" i="1"/>
  <c r="FK25" i="1"/>
  <c r="FL22" i="1"/>
  <c r="FL23" i="1"/>
  <c r="FK5" i="1"/>
  <c r="FK9" i="1" s="1"/>
  <c r="FK11" i="1" s="1"/>
  <c r="FK17" i="1"/>
  <c r="FK18" i="1" s="1"/>
  <c r="FL2" i="1"/>
  <c r="FJ37" i="1"/>
  <c r="FK39" i="1"/>
  <c r="FK40" i="1"/>
  <c r="FJ41" i="1"/>
  <c r="FL1" i="1"/>
  <c r="FL19" i="1"/>
  <c r="FM4" i="1"/>
  <c r="FL20" i="1"/>
  <c r="FI14" i="1"/>
  <c r="FI15" i="1" s="1"/>
  <c r="FJ10" i="1" s="1"/>
  <c r="FS12" i="1" l="1"/>
  <c r="FL25" i="1"/>
  <c r="FL27" i="1"/>
  <c r="FJ43" i="1"/>
  <c r="FL40" i="1"/>
  <c r="FL5" i="1"/>
  <c r="FL9" i="1" s="1"/>
  <c r="FL11" i="1" s="1"/>
  <c r="FL17" i="1"/>
  <c r="FL18" i="1" s="1"/>
  <c r="FK37" i="1"/>
  <c r="FK41" i="1"/>
  <c r="FL3" i="1"/>
  <c r="FL39" i="1"/>
  <c r="FM3" i="1"/>
  <c r="FJ14" i="1"/>
  <c r="FJ15" i="1" s="1"/>
  <c r="FK10" i="1" s="1"/>
  <c r="FM1" i="1"/>
  <c r="FM20" i="1"/>
  <c r="FM23" i="1" s="1"/>
  <c r="FN4" i="1"/>
  <c r="FM19" i="1"/>
  <c r="FM22" i="1" s="1"/>
  <c r="FT12" i="1" l="1"/>
  <c r="FM25" i="1"/>
  <c r="FN23" i="1"/>
  <c r="FM27" i="1"/>
  <c r="FL41" i="1"/>
  <c r="FN22" i="1"/>
  <c r="FN25" i="1" s="1"/>
  <c r="FK43" i="1"/>
  <c r="FL37" i="1"/>
  <c r="FM40" i="1"/>
  <c r="FM5" i="1"/>
  <c r="FM17" i="1"/>
  <c r="FM18" i="1" s="1"/>
  <c r="FM2" i="1"/>
  <c r="FM39" i="1"/>
  <c r="FN3" i="1"/>
  <c r="FN2" i="1"/>
  <c r="FN19" i="1"/>
  <c r="FN1" i="1"/>
  <c r="FN20" i="1"/>
  <c r="FO4" i="1"/>
  <c r="FO23" i="1" s="1"/>
  <c r="FK14" i="1"/>
  <c r="FK15" i="1" s="1"/>
  <c r="FL10" i="1" s="1"/>
  <c r="FU12" i="1" l="1"/>
  <c r="FM41" i="1"/>
  <c r="FN27" i="1"/>
  <c r="FL43" i="1"/>
  <c r="FO22" i="1"/>
  <c r="FM37" i="1"/>
  <c r="FN17" i="1"/>
  <c r="FN18" i="1" s="1"/>
  <c r="FN5" i="1"/>
  <c r="FM9" i="1"/>
  <c r="FM11" i="1" s="1"/>
  <c r="FN39" i="1"/>
  <c r="FN40" i="1"/>
  <c r="FO3" i="1"/>
  <c r="FO2" i="1"/>
  <c r="FO1" i="1"/>
  <c r="FO19" i="1"/>
  <c r="FO20" i="1"/>
  <c r="FP4" i="1"/>
  <c r="FP23" i="1" s="1"/>
  <c r="FL14" i="1"/>
  <c r="FL15" i="1" s="1"/>
  <c r="FM10" i="1" s="1"/>
  <c r="FV12" i="1" l="1"/>
  <c r="FO25" i="1"/>
  <c r="FM43" i="1"/>
  <c r="FO27" i="1"/>
  <c r="FP22" i="1"/>
  <c r="FP25" i="1" s="1"/>
  <c r="FN37" i="1"/>
  <c r="FO17" i="1"/>
  <c r="FO18" i="1" s="1"/>
  <c r="FO5" i="1"/>
  <c r="FN9" i="1"/>
  <c r="FN11" i="1" s="1"/>
  <c r="FO39" i="1"/>
  <c r="FO40" i="1"/>
  <c r="FN41" i="1"/>
  <c r="FP3" i="1"/>
  <c r="FP2" i="1"/>
  <c r="FM14" i="1"/>
  <c r="FM15" i="1" s="1"/>
  <c r="O15" i="4" s="1"/>
  <c r="FP1" i="1"/>
  <c r="FP19" i="1"/>
  <c r="FP20" i="1"/>
  <c r="FQ4" i="1"/>
  <c r="FQ23" i="1" s="1"/>
  <c r="FW12" i="1" l="1"/>
  <c r="FP27" i="1"/>
  <c r="FQ22" i="1"/>
  <c r="FN43" i="1"/>
  <c r="FO37" i="1"/>
  <c r="FO9" i="1"/>
  <c r="FO11" i="1" s="1"/>
  <c r="FP17" i="1"/>
  <c r="FP18" i="1" s="1"/>
  <c r="FP5" i="1"/>
  <c r="FP39" i="1"/>
  <c r="FP40" i="1"/>
  <c r="FO41" i="1"/>
  <c r="FQ3" i="1"/>
  <c r="FQ2" i="1"/>
  <c r="FN10" i="1"/>
  <c r="FN14" i="1" s="1"/>
  <c r="FN15" i="1" s="1"/>
  <c r="FO10" i="1" s="1"/>
  <c r="F17" i="7"/>
  <c r="FR4" i="1"/>
  <c r="FR23" i="1" s="1"/>
  <c r="FQ20" i="1"/>
  <c r="FQ1" i="1"/>
  <c r="FQ19" i="1"/>
  <c r="FX12" i="1" l="1"/>
  <c r="FQ25" i="1"/>
  <c r="FQ27" i="1"/>
  <c r="FR22" i="1"/>
  <c r="FO43" i="1"/>
  <c r="FP37" i="1"/>
  <c r="FP9" i="1"/>
  <c r="FP11" i="1" s="1"/>
  <c r="FQ17" i="1"/>
  <c r="FQ18" i="1" s="1"/>
  <c r="FQ5" i="1"/>
  <c r="FQ9" i="1" s="1"/>
  <c r="FQ11" i="1" s="1"/>
  <c r="FQ39" i="1"/>
  <c r="FQ40" i="1"/>
  <c r="FP41" i="1"/>
  <c r="FR3" i="1"/>
  <c r="FR2" i="1"/>
  <c r="FR19" i="1"/>
  <c r="FR20" i="1"/>
  <c r="FR1" i="1"/>
  <c r="FS4" i="1"/>
  <c r="FS23" i="1" s="1"/>
  <c r="FO14" i="1"/>
  <c r="FO15" i="1" s="1"/>
  <c r="FP10" i="1" s="1"/>
  <c r="FY12" i="1" l="1"/>
  <c r="FR25" i="1"/>
  <c r="FR27" i="1"/>
  <c r="FS22" i="1"/>
  <c r="FQ37" i="1"/>
  <c r="FP43" i="1"/>
  <c r="FR5" i="1"/>
  <c r="FR9" i="1" s="1"/>
  <c r="FR11" i="1" s="1"/>
  <c r="FR17" i="1"/>
  <c r="FR18" i="1" s="1"/>
  <c r="FR39" i="1"/>
  <c r="FR40" i="1"/>
  <c r="FQ41" i="1"/>
  <c r="FS3" i="1"/>
  <c r="FS2" i="1"/>
  <c r="FS1" i="1"/>
  <c r="FS19" i="1"/>
  <c r="FT4" i="1"/>
  <c r="FT23" i="1" s="1"/>
  <c r="FS20" i="1"/>
  <c r="FP14" i="1"/>
  <c r="FP15" i="1" s="1"/>
  <c r="FQ10" i="1" s="1"/>
  <c r="FZ12" i="1" l="1"/>
  <c r="FS27" i="1"/>
  <c r="FS25" i="1"/>
  <c r="FT22" i="1"/>
  <c r="FQ43" i="1"/>
  <c r="FS17" i="1"/>
  <c r="FS18" i="1" s="1"/>
  <c r="FS5" i="1"/>
  <c r="FR37" i="1"/>
  <c r="FS39" i="1"/>
  <c r="FS40" i="1"/>
  <c r="FR41" i="1"/>
  <c r="FT3" i="1"/>
  <c r="FT2" i="1"/>
  <c r="FT1" i="1"/>
  <c r="FT19" i="1"/>
  <c r="FU4" i="1"/>
  <c r="FU23" i="1" s="1"/>
  <c r="FT20" i="1"/>
  <c r="FQ14" i="1"/>
  <c r="FQ15" i="1" s="1"/>
  <c r="FR10" i="1" s="1"/>
  <c r="GA12" i="1" l="1"/>
  <c r="FT25" i="1"/>
  <c r="FT27" i="1"/>
  <c r="FU22" i="1"/>
  <c r="FS37" i="1"/>
  <c r="FR43" i="1"/>
  <c r="FT17" i="1"/>
  <c r="FT18" i="1" s="1"/>
  <c r="FT5" i="1"/>
  <c r="FT9" i="1" s="1"/>
  <c r="FT11" i="1" s="1"/>
  <c r="FS9" i="1"/>
  <c r="FS11" i="1" s="1"/>
  <c r="FT39" i="1"/>
  <c r="FT40" i="1"/>
  <c r="FS41" i="1"/>
  <c r="FU3" i="1"/>
  <c r="FU2" i="1"/>
  <c r="FR14" i="1"/>
  <c r="FR15" i="1" s="1"/>
  <c r="FS10" i="1" s="1"/>
  <c r="FU20" i="1"/>
  <c r="FV4" i="1"/>
  <c r="FV23" i="1" s="1"/>
  <c r="FU1" i="1"/>
  <c r="FU19" i="1"/>
  <c r="GB12" i="1" l="1"/>
  <c r="FU25" i="1"/>
  <c r="FU27" i="1"/>
  <c r="FV22" i="1"/>
  <c r="FS43" i="1"/>
  <c r="FT37" i="1"/>
  <c r="FU5" i="1"/>
  <c r="FU9" i="1" s="1"/>
  <c r="FU11" i="1" s="1"/>
  <c r="FU17" i="1"/>
  <c r="FU18" i="1" s="1"/>
  <c r="FU39" i="1"/>
  <c r="FU40" i="1"/>
  <c r="FT41" i="1"/>
  <c r="FV3" i="1"/>
  <c r="FV2" i="1"/>
  <c r="FV20" i="1"/>
  <c r="FV1" i="1"/>
  <c r="FV19" i="1"/>
  <c r="FW4" i="1"/>
  <c r="FW23" i="1" s="1"/>
  <c r="FS14" i="1"/>
  <c r="FS15" i="1" s="1"/>
  <c r="FT10" i="1" s="1"/>
  <c r="GC12" i="1" l="1"/>
  <c r="FV25" i="1"/>
  <c r="FV27" i="1"/>
  <c r="FW22" i="1"/>
  <c r="FT43" i="1"/>
  <c r="FV5" i="1"/>
  <c r="FV9" i="1" s="1"/>
  <c r="FV11" i="1" s="1"/>
  <c r="FV17" i="1"/>
  <c r="FV18" i="1" s="1"/>
  <c r="FU37" i="1"/>
  <c r="FV39" i="1"/>
  <c r="FV40" i="1"/>
  <c r="FU41" i="1"/>
  <c r="FW3" i="1"/>
  <c r="FW2" i="1"/>
  <c r="FX4" i="1"/>
  <c r="FX23" i="1" s="1"/>
  <c r="FW1" i="1"/>
  <c r="FW19" i="1"/>
  <c r="FW20" i="1"/>
  <c r="FT14" i="1"/>
  <c r="FT15" i="1" s="1"/>
  <c r="FU10" i="1" s="1"/>
  <c r="GD12" i="1" l="1"/>
  <c r="FW27" i="1"/>
  <c r="FW25" i="1"/>
  <c r="FU43" i="1"/>
  <c r="FX22" i="1"/>
  <c r="FV37" i="1"/>
  <c r="FW17" i="1"/>
  <c r="FW18" i="1" s="1"/>
  <c r="FW5" i="1"/>
  <c r="FW9" i="1" s="1"/>
  <c r="FW11" i="1" s="1"/>
  <c r="FX2" i="1"/>
  <c r="FW39" i="1"/>
  <c r="FW40" i="1"/>
  <c r="FV41" i="1"/>
  <c r="FX19" i="1"/>
  <c r="FX20" i="1"/>
  <c r="FY4" i="1"/>
  <c r="FX1" i="1"/>
  <c r="FU14" i="1"/>
  <c r="FU15" i="1" s="1"/>
  <c r="FV10" i="1" s="1"/>
  <c r="GE12" i="1" l="1"/>
  <c r="FX25" i="1"/>
  <c r="FX27" i="1"/>
  <c r="FV43" i="1"/>
  <c r="FX40" i="1"/>
  <c r="FX17" i="1"/>
  <c r="FX18" i="1" s="1"/>
  <c r="FX5" i="1"/>
  <c r="FW37" i="1"/>
  <c r="FW41" i="1"/>
  <c r="FX3" i="1"/>
  <c r="FX39" i="1"/>
  <c r="FY3" i="1"/>
  <c r="FY20" i="1"/>
  <c r="FY23" i="1" s="1"/>
  <c r="FZ4" i="1"/>
  <c r="FY19" i="1"/>
  <c r="FY22" i="1" s="1"/>
  <c r="FY25" i="1" s="1"/>
  <c r="FY1" i="1"/>
  <c r="FV14" i="1"/>
  <c r="FV15" i="1" s="1"/>
  <c r="FW10" i="1" s="1"/>
  <c r="FX41" i="1" l="1"/>
  <c r="GF12" i="1"/>
  <c r="FZ23" i="1"/>
  <c r="FZ22" i="1"/>
  <c r="FY27" i="1"/>
  <c r="FW43" i="1"/>
  <c r="FX37" i="1"/>
  <c r="FX9" i="1"/>
  <c r="FX11" i="1" s="1"/>
  <c r="FY40" i="1"/>
  <c r="FY17" i="1"/>
  <c r="FY18" i="1" s="1"/>
  <c r="FY5" i="1"/>
  <c r="FY2" i="1"/>
  <c r="FY39" i="1"/>
  <c r="FZ3" i="1"/>
  <c r="FZ2" i="1"/>
  <c r="FW14" i="1"/>
  <c r="FW15" i="1" s="1"/>
  <c r="FX10" i="1" s="1"/>
  <c r="FZ19" i="1"/>
  <c r="FZ1" i="1"/>
  <c r="FZ20" i="1"/>
  <c r="GA4" i="1"/>
  <c r="GA23" i="1" s="1"/>
  <c r="FZ25" i="1" l="1"/>
  <c r="FX43" i="1"/>
  <c r="GG12" i="1"/>
  <c r="GA22" i="1"/>
  <c r="FY41" i="1"/>
  <c r="FZ27" i="1"/>
  <c r="FY37" i="1"/>
  <c r="FY9" i="1"/>
  <c r="FY11" i="1" s="1"/>
  <c r="FZ5" i="1"/>
  <c r="FZ9" i="1" s="1"/>
  <c r="FZ11" i="1" s="1"/>
  <c r="FZ17" i="1"/>
  <c r="FZ18" i="1" s="1"/>
  <c r="FZ39" i="1"/>
  <c r="FZ40" i="1"/>
  <c r="GA3" i="1"/>
  <c r="GA2" i="1"/>
  <c r="GA1" i="1"/>
  <c r="GB4" i="1"/>
  <c r="GB23" i="1" s="1"/>
  <c r="GA20" i="1"/>
  <c r="GA19" i="1"/>
  <c r="FX14" i="1"/>
  <c r="FX15" i="1" s="1"/>
  <c r="FY10" i="1" s="1"/>
  <c r="GH12" i="1" l="1"/>
  <c r="GA25" i="1"/>
  <c r="GB22" i="1"/>
  <c r="FY43" i="1"/>
  <c r="GA27" i="1"/>
  <c r="GA5" i="1"/>
  <c r="GA9" i="1" s="1"/>
  <c r="GA11" i="1" s="1"/>
  <c r="GA17" i="1"/>
  <c r="GA18" i="1" s="1"/>
  <c r="FZ37" i="1"/>
  <c r="GA39" i="1"/>
  <c r="GA40" i="1"/>
  <c r="FZ41" i="1"/>
  <c r="GB3" i="1"/>
  <c r="GB2" i="1"/>
  <c r="GB19" i="1"/>
  <c r="GB1" i="1"/>
  <c r="GC4" i="1"/>
  <c r="GB20" i="1"/>
  <c r="FY14" i="1"/>
  <c r="FY15" i="1" s="1"/>
  <c r="P15" i="4" s="1"/>
  <c r="GB25" i="1" l="1"/>
  <c r="GI12" i="1"/>
  <c r="GC22" i="1"/>
  <c r="GC23" i="1"/>
  <c r="GB27" i="1"/>
  <c r="FZ43" i="1"/>
  <c r="GA37" i="1"/>
  <c r="GB17" i="1"/>
  <c r="GB18" i="1" s="1"/>
  <c r="GB5" i="1"/>
  <c r="GB39" i="1"/>
  <c r="GB40" i="1"/>
  <c r="GA41" i="1"/>
  <c r="GC3" i="1"/>
  <c r="GC2" i="1"/>
  <c r="FZ10" i="1"/>
  <c r="FZ14" i="1" s="1"/>
  <c r="FZ15" i="1" s="1"/>
  <c r="GA10" i="1" s="1"/>
  <c r="F18" i="7"/>
  <c r="GD4" i="1"/>
  <c r="GC20" i="1"/>
  <c r="GC1" i="1"/>
  <c r="GC19" i="1"/>
  <c r="GC27" i="1" l="1"/>
  <c r="GA43" i="1"/>
  <c r="GJ12" i="1"/>
  <c r="GC25" i="1"/>
  <c r="GD22" i="1"/>
  <c r="GD23" i="1"/>
  <c r="GB37" i="1"/>
  <c r="GC17" i="1"/>
  <c r="GC18" i="1" s="1"/>
  <c r="GC5" i="1"/>
  <c r="GB9" i="1"/>
  <c r="GB11" i="1" s="1"/>
  <c r="GC39" i="1"/>
  <c r="GC40" i="1"/>
  <c r="GB41" i="1"/>
  <c r="GD3" i="1"/>
  <c r="GD2" i="1"/>
  <c r="GD1" i="1"/>
  <c r="GD20" i="1"/>
  <c r="GD19" i="1"/>
  <c r="GE4" i="1"/>
  <c r="GA14" i="1"/>
  <c r="GA15" i="1" s="1"/>
  <c r="GB10" i="1" s="1"/>
  <c r="GD27" i="1" l="1"/>
  <c r="GK12" i="1"/>
  <c r="GD25" i="1"/>
  <c r="GE22" i="1"/>
  <c r="GE25" i="1" s="1"/>
  <c r="GE23" i="1"/>
  <c r="GC37" i="1"/>
  <c r="GB43" i="1"/>
  <c r="GC9" i="1"/>
  <c r="GC11" i="1" s="1"/>
  <c r="GD5" i="1"/>
  <c r="GD9" i="1" s="1"/>
  <c r="GD11" i="1" s="1"/>
  <c r="GD17" i="1"/>
  <c r="GD18" i="1" s="1"/>
  <c r="GD39" i="1"/>
  <c r="GD40" i="1"/>
  <c r="GC41" i="1"/>
  <c r="GE3" i="1"/>
  <c r="GE2" i="1"/>
  <c r="GE1" i="1"/>
  <c r="GF4" i="1"/>
  <c r="GE19" i="1"/>
  <c r="GE20" i="1"/>
  <c r="GB14" i="1"/>
  <c r="GB15" i="1" s="1"/>
  <c r="GC10" i="1" s="1"/>
  <c r="GL12" i="1" l="1"/>
  <c r="GF22" i="1"/>
  <c r="GF23" i="1"/>
  <c r="GE27" i="1"/>
  <c r="GC43" i="1"/>
  <c r="GE17" i="1"/>
  <c r="GE18" i="1" s="1"/>
  <c r="GE5" i="1"/>
  <c r="GD37" i="1"/>
  <c r="GE39" i="1"/>
  <c r="GE40" i="1"/>
  <c r="GD41" i="1"/>
  <c r="GF3" i="1"/>
  <c r="GF2" i="1"/>
  <c r="GC14" i="1"/>
  <c r="GC15" i="1" s="1"/>
  <c r="GD10" i="1" s="1"/>
  <c r="GF1" i="1"/>
  <c r="GG4" i="1"/>
  <c r="GF19" i="1"/>
  <c r="GF20" i="1"/>
  <c r="GF27" i="1" l="1"/>
  <c r="GM12" i="1"/>
  <c r="GF25" i="1"/>
  <c r="GG22" i="1"/>
  <c r="GG23" i="1"/>
  <c r="GD43" i="1"/>
  <c r="GE37" i="1"/>
  <c r="GE9" i="1"/>
  <c r="GE11" i="1" s="1"/>
  <c r="GF5" i="1"/>
  <c r="GF9" i="1" s="1"/>
  <c r="GF11" i="1" s="1"/>
  <c r="GF17" i="1"/>
  <c r="GF18" i="1" s="1"/>
  <c r="GF39" i="1"/>
  <c r="GF40" i="1"/>
  <c r="GE41" i="1"/>
  <c r="GG3" i="1"/>
  <c r="GG2" i="1"/>
  <c r="GG1" i="1"/>
  <c r="GG20" i="1"/>
  <c r="GH4" i="1"/>
  <c r="GG19" i="1"/>
  <c r="GD14" i="1"/>
  <c r="GD15" i="1" s="1"/>
  <c r="GE10" i="1" s="1"/>
  <c r="GN12" i="1" l="1"/>
  <c r="GG25" i="1"/>
  <c r="GH22" i="1"/>
  <c r="GH23" i="1"/>
  <c r="GG27" i="1"/>
  <c r="GE43" i="1"/>
  <c r="GF37" i="1"/>
  <c r="GG17" i="1"/>
  <c r="GG18" i="1" s="1"/>
  <c r="GG5" i="1"/>
  <c r="GG39" i="1"/>
  <c r="GG40" i="1"/>
  <c r="GF41" i="1"/>
  <c r="GH3" i="1"/>
  <c r="GH2" i="1"/>
  <c r="GI4" i="1"/>
  <c r="GH20" i="1"/>
  <c r="GH1" i="1"/>
  <c r="GH19" i="1"/>
  <c r="GE14" i="1"/>
  <c r="GE15" i="1" s="1"/>
  <c r="GF10" i="1" s="1"/>
  <c r="GO12" i="1" l="1"/>
  <c r="GH25" i="1"/>
  <c r="GI22" i="1"/>
  <c r="GI23" i="1"/>
  <c r="GI27" i="1" s="1"/>
  <c r="GH27" i="1"/>
  <c r="GF43" i="1"/>
  <c r="GG37" i="1"/>
  <c r="GG9" i="1"/>
  <c r="GG11" i="1" s="1"/>
  <c r="GH17" i="1"/>
  <c r="GH18" i="1" s="1"/>
  <c r="GH5" i="1"/>
  <c r="GH39" i="1"/>
  <c r="GH40" i="1"/>
  <c r="GG41" i="1"/>
  <c r="GI3" i="1"/>
  <c r="GI2" i="1"/>
  <c r="GF14" i="1"/>
  <c r="GF15" i="1" s="1"/>
  <c r="GG10" i="1" s="1"/>
  <c r="GI19" i="1"/>
  <c r="GJ4" i="1"/>
  <c r="GI1" i="1"/>
  <c r="GI20" i="1"/>
  <c r="GP12" i="1" l="1"/>
  <c r="GI25" i="1"/>
  <c r="GJ22" i="1"/>
  <c r="GJ23" i="1"/>
  <c r="GG43" i="1"/>
  <c r="GH37" i="1"/>
  <c r="GJ2" i="1"/>
  <c r="GH9" i="1"/>
  <c r="GH11" i="1" s="1"/>
  <c r="GI17" i="1"/>
  <c r="GI18" i="1" s="1"/>
  <c r="GI5" i="1"/>
  <c r="GI9" i="1" s="1"/>
  <c r="GI11" i="1" s="1"/>
  <c r="GI39" i="1"/>
  <c r="GI40" i="1"/>
  <c r="GH41" i="1"/>
  <c r="GJ20" i="1"/>
  <c r="GJ19" i="1"/>
  <c r="GK4" i="1"/>
  <c r="GJ1" i="1"/>
  <c r="GG14" i="1"/>
  <c r="GG15" i="1" s="1"/>
  <c r="GH10" i="1" s="1"/>
  <c r="GQ12" i="1" l="1"/>
  <c r="GJ25" i="1"/>
  <c r="GJ27" i="1"/>
  <c r="GH43" i="1"/>
  <c r="GI37" i="1"/>
  <c r="GJ40" i="1"/>
  <c r="GJ5" i="1"/>
  <c r="GJ17" i="1"/>
  <c r="GJ18" i="1" s="1"/>
  <c r="GI41" i="1"/>
  <c r="GJ3" i="1"/>
  <c r="GJ39" i="1"/>
  <c r="GJ41" i="1" s="1"/>
  <c r="GK3" i="1"/>
  <c r="GH14" i="1"/>
  <c r="GH15" i="1" s="1"/>
  <c r="GI10" i="1" s="1"/>
  <c r="GL4" i="1"/>
  <c r="GK20" i="1"/>
  <c r="GK23" i="1" s="1"/>
  <c r="GK1" i="1"/>
  <c r="GK19" i="1"/>
  <c r="GK22" i="1" s="1"/>
  <c r="GR12" i="1" l="1"/>
  <c r="GK25" i="1"/>
  <c r="GL23" i="1"/>
  <c r="GK27" i="1"/>
  <c r="GI43" i="1"/>
  <c r="GL22" i="1"/>
  <c r="GL25" i="1" s="1"/>
  <c r="GK40" i="1"/>
  <c r="GK17" i="1"/>
  <c r="GK18" i="1" s="1"/>
  <c r="GK5" i="1"/>
  <c r="GJ37" i="1"/>
  <c r="GJ43" i="1" s="1"/>
  <c r="GJ9" i="1"/>
  <c r="GJ11" i="1" s="1"/>
  <c r="GK2" i="1"/>
  <c r="GK39" i="1"/>
  <c r="GK41" i="1" s="1"/>
  <c r="GL3" i="1"/>
  <c r="GL2" i="1"/>
  <c r="GM4" i="1"/>
  <c r="GL19" i="1"/>
  <c r="GL20" i="1"/>
  <c r="GL1" i="1"/>
  <c r="GI14" i="1"/>
  <c r="GI15" i="1" s="1"/>
  <c r="GJ10" i="1" s="1"/>
  <c r="GS12" i="1" l="1"/>
  <c r="GM23" i="1"/>
  <c r="GL27" i="1"/>
  <c r="GM22" i="1"/>
  <c r="GK37" i="1"/>
  <c r="GK43" i="1" s="1"/>
  <c r="GK9" i="1"/>
  <c r="GK11" i="1" s="1"/>
  <c r="GL5" i="1"/>
  <c r="GL9" i="1" s="1"/>
  <c r="GL11" i="1" s="1"/>
  <c r="GL17" i="1"/>
  <c r="GL18" i="1" s="1"/>
  <c r="GL39" i="1"/>
  <c r="GL40" i="1"/>
  <c r="GM3" i="1"/>
  <c r="GM2" i="1"/>
  <c r="GJ14" i="1"/>
  <c r="GJ15" i="1" s="1"/>
  <c r="GK10" i="1" s="1"/>
  <c r="GN4" i="1"/>
  <c r="GM20" i="1"/>
  <c r="GM1" i="1"/>
  <c r="GM19" i="1"/>
  <c r="GT12" i="1" l="1"/>
  <c r="GM25" i="1"/>
  <c r="GN23" i="1"/>
  <c r="GN22" i="1"/>
  <c r="GM27" i="1"/>
  <c r="GM5" i="1"/>
  <c r="GM9" i="1" s="1"/>
  <c r="GM11" i="1" s="1"/>
  <c r="GM17" i="1"/>
  <c r="GM18" i="1" s="1"/>
  <c r="GL37" i="1"/>
  <c r="GM39" i="1"/>
  <c r="GM40" i="1"/>
  <c r="GL41" i="1"/>
  <c r="GL43" i="1" s="1"/>
  <c r="GN3" i="1"/>
  <c r="GN2" i="1"/>
  <c r="GK14" i="1"/>
  <c r="GK15" i="1" s="1"/>
  <c r="Q15" i="4" s="1"/>
  <c r="GN20" i="1"/>
  <c r="GN19" i="1"/>
  <c r="GO4" i="1"/>
  <c r="GN1" i="1"/>
  <c r="GU12" i="1" l="1"/>
  <c r="GN25" i="1"/>
  <c r="GO23" i="1"/>
  <c r="GN27" i="1"/>
  <c r="GO22" i="1"/>
  <c r="GN5" i="1"/>
  <c r="GN9" i="1" s="1"/>
  <c r="GN11" i="1" s="1"/>
  <c r="GN17" i="1"/>
  <c r="GN18" i="1" s="1"/>
  <c r="GM37" i="1"/>
  <c r="GN39" i="1"/>
  <c r="GN40" i="1"/>
  <c r="GM41" i="1"/>
  <c r="GO3" i="1"/>
  <c r="GO2" i="1"/>
  <c r="GL10" i="1"/>
  <c r="GL14" i="1" s="1"/>
  <c r="GL15" i="1" s="1"/>
  <c r="GM10" i="1" s="1"/>
  <c r="F19" i="7"/>
  <c r="GO20" i="1"/>
  <c r="GP4" i="1"/>
  <c r="GO1" i="1"/>
  <c r="GO19" i="1"/>
  <c r="GV12" i="1" l="1"/>
  <c r="GO25" i="1"/>
  <c r="GP23" i="1"/>
  <c r="GO27" i="1"/>
  <c r="GM43" i="1"/>
  <c r="GP22" i="1"/>
  <c r="GO5" i="1"/>
  <c r="GO9" i="1" s="1"/>
  <c r="GO11" i="1" s="1"/>
  <c r="GO17" i="1"/>
  <c r="GO18" i="1" s="1"/>
  <c r="GN37" i="1"/>
  <c r="GN41" i="1"/>
  <c r="GO39" i="1"/>
  <c r="GO40" i="1"/>
  <c r="GP3" i="1"/>
  <c r="GP2" i="1"/>
  <c r="GQ4" i="1"/>
  <c r="GP19" i="1"/>
  <c r="GP20" i="1"/>
  <c r="GP1" i="1"/>
  <c r="GM14" i="1"/>
  <c r="GM15" i="1" s="1"/>
  <c r="GN10" i="1" s="1"/>
  <c r="GW12" i="1" l="1"/>
  <c r="GP25" i="1"/>
  <c r="GQ23" i="1"/>
  <c r="GP27" i="1"/>
  <c r="GQ22" i="1"/>
  <c r="GN43" i="1"/>
  <c r="GP5" i="1"/>
  <c r="GP17" i="1"/>
  <c r="GP18" i="1" s="1"/>
  <c r="GO37" i="1"/>
  <c r="GO41" i="1"/>
  <c r="GP39" i="1"/>
  <c r="GP40" i="1"/>
  <c r="GQ3" i="1"/>
  <c r="GQ2" i="1"/>
  <c r="GN14" i="1"/>
  <c r="GN15" i="1" s="1"/>
  <c r="GO10" i="1" s="1"/>
  <c r="GR4" i="1"/>
  <c r="GQ20" i="1"/>
  <c r="GQ1" i="1"/>
  <c r="GQ19" i="1"/>
  <c r="GQ25" i="1" l="1"/>
  <c r="GX12" i="1"/>
  <c r="GR23" i="1"/>
  <c r="GQ27" i="1"/>
  <c r="GR22" i="1"/>
  <c r="GO43" i="1"/>
  <c r="GQ5" i="1"/>
  <c r="GQ9" i="1" s="1"/>
  <c r="GQ11" i="1" s="1"/>
  <c r="GQ17" i="1"/>
  <c r="GQ18" i="1" s="1"/>
  <c r="GP37" i="1"/>
  <c r="GP9" i="1"/>
  <c r="GP11" i="1" s="1"/>
  <c r="GQ39" i="1"/>
  <c r="GQ40" i="1"/>
  <c r="GP41" i="1"/>
  <c r="GR3" i="1"/>
  <c r="GR2" i="1"/>
  <c r="GR1" i="1"/>
  <c r="GR20" i="1"/>
  <c r="GS4" i="1"/>
  <c r="GR19" i="1"/>
  <c r="GO14" i="1"/>
  <c r="GO15" i="1" s="1"/>
  <c r="GP10" i="1" s="1"/>
  <c r="GY12" i="1" l="1"/>
  <c r="GR25" i="1"/>
  <c r="GS23" i="1"/>
  <c r="GR27" i="1"/>
  <c r="GP43" i="1"/>
  <c r="GS22" i="1"/>
  <c r="GR17" i="1"/>
  <c r="GR18" i="1" s="1"/>
  <c r="GR5" i="1"/>
  <c r="GQ37" i="1"/>
  <c r="GR39" i="1"/>
  <c r="GR40" i="1"/>
  <c r="GQ41" i="1"/>
  <c r="GS3" i="1"/>
  <c r="GS2" i="1"/>
  <c r="GP14" i="1"/>
  <c r="GP15" i="1" s="1"/>
  <c r="GQ10" i="1" s="1"/>
  <c r="GS1" i="1"/>
  <c r="GT4" i="1"/>
  <c r="GS19" i="1"/>
  <c r="GS20" i="1"/>
  <c r="GZ12" i="1" l="1"/>
  <c r="GS27" i="1"/>
  <c r="GS25" i="1"/>
  <c r="GT23" i="1"/>
  <c r="GQ43" i="1"/>
  <c r="GT22" i="1"/>
  <c r="GR37" i="1"/>
  <c r="GR9" i="1"/>
  <c r="GR11" i="1" s="1"/>
  <c r="GS5" i="1"/>
  <c r="GS9" i="1" s="1"/>
  <c r="GS11" i="1" s="1"/>
  <c r="GS17" i="1"/>
  <c r="GS18" i="1" s="1"/>
  <c r="GS39" i="1"/>
  <c r="GS40" i="1"/>
  <c r="GR41" i="1"/>
  <c r="GT3" i="1"/>
  <c r="GT2" i="1"/>
  <c r="GT20" i="1"/>
  <c r="GT1" i="1"/>
  <c r="GT19" i="1"/>
  <c r="GU4" i="1"/>
  <c r="GQ14" i="1"/>
  <c r="GQ15" i="1" s="1"/>
  <c r="GR10" i="1" s="1"/>
  <c r="HA12" i="1" l="1"/>
  <c r="GT25" i="1"/>
  <c r="GU23" i="1"/>
  <c r="GU22" i="1"/>
  <c r="GU25" i="1" s="1"/>
  <c r="GT27" i="1"/>
  <c r="GR43" i="1"/>
  <c r="GT5" i="1"/>
  <c r="GT17" i="1"/>
  <c r="GT18" i="1" s="1"/>
  <c r="GS37" i="1"/>
  <c r="GT39" i="1"/>
  <c r="GT40" i="1"/>
  <c r="GS41" i="1"/>
  <c r="GU3" i="1"/>
  <c r="GU2" i="1"/>
  <c r="GR14" i="1"/>
  <c r="GR15" i="1" s="1"/>
  <c r="GS10" i="1" s="1"/>
  <c r="GU1" i="1"/>
  <c r="GV4" i="1"/>
  <c r="GU20" i="1"/>
  <c r="GU19" i="1"/>
  <c r="HB12" i="1" l="1"/>
  <c r="GV2" i="1"/>
  <c r="GV23" i="1"/>
  <c r="GU27" i="1"/>
  <c r="GS43" i="1"/>
  <c r="GV22" i="1"/>
  <c r="GT37" i="1"/>
  <c r="GU17" i="1"/>
  <c r="GU18" i="1" s="1"/>
  <c r="GU5" i="1"/>
  <c r="GT9" i="1"/>
  <c r="GT11" i="1" s="1"/>
  <c r="GT41" i="1"/>
  <c r="GU39" i="1"/>
  <c r="GU40" i="1"/>
  <c r="GV20" i="1"/>
  <c r="GW4" i="1"/>
  <c r="GV19" i="1"/>
  <c r="GV1" i="1"/>
  <c r="GS14" i="1"/>
  <c r="GS15" i="1" s="1"/>
  <c r="GT10" i="1" s="1"/>
  <c r="HC12" i="1" l="1"/>
  <c r="GV25" i="1"/>
  <c r="GV27" i="1"/>
  <c r="GT43" i="1"/>
  <c r="GU37" i="1"/>
  <c r="GU9" i="1"/>
  <c r="GU11" i="1" s="1"/>
  <c r="GV40" i="1"/>
  <c r="GV17" i="1"/>
  <c r="GV18" i="1" s="1"/>
  <c r="GV5" i="1"/>
  <c r="GV9" i="1" s="1"/>
  <c r="GV11" i="1" s="1"/>
  <c r="GU41" i="1"/>
  <c r="GV3" i="1"/>
  <c r="GV39" i="1"/>
  <c r="GW3" i="1"/>
  <c r="GW20" i="1"/>
  <c r="GW23" i="1" s="1"/>
  <c r="GW1" i="1"/>
  <c r="GX4" i="1"/>
  <c r="GW19" i="1"/>
  <c r="GW22" i="1" s="1"/>
  <c r="GT14" i="1"/>
  <c r="GT15" i="1" s="1"/>
  <c r="GU10" i="1" s="1"/>
  <c r="HD12" i="1" l="1"/>
  <c r="GW25" i="1"/>
  <c r="GX23" i="1"/>
  <c r="GV41" i="1"/>
  <c r="GX22" i="1"/>
  <c r="GW27" i="1"/>
  <c r="GU43" i="1"/>
  <c r="GV37" i="1"/>
  <c r="GW40" i="1"/>
  <c r="GW5" i="1"/>
  <c r="GW9" i="1" s="1"/>
  <c r="GW11" i="1" s="1"/>
  <c r="GW17" i="1"/>
  <c r="GW18" i="1" s="1"/>
  <c r="GW2" i="1"/>
  <c r="GW39" i="1"/>
  <c r="GX3" i="1"/>
  <c r="GX2" i="1"/>
  <c r="GU14" i="1"/>
  <c r="GU15" i="1" s="1"/>
  <c r="GV10" i="1" s="1"/>
  <c r="GX1" i="1"/>
  <c r="GX20" i="1"/>
  <c r="GY4" i="1"/>
  <c r="GY23" i="1" s="1"/>
  <c r="GX19" i="1"/>
  <c r="GX25" i="1" l="1"/>
  <c r="HE12" i="1"/>
  <c r="GV43" i="1"/>
  <c r="GW41" i="1"/>
  <c r="GX27" i="1"/>
  <c r="GY22" i="1"/>
  <c r="GW37" i="1"/>
  <c r="GX17" i="1"/>
  <c r="GX18" i="1" s="1"/>
  <c r="GX5" i="1"/>
  <c r="GX39" i="1"/>
  <c r="GX40" i="1"/>
  <c r="GY3" i="1"/>
  <c r="GY2" i="1"/>
  <c r="GY20" i="1"/>
  <c r="GY19" i="1"/>
  <c r="GY1" i="1"/>
  <c r="GZ4" i="1"/>
  <c r="GZ23" i="1" s="1"/>
  <c r="GV14" i="1"/>
  <c r="GV15" i="1" s="1"/>
  <c r="GW10" i="1" s="1"/>
  <c r="HF12" i="1" l="1"/>
  <c r="GY25" i="1"/>
  <c r="GW43" i="1"/>
  <c r="GY27" i="1"/>
  <c r="GZ22" i="1"/>
  <c r="GZ25" i="1" s="1"/>
  <c r="GX37" i="1"/>
  <c r="GX9" i="1"/>
  <c r="GX11" i="1" s="1"/>
  <c r="GY17" i="1"/>
  <c r="GY18" i="1" s="1"/>
  <c r="GY5" i="1"/>
  <c r="GY39" i="1"/>
  <c r="GY40" i="1"/>
  <c r="GX41" i="1"/>
  <c r="GZ3" i="1"/>
  <c r="GZ2" i="1"/>
  <c r="GZ19" i="1"/>
  <c r="GZ1" i="1"/>
  <c r="HA4" i="1"/>
  <c r="HA23" i="1" s="1"/>
  <c r="GZ20" i="1"/>
  <c r="GW14" i="1"/>
  <c r="GW15" i="1" s="1"/>
  <c r="R15" i="4" s="1"/>
  <c r="HG12" i="1" l="1"/>
  <c r="HA22" i="1"/>
  <c r="GZ27" i="1"/>
  <c r="GX43" i="1"/>
  <c r="GY37" i="1"/>
  <c r="GZ17" i="1"/>
  <c r="GZ18" i="1" s="1"/>
  <c r="GZ5" i="1"/>
  <c r="GY9" i="1"/>
  <c r="GY11" i="1" s="1"/>
  <c r="GZ39" i="1"/>
  <c r="GZ40" i="1"/>
  <c r="GY41" i="1"/>
  <c r="GY43" i="1" s="1"/>
  <c r="HA3" i="1"/>
  <c r="HA2" i="1"/>
  <c r="GX10" i="1"/>
  <c r="GX14" i="1" s="1"/>
  <c r="GX15" i="1" s="1"/>
  <c r="GY10" i="1" s="1"/>
  <c r="F20" i="7"/>
  <c r="HA1" i="1"/>
  <c r="HB4" i="1"/>
  <c r="HB23" i="1" s="1"/>
  <c r="HA19" i="1"/>
  <c r="HA20" i="1"/>
  <c r="HH12" i="1" l="1"/>
  <c r="HA25" i="1"/>
  <c r="HA27" i="1"/>
  <c r="HB22" i="1"/>
  <c r="GZ37" i="1"/>
  <c r="GZ9" i="1"/>
  <c r="GZ11" i="1" s="1"/>
  <c r="HA17" i="1"/>
  <c r="HA18" i="1" s="1"/>
  <c r="HA5" i="1"/>
  <c r="HA9" i="1" s="1"/>
  <c r="HA11" i="1" s="1"/>
  <c r="GZ41" i="1"/>
  <c r="HA39" i="1"/>
  <c r="HA40" i="1"/>
  <c r="HB3" i="1"/>
  <c r="HB2" i="1"/>
  <c r="HB1" i="1"/>
  <c r="HC4" i="1"/>
  <c r="HC23" i="1" s="1"/>
  <c r="HB20" i="1"/>
  <c r="HB19" i="1"/>
  <c r="GY14" i="1"/>
  <c r="GY15" i="1" s="1"/>
  <c r="GZ10" i="1" s="1"/>
  <c r="HI12" i="1" l="1"/>
  <c r="HB25" i="1"/>
  <c r="HC22" i="1"/>
  <c r="HB27" i="1"/>
  <c r="GZ43" i="1"/>
  <c r="HB17" i="1"/>
  <c r="HB18" i="1" s="1"/>
  <c r="HB5" i="1"/>
  <c r="HA37" i="1"/>
  <c r="HA41" i="1"/>
  <c r="HB39" i="1"/>
  <c r="HB40" i="1"/>
  <c r="HC3" i="1"/>
  <c r="HC2" i="1"/>
  <c r="GZ14" i="1"/>
  <c r="GZ15" i="1" s="1"/>
  <c r="HA10" i="1" s="1"/>
  <c r="HC19" i="1"/>
  <c r="HD4" i="1"/>
  <c r="HD23" i="1" s="1"/>
  <c r="HC20" i="1"/>
  <c r="HC1" i="1"/>
  <c r="HJ12" i="1" l="1"/>
  <c r="HC25" i="1"/>
  <c r="HC27" i="1"/>
  <c r="HA43" i="1"/>
  <c r="HD22" i="1"/>
  <c r="HD25" i="1" s="1"/>
  <c r="HB37" i="1"/>
  <c r="HB9" i="1"/>
  <c r="HB11" i="1" s="1"/>
  <c r="HC17" i="1"/>
  <c r="HC18" i="1" s="1"/>
  <c r="HC5" i="1"/>
  <c r="HB41" i="1"/>
  <c r="HC39" i="1"/>
  <c r="HC40" i="1"/>
  <c r="HD3" i="1"/>
  <c r="HD2" i="1"/>
  <c r="HE4" i="1"/>
  <c r="HE23" i="1" s="1"/>
  <c r="HD1" i="1"/>
  <c r="HD19" i="1"/>
  <c r="HD20" i="1"/>
  <c r="HA14" i="1"/>
  <c r="HA15" i="1" s="1"/>
  <c r="HB10" i="1" s="1"/>
  <c r="HK12" i="1" l="1"/>
  <c r="HE22" i="1"/>
  <c r="HD27" i="1"/>
  <c r="HB43" i="1"/>
  <c r="HC37" i="1"/>
  <c r="HC9" i="1"/>
  <c r="HC11" i="1" s="1"/>
  <c r="HD17" i="1"/>
  <c r="HD18" i="1" s="1"/>
  <c r="HD5" i="1"/>
  <c r="HD9" i="1" s="1"/>
  <c r="HD11" i="1" s="1"/>
  <c r="HC41" i="1"/>
  <c r="HD39" i="1"/>
  <c r="HD40" i="1"/>
  <c r="HE3" i="1"/>
  <c r="HE2" i="1"/>
  <c r="HB14" i="1"/>
  <c r="HB15" i="1" s="1"/>
  <c r="HC10" i="1" s="1"/>
  <c r="HF4" i="1"/>
  <c r="HF23" i="1" s="1"/>
  <c r="HE19" i="1"/>
  <c r="HE1" i="1"/>
  <c r="HE20" i="1"/>
  <c r="HC43" i="1" l="1"/>
  <c r="HL12" i="1"/>
  <c r="HE25" i="1"/>
  <c r="HE27" i="1"/>
  <c r="HF22" i="1"/>
  <c r="HD37" i="1"/>
  <c r="HE17" i="1"/>
  <c r="HE18" i="1" s="1"/>
  <c r="HE5" i="1"/>
  <c r="HE9" i="1" s="1"/>
  <c r="HE11" i="1" s="1"/>
  <c r="HE39" i="1"/>
  <c r="HE40" i="1"/>
  <c r="HD41" i="1"/>
  <c r="HF3" i="1"/>
  <c r="HF2" i="1"/>
  <c r="HF19" i="1"/>
  <c r="HG4" i="1"/>
  <c r="HG23" i="1" s="1"/>
  <c r="HF20" i="1"/>
  <c r="HF1" i="1"/>
  <c r="HC14" i="1"/>
  <c r="HC15" i="1" s="1"/>
  <c r="HD10" i="1" s="1"/>
  <c r="HM12" i="1" l="1"/>
  <c r="HF25" i="1"/>
  <c r="HG22" i="1"/>
  <c r="HF27" i="1"/>
  <c r="HD43" i="1"/>
  <c r="HF17" i="1"/>
  <c r="HF18" i="1" s="1"/>
  <c r="HF5" i="1"/>
  <c r="HE37" i="1"/>
  <c r="HF39" i="1"/>
  <c r="HF40" i="1"/>
  <c r="HE41" i="1"/>
  <c r="HE43" i="1" s="1"/>
  <c r="HG3" i="1"/>
  <c r="HG2" i="1"/>
  <c r="HD14" i="1"/>
  <c r="HD15" i="1" s="1"/>
  <c r="HE10" i="1" s="1"/>
  <c r="HG20" i="1"/>
  <c r="HG1" i="1"/>
  <c r="HH4" i="1"/>
  <c r="HH23" i="1" s="1"/>
  <c r="HG19" i="1"/>
  <c r="HN12" i="1" l="1"/>
  <c r="HG27" i="1"/>
  <c r="HG25" i="1"/>
  <c r="HH22" i="1"/>
  <c r="HF37" i="1"/>
  <c r="HG17" i="1"/>
  <c r="HG18" i="1" s="1"/>
  <c r="HG5" i="1"/>
  <c r="HH2" i="1"/>
  <c r="HF9" i="1"/>
  <c r="HF11" i="1" s="1"/>
  <c r="HG39" i="1"/>
  <c r="HG40" i="1"/>
  <c r="HF41" i="1"/>
  <c r="HE14" i="1"/>
  <c r="HE15" i="1" s="1"/>
  <c r="HF10" i="1" s="1"/>
  <c r="HH20" i="1"/>
  <c r="HH1" i="1"/>
  <c r="HH19" i="1"/>
  <c r="HI4" i="1"/>
  <c r="HO12" i="1" l="1"/>
  <c r="HH27" i="1"/>
  <c r="HH25" i="1"/>
  <c r="HI23" i="1"/>
  <c r="HF43" i="1"/>
  <c r="HG37" i="1"/>
  <c r="HG9" i="1"/>
  <c r="HG11" i="1" s="1"/>
  <c r="HH17" i="1"/>
  <c r="HH18" i="1" s="1"/>
  <c r="HH5" i="1"/>
  <c r="HH9" i="1" s="1"/>
  <c r="HH11" i="1" s="1"/>
  <c r="HH39" i="1"/>
  <c r="HH40" i="1"/>
  <c r="HG41" i="1"/>
  <c r="HI3" i="1"/>
  <c r="HH3" i="1"/>
  <c r="HF14" i="1"/>
  <c r="HF15" i="1" s="1"/>
  <c r="HG10" i="1" s="1"/>
  <c r="HJ4" i="1"/>
  <c r="HI19" i="1"/>
  <c r="HI22" i="1" s="1"/>
  <c r="HI1" i="1"/>
  <c r="HI20" i="1"/>
  <c r="HI25" i="1" l="1"/>
  <c r="HP12" i="1"/>
  <c r="HJ23" i="1"/>
  <c r="HJ22" i="1"/>
  <c r="HI27" i="1"/>
  <c r="HG43" i="1"/>
  <c r="HI40" i="1"/>
  <c r="HI17" i="1"/>
  <c r="HI18" i="1" s="1"/>
  <c r="HI5" i="1"/>
  <c r="HI9" i="1" s="1"/>
  <c r="HI11" i="1" s="1"/>
  <c r="HH37" i="1"/>
  <c r="HH41" i="1"/>
  <c r="HI2" i="1"/>
  <c r="HI39" i="1"/>
  <c r="HJ3" i="1"/>
  <c r="HJ2" i="1"/>
  <c r="HJ19" i="1"/>
  <c r="HJ1" i="1"/>
  <c r="HK4" i="1"/>
  <c r="HJ20" i="1"/>
  <c r="HG14" i="1"/>
  <c r="HG15" i="1" s="1"/>
  <c r="HH10" i="1" s="1"/>
  <c r="HI41" i="1" l="1"/>
  <c r="HK23" i="1"/>
  <c r="HQ12" i="1"/>
  <c r="HJ25" i="1"/>
  <c r="HJ27" i="1"/>
  <c r="HK22" i="1"/>
  <c r="HH43" i="1"/>
  <c r="HI37" i="1"/>
  <c r="HJ17" i="1"/>
  <c r="HJ18" i="1" s="1"/>
  <c r="HJ5" i="1"/>
  <c r="HJ39" i="1"/>
  <c r="HJ40" i="1"/>
  <c r="HK3" i="1"/>
  <c r="HK2" i="1"/>
  <c r="HK20" i="1"/>
  <c r="HK19" i="1"/>
  <c r="HL4" i="1"/>
  <c r="HK1" i="1"/>
  <c r="HH14" i="1"/>
  <c r="HH15" i="1" s="1"/>
  <c r="HI10" i="1" s="1"/>
  <c r="HL23" i="1" l="1"/>
  <c r="HI43" i="1"/>
  <c r="HR12" i="1"/>
  <c r="HK25" i="1"/>
  <c r="HL22" i="1"/>
  <c r="HK27" i="1"/>
  <c r="HJ37" i="1"/>
  <c r="HJ9" i="1"/>
  <c r="HJ11" i="1" s="1"/>
  <c r="HK17" i="1"/>
  <c r="HK18" i="1" s="1"/>
  <c r="HK5" i="1"/>
  <c r="HK39" i="1"/>
  <c r="HK40" i="1"/>
  <c r="HJ41" i="1"/>
  <c r="HL3" i="1"/>
  <c r="HL2" i="1"/>
  <c r="HI14" i="1"/>
  <c r="HI15" i="1" s="1"/>
  <c r="S15" i="4" s="1"/>
  <c r="HL19" i="1"/>
  <c r="HL1" i="1"/>
  <c r="HM4" i="1"/>
  <c r="HM23" i="1" s="1"/>
  <c r="HL20" i="1"/>
  <c r="HS12" i="1" l="1"/>
  <c r="HL25" i="1"/>
  <c r="HL27" i="1"/>
  <c r="HM22" i="1"/>
  <c r="HJ43" i="1"/>
  <c r="HK37" i="1"/>
  <c r="HK9" i="1"/>
  <c r="HK11" i="1" s="1"/>
  <c r="HL17" i="1"/>
  <c r="HL18" i="1" s="1"/>
  <c r="HL5" i="1"/>
  <c r="HL39" i="1"/>
  <c r="HL40" i="1"/>
  <c r="HK41" i="1"/>
  <c r="HM3" i="1"/>
  <c r="HM2" i="1"/>
  <c r="HJ10" i="1"/>
  <c r="HJ14" i="1" s="1"/>
  <c r="HJ15" i="1" s="1"/>
  <c r="HK10" i="1" s="1"/>
  <c r="F21" i="7"/>
  <c r="HM19" i="1"/>
  <c r="HN4" i="1"/>
  <c r="HN23" i="1" s="1"/>
  <c r="HM1" i="1"/>
  <c r="HM20" i="1"/>
  <c r="HT12" i="1" l="1"/>
  <c r="HM25" i="1"/>
  <c r="HK43" i="1"/>
  <c r="HM27" i="1"/>
  <c r="HN22" i="1"/>
  <c r="HL37" i="1"/>
  <c r="HM17" i="1"/>
  <c r="HM18" i="1" s="1"/>
  <c r="HM5" i="1"/>
  <c r="HM9" i="1" s="1"/>
  <c r="HM11" i="1" s="1"/>
  <c r="HL9" i="1"/>
  <c r="HL11" i="1" s="1"/>
  <c r="HM39" i="1"/>
  <c r="HM40" i="1"/>
  <c r="HL41" i="1"/>
  <c r="HN3" i="1"/>
  <c r="HN2" i="1"/>
  <c r="HK14" i="1"/>
  <c r="HK15" i="1" s="1"/>
  <c r="HL10" i="1" s="1"/>
  <c r="HN20" i="1"/>
  <c r="HN1" i="1"/>
  <c r="HN19" i="1"/>
  <c r="HO4" i="1"/>
  <c r="HO23" i="1" s="1"/>
  <c r="HU12" i="1" l="1"/>
  <c r="HN25" i="1"/>
  <c r="HN27" i="1"/>
  <c r="HO22" i="1"/>
  <c r="HL43" i="1"/>
  <c r="HM37" i="1"/>
  <c r="HN17" i="1"/>
  <c r="HN18" i="1" s="1"/>
  <c r="HN5" i="1"/>
  <c r="HN9" i="1" s="1"/>
  <c r="HN11" i="1" s="1"/>
  <c r="HN39" i="1"/>
  <c r="HN40" i="1"/>
  <c r="HM41" i="1"/>
  <c r="HO3" i="1"/>
  <c r="HO2" i="1"/>
  <c r="HL14" i="1"/>
  <c r="HL15" i="1" s="1"/>
  <c r="HM10" i="1" s="1"/>
  <c r="HO1" i="1"/>
  <c r="HO20" i="1"/>
  <c r="HP4" i="1"/>
  <c r="HP23" i="1" s="1"/>
  <c r="HO19" i="1"/>
  <c r="HV12" i="1" l="1"/>
  <c r="HO25" i="1"/>
  <c r="HO27" i="1"/>
  <c r="HP22" i="1"/>
  <c r="HM43" i="1"/>
  <c r="HN37" i="1"/>
  <c r="HO17" i="1"/>
  <c r="HO18" i="1" s="1"/>
  <c r="HO5" i="1"/>
  <c r="HO39" i="1"/>
  <c r="HO40" i="1"/>
  <c r="HN41" i="1"/>
  <c r="HN43" i="1" s="1"/>
  <c r="HP3" i="1"/>
  <c r="HP2" i="1"/>
  <c r="HP20" i="1"/>
  <c r="HQ4" i="1"/>
  <c r="HQ23" i="1" s="1"/>
  <c r="HP1" i="1"/>
  <c r="HP19" i="1"/>
  <c r="HM14" i="1"/>
  <c r="HM15" i="1" s="1"/>
  <c r="HN10" i="1" s="1"/>
  <c r="HW12" i="1" l="1"/>
  <c r="HP25" i="1"/>
  <c r="HQ22" i="1"/>
  <c r="HQ25" i="1" s="1"/>
  <c r="HP27" i="1"/>
  <c r="HO37" i="1"/>
  <c r="HP17" i="1"/>
  <c r="HP18" i="1" s="1"/>
  <c r="HP5" i="1"/>
  <c r="HP9" i="1" s="1"/>
  <c r="HP11" i="1" s="1"/>
  <c r="HO9" i="1"/>
  <c r="HO11" i="1" s="1"/>
  <c r="HP39" i="1"/>
  <c r="HP40" i="1"/>
  <c r="HO41" i="1"/>
  <c r="HQ3" i="1"/>
  <c r="HQ2" i="1"/>
  <c r="HN14" i="1"/>
  <c r="HN15" i="1" s="1"/>
  <c r="HO10" i="1" s="1"/>
  <c r="HR4" i="1"/>
  <c r="HR23" i="1" s="1"/>
  <c r="HQ19" i="1"/>
  <c r="HQ1" i="1"/>
  <c r="HQ20" i="1"/>
  <c r="HX12" i="1" l="1"/>
  <c r="HQ27" i="1"/>
  <c r="HR22" i="1"/>
  <c r="HO43" i="1"/>
  <c r="HP37" i="1"/>
  <c r="HQ17" i="1"/>
  <c r="HQ18" i="1" s="1"/>
  <c r="HQ5" i="1"/>
  <c r="HQ9" i="1" s="1"/>
  <c r="HQ11" i="1" s="1"/>
  <c r="HQ39" i="1"/>
  <c r="HQ40" i="1"/>
  <c r="HP41" i="1"/>
  <c r="HR3" i="1"/>
  <c r="HR2" i="1"/>
  <c r="HR1" i="1"/>
  <c r="HS4" i="1"/>
  <c r="HS23" i="1" s="1"/>
  <c r="HR19" i="1"/>
  <c r="HR20" i="1"/>
  <c r="HO14" i="1"/>
  <c r="HO15" i="1" s="1"/>
  <c r="HP10" i="1" s="1"/>
  <c r="HY12" i="1" l="1"/>
  <c r="HR25" i="1"/>
  <c r="HR27" i="1"/>
  <c r="HS22" i="1"/>
  <c r="HQ37" i="1"/>
  <c r="HP43" i="1"/>
  <c r="HR17" i="1"/>
  <c r="HR18" i="1" s="1"/>
  <c r="HR5" i="1"/>
  <c r="HR9" i="1" s="1"/>
  <c r="HR11" i="1" s="1"/>
  <c r="HR39" i="1"/>
  <c r="HR40" i="1"/>
  <c r="HQ41" i="1"/>
  <c r="HQ43" i="1" s="1"/>
  <c r="HS3" i="1"/>
  <c r="HS2" i="1"/>
  <c r="HT4" i="1"/>
  <c r="HT23" i="1" s="1"/>
  <c r="HS20" i="1"/>
  <c r="HS1" i="1"/>
  <c r="HS19" i="1"/>
  <c r="HP14" i="1"/>
  <c r="HP15" i="1" s="1"/>
  <c r="HQ10" i="1" s="1"/>
  <c r="HZ12" i="1" l="1"/>
  <c r="HS25" i="1"/>
  <c r="HS27" i="1"/>
  <c r="HT22" i="1"/>
  <c r="HR37" i="1"/>
  <c r="HT2" i="1"/>
  <c r="HS17" i="1"/>
  <c r="HS18" i="1" s="1"/>
  <c r="HS5" i="1"/>
  <c r="HS9" i="1" s="1"/>
  <c r="HS11" i="1" s="1"/>
  <c r="HS39" i="1"/>
  <c r="HS40" i="1"/>
  <c r="HR41" i="1"/>
  <c r="HQ14" i="1"/>
  <c r="HQ15" i="1" s="1"/>
  <c r="HR10" i="1" s="1"/>
  <c r="HU4" i="1"/>
  <c r="HT19" i="1"/>
  <c r="HT1" i="1"/>
  <c r="HT20" i="1"/>
  <c r="IA12" i="1" l="1"/>
  <c r="HT25" i="1"/>
  <c r="HT27" i="1"/>
  <c r="HR43" i="1"/>
  <c r="HS37" i="1"/>
  <c r="HT40" i="1"/>
  <c r="HT17" i="1"/>
  <c r="HT18" i="1" s="1"/>
  <c r="HT5" i="1"/>
  <c r="HS41" i="1"/>
  <c r="HT3" i="1"/>
  <c r="HT39" i="1"/>
  <c r="HU3" i="1"/>
  <c r="HU20" i="1"/>
  <c r="HU23" i="1" s="1"/>
  <c r="HU1" i="1"/>
  <c r="HU19" i="1"/>
  <c r="HU22" i="1" s="1"/>
  <c r="HV4" i="1"/>
  <c r="HR14" i="1"/>
  <c r="HR15" i="1" s="1"/>
  <c r="HS10" i="1" s="1"/>
  <c r="IB12" i="1" l="1"/>
  <c r="HT41" i="1"/>
  <c r="HU25" i="1"/>
  <c r="HV23" i="1"/>
  <c r="HU27" i="1"/>
  <c r="HV22" i="1"/>
  <c r="HS43" i="1"/>
  <c r="HT37" i="1"/>
  <c r="HT9" i="1"/>
  <c r="HT11" i="1" s="1"/>
  <c r="HU40" i="1"/>
  <c r="HU17" i="1"/>
  <c r="HU18" i="1" s="1"/>
  <c r="HU5" i="1"/>
  <c r="HU2" i="1"/>
  <c r="HU39" i="1"/>
  <c r="HV3" i="1"/>
  <c r="HV2" i="1"/>
  <c r="HW4" i="1"/>
  <c r="HV1" i="1"/>
  <c r="HV20" i="1"/>
  <c r="HV19" i="1"/>
  <c r="HS14" i="1"/>
  <c r="HS15" i="1" s="1"/>
  <c r="HT10" i="1" s="1"/>
  <c r="HT43" i="1" l="1"/>
  <c r="HW23" i="1"/>
  <c r="IC12" i="1"/>
  <c r="HV25" i="1"/>
  <c r="HU41" i="1"/>
  <c r="HW22" i="1"/>
  <c r="HW25" i="1" s="1"/>
  <c r="HV27" i="1"/>
  <c r="HU37" i="1"/>
  <c r="HV17" i="1"/>
  <c r="HV18" i="1" s="1"/>
  <c r="HV5" i="1"/>
  <c r="HU9" i="1"/>
  <c r="HU11" i="1" s="1"/>
  <c r="HV39" i="1"/>
  <c r="HV40" i="1"/>
  <c r="HW3" i="1"/>
  <c r="HW2" i="1"/>
  <c r="HT14" i="1"/>
  <c r="HT15" i="1" s="1"/>
  <c r="HU10" i="1" s="1"/>
  <c r="HW1" i="1"/>
  <c r="HX4" i="1"/>
  <c r="HX23" i="1" s="1"/>
  <c r="HW20" i="1"/>
  <c r="HW19" i="1"/>
  <c r="ID12" i="1" l="1"/>
  <c r="HU43" i="1"/>
  <c r="HW27" i="1"/>
  <c r="HX22" i="1"/>
  <c r="HV37" i="1"/>
  <c r="HV9" i="1"/>
  <c r="HV11" i="1" s="1"/>
  <c r="HW17" i="1"/>
  <c r="HW18" i="1" s="1"/>
  <c r="HW5" i="1"/>
  <c r="HW9" i="1" s="1"/>
  <c r="HW11" i="1" s="1"/>
  <c r="HW39" i="1"/>
  <c r="HW40" i="1"/>
  <c r="HV41" i="1"/>
  <c r="HX3" i="1"/>
  <c r="HX2" i="1"/>
  <c r="HX1" i="1"/>
  <c r="HX19" i="1"/>
  <c r="HX20" i="1"/>
  <c r="HY4" i="1"/>
  <c r="HY23" i="1" s="1"/>
  <c r="HU14" i="1"/>
  <c r="HU15" i="1" s="1"/>
  <c r="T15" i="4" s="1"/>
  <c r="IE12" i="1" l="1"/>
  <c r="HX25" i="1"/>
  <c r="HX27" i="1"/>
  <c r="HY22" i="1"/>
  <c r="HV43" i="1"/>
  <c r="HW37" i="1"/>
  <c r="HX17" i="1"/>
  <c r="HX18" i="1" s="1"/>
  <c r="HX5" i="1"/>
  <c r="HX39" i="1"/>
  <c r="HX40" i="1"/>
  <c r="HW41" i="1"/>
  <c r="HY3" i="1"/>
  <c r="HY2" i="1"/>
  <c r="HV10" i="1"/>
  <c r="HV14" i="1" s="1"/>
  <c r="HV15" i="1" s="1"/>
  <c r="HW10" i="1" s="1"/>
  <c r="F22" i="7"/>
  <c r="HY20" i="1"/>
  <c r="HY19" i="1"/>
  <c r="HZ4" i="1"/>
  <c r="HZ23" i="1" s="1"/>
  <c r="HY1" i="1"/>
  <c r="HW43" i="1" l="1"/>
  <c r="IF12" i="1"/>
  <c r="HY25" i="1"/>
  <c r="HY27" i="1"/>
  <c r="HZ22" i="1"/>
  <c r="HZ25" i="1" s="1"/>
  <c r="HX37" i="1"/>
  <c r="HY17" i="1"/>
  <c r="HY18" i="1" s="1"/>
  <c r="HY5" i="1"/>
  <c r="HX9" i="1"/>
  <c r="HX11" i="1" s="1"/>
  <c r="HX41" i="1"/>
  <c r="HY39" i="1"/>
  <c r="HY40" i="1"/>
  <c r="HZ3" i="1"/>
  <c r="HZ2" i="1"/>
  <c r="HW14" i="1"/>
  <c r="HW15" i="1" s="1"/>
  <c r="HX10" i="1" s="1"/>
  <c r="HZ19" i="1"/>
  <c r="HZ1" i="1"/>
  <c r="HZ20" i="1"/>
  <c r="IA4" i="1"/>
  <c r="IA23" i="1" s="1"/>
  <c r="IG12" i="1" l="1"/>
  <c r="HZ27" i="1"/>
  <c r="IA22" i="1"/>
  <c r="HX43" i="1"/>
  <c r="HY37" i="1"/>
  <c r="HY9" i="1"/>
  <c r="HY11" i="1" s="1"/>
  <c r="HZ17" i="1"/>
  <c r="HZ18" i="1" s="1"/>
  <c r="HZ5" i="1"/>
  <c r="HZ9" i="1" s="1"/>
  <c r="HZ11" i="1" s="1"/>
  <c r="HZ39" i="1"/>
  <c r="HZ40" i="1"/>
  <c r="HY41" i="1"/>
  <c r="IA3" i="1"/>
  <c r="IA2" i="1"/>
  <c r="IB4" i="1"/>
  <c r="IB23" i="1" s="1"/>
  <c r="IA19" i="1"/>
  <c r="IA20" i="1"/>
  <c r="IA1" i="1"/>
  <c r="HX14" i="1"/>
  <c r="HX15" i="1" s="1"/>
  <c r="HY10" i="1" s="1"/>
  <c r="IH12" i="1" l="1"/>
  <c r="IA25" i="1"/>
  <c r="IB22" i="1"/>
  <c r="IA27" i="1"/>
  <c r="HY43" i="1"/>
  <c r="HZ37" i="1"/>
  <c r="IA17" i="1"/>
  <c r="IA18" i="1" s="1"/>
  <c r="IA5" i="1"/>
  <c r="IA9" i="1" s="1"/>
  <c r="IA11" i="1" s="1"/>
  <c r="IA39" i="1"/>
  <c r="IA40" i="1"/>
  <c r="HZ41" i="1"/>
  <c r="IB3" i="1"/>
  <c r="IB2" i="1"/>
  <c r="IB1" i="1"/>
  <c r="IB20" i="1"/>
  <c r="IB19" i="1"/>
  <c r="IC4" i="1"/>
  <c r="IC23" i="1" s="1"/>
  <c r="HY14" i="1"/>
  <c r="HY15" i="1" s="1"/>
  <c r="HZ10" i="1" s="1"/>
  <c r="II12" i="1" l="1"/>
  <c r="IB25" i="1"/>
  <c r="IB27" i="1"/>
  <c r="IC22" i="1"/>
  <c r="HZ43" i="1"/>
  <c r="IA37" i="1"/>
  <c r="IB17" i="1"/>
  <c r="IB18" i="1" s="1"/>
  <c r="IB5" i="1"/>
  <c r="IB39" i="1"/>
  <c r="IB40" i="1"/>
  <c r="IA41" i="1"/>
  <c r="IC3" i="1"/>
  <c r="IC2" i="1"/>
  <c r="ID4" i="1"/>
  <c r="ID23" i="1" s="1"/>
  <c r="IC19" i="1"/>
  <c r="IC1" i="1"/>
  <c r="IC20" i="1"/>
  <c r="HZ14" i="1"/>
  <c r="HZ15" i="1" s="1"/>
  <c r="IA10" i="1" s="1"/>
  <c r="IA43" i="1" l="1"/>
  <c r="IJ12" i="1"/>
  <c r="IC25" i="1"/>
  <c r="IC27" i="1"/>
  <c r="ID22" i="1"/>
  <c r="IB37" i="1"/>
  <c r="IB9" i="1"/>
  <c r="IB11" i="1" s="1"/>
  <c r="IC17" i="1"/>
  <c r="IC18" i="1" s="1"/>
  <c r="IC5" i="1"/>
  <c r="IB41" i="1"/>
  <c r="IC39" i="1"/>
  <c r="IC40" i="1"/>
  <c r="ID3" i="1"/>
  <c r="ID2" i="1"/>
  <c r="IA14" i="1"/>
  <c r="IA15" i="1" s="1"/>
  <c r="IB10" i="1" s="1"/>
  <c r="ID20" i="1"/>
  <c r="IE4" i="1"/>
  <c r="IE23" i="1" s="1"/>
  <c r="ID1" i="1"/>
  <c r="ID19" i="1"/>
  <c r="IK12" i="1" l="1"/>
  <c r="ID25" i="1"/>
  <c r="ID27" i="1"/>
  <c r="IE22" i="1"/>
  <c r="IB43" i="1"/>
  <c r="IC37" i="1"/>
  <c r="IC9" i="1"/>
  <c r="IC11" i="1" s="1"/>
  <c r="ID17" i="1"/>
  <c r="ID18" i="1" s="1"/>
  <c r="ID5" i="1"/>
  <c r="IC41" i="1"/>
  <c r="ID39" i="1"/>
  <c r="ID40" i="1"/>
  <c r="IE3" i="1"/>
  <c r="IE2" i="1"/>
  <c r="IB14" i="1"/>
  <c r="IB15" i="1" s="1"/>
  <c r="IC10" i="1" s="1"/>
  <c r="IF4" i="1"/>
  <c r="IE1" i="1"/>
  <c r="IE20" i="1"/>
  <c r="IE19" i="1"/>
  <c r="IE25" i="1" l="1"/>
  <c r="IL12" i="1"/>
  <c r="IF2" i="1"/>
  <c r="IF23" i="1"/>
  <c r="IF22" i="1"/>
  <c r="IE27" i="1"/>
  <c r="IC43" i="1"/>
  <c r="ID37" i="1"/>
  <c r="IE17" i="1"/>
  <c r="IE18" i="1" s="1"/>
  <c r="IE5" i="1"/>
  <c r="IE9" i="1" s="1"/>
  <c r="IE11" i="1" s="1"/>
  <c r="ID9" i="1"/>
  <c r="ID11" i="1" s="1"/>
  <c r="IE39" i="1"/>
  <c r="IE40" i="1"/>
  <c r="ID41" i="1"/>
  <c r="ID43" i="1" s="1"/>
  <c r="IG4" i="1"/>
  <c r="IF19" i="1"/>
  <c r="IF20" i="1"/>
  <c r="IF1" i="1"/>
  <c r="IC14" i="1"/>
  <c r="IC15" i="1" s="1"/>
  <c r="ID10" i="1" s="1"/>
  <c r="IM12" i="1" l="1"/>
  <c r="IF25" i="1"/>
  <c r="IF27" i="1"/>
  <c r="IE37" i="1"/>
  <c r="IF40" i="1"/>
  <c r="IF17" i="1"/>
  <c r="IF18" i="1" s="1"/>
  <c r="IF5" i="1"/>
  <c r="IE41" i="1"/>
  <c r="IF3" i="1"/>
  <c r="IF39" i="1"/>
  <c r="IG3" i="1"/>
  <c r="ID14" i="1"/>
  <c r="ID15" i="1" s="1"/>
  <c r="IE10" i="1" s="1"/>
  <c r="IG20" i="1"/>
  <c r="IG23" i="1" s="1"/>
  <c r="IG19" i="1"/>
  <c r="IG22" i="1" s="1"/>
  <c r="IG25" i="1" s="1"/>
  <c r="IG1" i="1"/>
  <c r="IH4" i="1"/>
  <c r="IF41" i="1" l="1"/>
  <c r="IN12" i="1"/>
  <c r="IH23" i="1"/>
  <c r="IH22" i="1"/>
  <c r="IG27" i="1"/>
  <c r="IE43" i="1"/>
  <c r="IF37" i="1"/>
  <c r="IF43" i="1" s="1"/>
  <c r="IG40" i="1"/>
  <c r="IG17" i="1"/>
  <c r="IG18" i="1" s="1"/>
  <c r="IG5" i="1"/>
  <c r="IG9" i="1" s="1"/>
  <c r="IG11" i="1" s="1"/>
  <c r="IF9" i="1"/>
  <c r="IF11" i="1" s="1"/>
  <c r="IG2" i="1"/>
  <c r="IG39" i="1"/>
  <c r="IH3" i="1"/>
  <c r="IH2" i="1"/>
  <c r="IH1" i="1"/>
  <c r="IH19" i="1"/>
  <c r="IH20" i="1"/>
  <c r="II4" i="1"/>
  <c r="II23" i="1" s="1"/>
  <c r="IE14" i="1"/>
  <c r="IE15" i="1" s="1"/>
  <c r="IF10" i="1" s="1"/>
  <c r="IO12" i="1" l="1"/>
  <c r="IH25" i="1"/>
  <c r="IG41" i="1"/>
  <c r="IH27" i="1"/>
  <c r="II22" i="1"/>
  <c r="IG37" i="1"/>
  <c r="IH17" i="1"/>
  <c r="IH18" i="1" s="1"/>
  <c r="IH5" i="1"/>
  <c r="IH9" i="1" s="1"/>
  <c r="IH11" i="1" s="1"/>
  <c r="IH39" i="1"/>
  <c r="IH40" i="1"/>
  <c r="II3" i="1"/>
  <c r="II2" i="1"/>
  <c r="IF14" i="1"/>
  <c r="IF15" i="1" s="1"/>
  <c r="IG10" i="1" s="1"/>
  <c r="IJ4" i="1"/>
  <c r="II19" i="1"/>
  <c r="II1" i="1"/>
  <c r="II20" i="1"/>
  <c r="II25" i="1" l="1"/>
  <c r="IP12" i="1"/>
  <c r="IJ23" i="1"/>
  <c r="IG43" i="1"/>
  <c r="II27" i="1"/>
  <c r="IJ22" i="1"/>
  <c r="IH37" i="1"/>
  <c r="II17" i="1"/>
  <c r="II18" i="1" s="1"/>
  <c r="II5" i="1"/>
  <c r="II9" i="1" s="1"/>
  <c r="II11" i="1" s="1"/>
  <c r="II39" i="1"/>
  <c r="II40" i="1"/>
  <c r="IH41" i="1"/>
  <c r="IJ3" i="1"/>
  <c r="IJ2" i="1"/>
  <c r="IG14" i="1"/>
  <c r="IG15" i="1" s="1"/>
  <c r="U15" i="4" s="1"/>
  <c r="IJ1" i="1"/>
  <c r="IJ20" i="1"/>
  <c r="IJ19" i="1"/>
  <c r="IK4" i="1"/>
  <c r="IQ12" i="1" l="1"/>
  <c r="IJ25" i="1"/>
  <c r="IK23" i="1"/>
  <c r="IJ27" i="1"/>
  <c r="IK22" i="1"/>
  <c r="IK25" i="1" s="1"/>
  <c r="IH43" i="1"/>
  <c r="II37" i="1"/>
  <c r="IJ17" i="1"/>
  <c r="IJ18" i="1" s="1"/>
  <c r="IJ5" i="1"/>
  <c r="IJ39" i="1"/>
  <c r="IJ40" i="1"/>
  <c r="II41" i="1"/>
  <c r="II43" i="1" s="1"/>
  <c r="IK3" i="1"/>
  <c r="IK2" i="1"/>
  <c r="IH10" i="1"/>
  <c r="IH14" i="1" s="1"/>
  <c r="IH15" i="1" s="1"/>
  <c r="II10" i="1" s="1"/>
  <c r="F23" i="7"/>
  <c r="IK1" i="1"/>
  <c r="IK20" i="1"/>
  <c r="IK19" i="1"/>
  <c r="IL4" i="1"/>
  <c r="IR12" i="1" l="1"/>
  <c r="IL23" i="1"/>
  <c r="IK27" i="1"/>
  <c r="IL22" i="1"/>
  <c r="IJ37" i="1"/>
  <c r="IJ9" i="1"/>
  <c r="IJ11" i="1" s="1"/>
  <c r="IK17" i="1"/>
  <c r="IK18" i="1" s="1"/>
  <c r="IK5" i="1"/>
  <c r="IK9" i="1" s="1"/>
  <c r="IK11" i="1" s="1"/>
  <c r="IK39" i="1"/>
  <c r="IK40" i="1"/>
  <c r="IJ41" i="1"/>
  <c r="IL3" i="1"/>
  <c r="IL2" i="1"/>
  <c r="IL20" i="1"/>
  <c r="IL19" i="1"/>
  <c r="IM4" i="1"/>
  <c r="IL1" i="1"/>
  <c r="II14" i="1"/>
  <c r="II15" i="1" s="1"/>
  <c r="IJ10" i="1" s="1"/>
  <c r="IS12" i="1" l="1"/>
  <c r="IL25" i="1"/>
  <c r="IM23" i="1"/>
  <c r="IL27" i="1"/>
  <c r="IM22" i="1"/>
  <c r="IK37" i="1"/>
  <c r="IJ43" i="1"/>
  <c r="IL17" i="1"/>
  <c r="IL18" i="1" s="1"/>
  <c r="IL5" i="1"/>
  <c r="IL9" i="1" s="1"/>
  <c r="IL11" i="1" s="1"/>
  <c r="IL39" i="1"/>
  <c r="IL40" i="1"/>
  <c r="IK41" i="1"/>
  <c r="IM3" i="1"/>
  <c r="IM2" i="1"/>
  <c r="IN4" i="1"/>
  <c r="IM19" i="1"/>
  <c r="IM1" i="1"/>
  <c r="IM20" i="1"/>
  <c r="IJ14" i="1"/>
  <c r="IJ15" i="1" s="1"/>
  <c r="IK10" i="1" s="1"/>
  <c r="IT12" i="1" l="1"/>
  <c r="IM25" i="1"/>
  <c r="IN23" i="1"/>
  <c r="IM27" i="1"/>
  <c r="IN22" i="1"/>
  <c r="IK43" i="1"/>
  <c r="IM17" i="1"/>
  <c r="IM18" i="1" s="1"/>
  <c r="IM5" i="1"/>
  <c r="IL37" i="1"/>
  <c r="IM39" i="1"/>
  <c r="IM40" i="1"/>
  <c r="IL41" i="1"/>
  <c r="IN3" i="1"/>
  <c r="IN2" i="1"/>
  <c r="IK14" i="1"/>
  <c r="IK15" i="1" s="1"/>
  <c r="IL10" i="1" s="1"/>
  <c r="IN19" i="1"/>
  <c r="IN20" i="1"/>
  <c r="IN1" i="1"/>
  <c r="IO4" i="1"/>
  <c r="IU12" i="1" l="1"/>
  <c r="IN25" i="1"/>
  <c r="IO23" i="1"/>
  <c r="IN27" i="1"/>
  <c r="IL43" i="1"/>
  <c r="IO22" i="1"/>
  <c r="IM37" i="1"/>
  <c r="IM9" i="1"/>
  <c r="IM11" i="1" s="1"/>
  <c r="IN17" i="1"/>
  <c r="IN18" i="1" s="1"/>
  <c r="IN5" i="1"/>
  <c r="IN9" i="1" s="1"/>
  <c r="IN11" i="1" s="1"/>
  <c r="IN39" i="1"/>
  <c r="IN40" i="1"/>
  <c r="IM41" i="1"/>
  <c r="IO3" i="1"/>
  <c r="IO2" i="1"/>
  <c r="IO20" i="1"/>
  <c r="IP4" i="1"/>
  <c r="IO19" i="1"/>
  <c r="IO1" i="1"/>
  <c r="IL14" i="1"/>
  <c r="IL15" i="1" s="1"/>
  <c r="IM10" i="1" s="1"/>
  <c r="IV12" i="1" l="1"/>
  <c r="IO25" i="1"/>
  <c r="IP23" i="1"/>
  <c r="IP22" i="1"/>
  <c r="IP25" i="1" s="1"/>
  <c r="IO27" i="1"/>
  <c r="IM43" i="1"/>
  <c r="IN37" i="1"/>
  <c r="IO17" i="1"/>
  <c r="IO18" i="1" s="1"/>
  <c r="IO5" i="1"/>
  <c r="IO9" i="1" s="1"/>
  <c r="IO11" i="1" s="1"/>
  <c r="IO39" i="1"/>
  <c r="IO40" i="1"/>
  <c r="IN41" i="1"/>
  <c r="IP3" i="1"/>
  <c r="IP2" i="1"/>
  <c r="IQ4" i="1"/>
  <c r="IP19" i="1"/>
  <c r="IP1" i="1"/>
  <c r="IP20" i="1"/>
  <c r="IM14" i="1"/>
  <c r="IM15" i="1" s="1"/>
  <c r="IN10" i="1" s="1"/>
  <c r="IW12" i="1" l="1"/>
  <c r="IQ23" i="1"/>
  <c r="IP27" i="1"/>
  <c r="IQ22" i="1"/>
  <c r="IN43" i="1"/>
  <c r="IO37" i="1"/>
  <c r="IP17" i="1"/>
  <c r="IP18" i="1" s="1"/>
  <c r="IP5" i="1"/>
  <c r="IP39" i="1"/>
  <c r="IP40" i="1"/>
  <c r="IO41" i="1"/>
  <c r="IO43" i="1" s="1"/>
  <c r="IQ3" i="1"/>
  <c r="IQ2" i="1"/>
  <c r="IN14" i="1"/>
  <c r="IN15" i="1" s="1"/>
  <c r="IO10" i="1" s="1"/>
  <c r="IR4" i="1"/>
  <c r="IQ20" i="1"/>
  <c r="IQ1" i="1"/>
  <c r="IQ19" i="1"/>
  <c r="IX12" i="1" l="1"/>
  <c r="IQ25" i="1"/>
  <c r="IR23" i="1"/>
  <c r="IR22" i="1"/>
  <c r="IQ27" i="1"/>
  <c r="IP37" i="1"/>
  <c r="IP9" i="1"/>
  <c r="IP11" i="1" s="1"/>
  <c r="IQ17" i="1"/>
  <c r="IQ18" i="1" s="1"/>
  <c r="IQ5" i="1"/>
  <c r="IR2" i="1"/>
  <c r="IQ39" i="1"/>
  <c r="IQ40" i="1"/>
  <c r="IP41" i="1"/>
  <c r="IP43" i="1" s="1"/>
  <c r="IR1" i="1"/>
  <c r="IS4" i="1"/>
  <c r="IR19" i="1"/>
  <c r="IR20" i="1"/>
  <c r="IO14" i="1"/>
  <c r="IO15" i="1" s="1"/>
  <c r="IP10" i="1" s="1"/>
  <c r="IY12" i="1" l="1"/>
  <c r="IR25" i="1"/>
  <c r="IR27" i="1"/>
  <c r="IQ37" i="1"/>
  <c r="IR40" i="1"/>
  <c r="IR17" i="1"/>
  <c r="IR18" i="1" s="1"/>
  <c r="IR5" i="1"/>
  <c r="IQ9" i="1"/>
  <c r="IQ11" i="1" s="1"/>
  <c r="IQ41" i="1"/>
  <c r="IR3" i="1"/>
  <c r="IR39" i="1"/>
  <c r="IR41" i="1" s="1"/>
  <c r="IS3" i="1"/>
  <c r="IP14" i="1"/>
  <c r="IP15" i="1" s="1"/>
  <c r="IQ10" i="1" s="1"/>
  <c r="IS19" i="1"/>
  <c r="IS22" i="1" s="1"/>
  <c r="IT4" i="1"/>
  <c r="IS20" i="1"/>
  <c r="IS23" i="1" s="1"/>
  <c r="IS1" i="1"/>
  <c r="IS25" i="1" l="1"/>
  <c r="IZ12" i="1"/>
  <c r="IT23" i="1"/>
  <c r="IT22" i="1"/>
  <c r="IS27" i="1"/>
  <c r="IQ43" i="1"/>
  <c r="IR37" i="1"/>
  <c r="IR43" i="1" s="1"/>
  <c r="IR9" i="1"/>
  <c r="IR11" i="1" s="1"/>
  <c r="IS40" i="1"/>
  <c r="IS17" i="1"/>
  <c r="IS18" i="1" s="1"/>
  <c r="IS5" i="1"/>
  <c r="IS2" i="1"/>
  <c r="IS39" i="1"/>
  <c r="IT3" i="1"/>
  <c r="IT2" i="1"/>
  <c r="IT20" i="1"/>
  <c r="IT19" i="1"/>
  <c r="IT1" i="1"/>
  <c r="IU4" i="1"/>
  <c r="IQ14" i="1"/>
  <c r="IQ15" i="1" s="1"/>
  <c r="IR10" i="1" s="1"/>
  <c r="JA12" i="1" l="1"/>
  <c r="IT25" i="1"/>
  <c r="IU22" i="1"/>
  <c r="IU25" i="1" s="1"/>
  <c r="IU23" i="1"/>
  <c r="IS41" i="1"/>
  <c r="IT27" i="1"/>
  <c r="IS37" i="1"/>
  <c r="IS9" i="1"/>
  <c r="IS11" i="1" s="1"/>
  <c r="IT17" i="1"/>
  <c r="IT18" i="1" s="1"/>
  <c r="IT5" i="1"/>
  <c r="IT9" i="1" s="1"/>
  <c r="IT11" i="1" s="1"/>
  <c r="IT39" i="1"/>
  <c r="IT40" i="1"/>
  <c r="IU3" i="1"/>
  <c r="IU2" i="1"/>
  <c r="IR14" i="1"/>
  <c r="IR15" i="1" s="1"/>
  <c r="IS10" i="1" s="1"/>
  <c r="IU19" i="1"/>
  <c r="IV4" i="1"/>
  <c r="IU20" i="1"/>
  <c r="IU1" i="1"/>
  <c r="JB12" i="1" l="1"/>
  <c r="IV22" i="1"/>
  <c r="IV23" i="1"/>
  <c r="IS43" i="1"/>
  <c r="IU27" i="1"/>
  <c r="IU17" i="1"/>
  <c r="IU18" i="1" s="1"/>
  <c r="IU5" i="1"/>
  <c r="IU9" i="1" s="1"/>
  <c r="IU11" i="1" s="1"/>
  <c r="IT37" i="1"/>
  <c r="IU39" i="1"/>
  <c r="IU40" i="1"/>
  <c r="IT41" i="1"/>
  <c r="IV3" i="1"/>
  <c r="IV2" i="1"/>
  <c r="IV20" i="1"/>
  <c r="IV1" i="1"/>
  <c r="IW4" i="1"/>
  <c r="IV19" i="1"/>
  <c r="IS14" i="1"/>
  <c r="IS15" i="1" s="1"/>
  <c r="V15" i="4" s="1"/>
  <c r="JC12" i="1" l="1"/>
  <c r="IV25" i="1"/>
  <c r="IW22" i="1"/>
  <c r="IW23" i="1"/>
  <c r="IV27" i="1"/>
  <c r="IT43" i="1"/>
  <c r="IU37" i="1"/>
  <c r="IV17" i="1"/>
  <c r="IV18" i="1" s="1"/>
  <c r="IV5" i="1"/>
  <c r="IV39" i="1"/>
  <c r="IV40" i="1"/>
  <c r="IU41" i="1"/>
  <c r="IW3" i="1"/>
  <c r="IW2" i="1"/>
  <c r="IT10" i="1"/>
  <c r="IT14" i="1" s="1"/>
  <c r="IT15" i="1" s="1"/>
  <c r="IU10" i="1" s="1"/>
  <c r="F24" i="7"/>
  <c r="IW1" i="1"/>
  <c r="IW20" i="1"/>
  <c r="IX4" i="1"/>
  <c r="IW19" i="1"/>
  <c r="IW25" i="1" l="1"/>
  <c r="JD12" i="1"/>
  <c r="IX22" i="1"/>
  <c r="IX23" i="1"/>
  <c r="IW27" i="1"/>
  <c r="IU43" i="1"/>
  <c r="IV37" i="1"/>
  <c r="IV9" i="1"/>
  <c r="IV11" i="1" s="1"/>
  <c r="IW17" i="1"/>
  <c r="IW18" i="1" s="1"/>
  <c r="IW5" i="1"/>
  <c r="IW9" i="1" s="1"/>
  <c r="IW11" i="1" s="1"/>
  <c r="IW39" i="1"/>
  <c r="IW40" i="1"/>
  <c r="IV41" i="1"/>
  <c r="IV43" i="1" s="1"/>
  <c r="IX3" i="1"/>
  <c r="IX2" i="1"/>
  <c r="IX19" i="1"/>
  <c r="IX20" i="1"/>
  <c r="IY4" i="1"/>
  <c r="IX1" i="1"/>
  <c r="IU14" i="1"/>
  <c r="IU15" i="1" s="1"/>
  <c r="IV10" i="1" s="1"/>
  <c r="IX27" i="1" l="1"/>
  <c r="JE12" i="1"/>
  <c r="IX25" i="1"/>
  <c r="IY22" i="1"/>
  <c r="IY23" i="1"/>
  <c r="IW37" i="1"/>
  <c r="IX17" i="1"/>
  <c r="IX18" i="1" s="1"/>
  <c r="IX5" i="1"/>
  <c r="IX39" i="1"/>
  <c r="IX40" i="1"/>
  <c r="IW41" i="1"/>
  <c r="IY3" i="1"/>
  <c r="IY2" i="1"/>
  <c r="IV14" i="1"/>
  <c r="IV15" i="1" s="1"/>
  <c r="IW10" i="1" s="1"/>
  <c r="IY19" i="1"/>
  <c r="IZ4" i="1"/>
  <c r="IY1" i="1"/>
  <c r="IY20" i="1"/>
  <c r="JF12" i="1" l="1"/>
  <c r="IY25" i="1"/>
  <c r="IZ22" i="1"/>
  <c r="IZ23" i="1"/>
  <c r="IY27" i="1"/>
  <c r="IW43" i="1"/>
  <c r="IX37" i="1"/>
  <c r="IX9" i="1"/>
  <c r="IX11" i="1" s="1"/>
  <c r="IY17" i="1"/>
  <c r="IY18" i="1" s="1"/>
  <c r="IY5" i="1"/>
  <c r="IY39" i="1"/>
  <c r="IY40" i="1"/>
  <c r="IX41" i="1"/>
  <c r="IZ3" i="1"/>
  <c r="IZ2" i="1"/>
  <c r="JA4" i="1"/>
  <c r="IZ19" i="1"/>
  <c r="IZ1" i="1"/>
  <c r="IZ20" i="1"/>
  <c r="IW14" i="1"/>
  <c r="IW15" i="1" s="1"/>
  <c r="IX10" i="1" s="1"/>
  <c r="JG12" i="1" l="1"/>
  <c r="IZ25" i="1"/>
  <c r="JA22" i="1"/>
  <c r="JA23" i="1"/>
  <c r="IZ27" i="1"/>
  <c r="IX43" i="1"/>
  <c r="IY37" i="1"/>
  <c r="IY9" i="1"/>
  <c r="IY11" i="1" s="1"/>
  <c r="IZ17" i="1"/>
  <c r="IZ18" i="1" s="1"/>
  <c r="IZ5" i="1"/>
  <c r="IZ39" i="1"/>
  <c r="IZ40" i="1"/>
  <c r="IY41" i="1"/>
  <c r="JA3" i="1"/>
  <c r="JA2" i="1"/>
  <c r="IX14" i="1"/>
  <c r="IX15" i="1" s="1"/>
  <c r="IY10" i="1" s="1"/>
  <c r="JB4" i="1"/>
  <c r="JA20" i="1"/>
  <c r="JA19" i="1"/>
  <c r="JA1" i="1"/>
  <c r="JA25" i="1" l="1"/>
  <c r="JH12" i="1"/>
  <c r="JB22" i="1"/>
  <c r="JB23" i="1"/>
  <c r="JA27" i="1"/>
  <c r="IY43" i="1"/>
  <c r="IZ37" i="1"/>
  <c r="IZ9" i="1"/>
  <c r="IZ11" i="1" s="1"/>
  <c r="JA17" i="1"/>
  <c r="JA18" i="1" s="1"/>
  <c r="JA5" i="1"/>
  <c r="JA9" i="1" s="1"/>
  <c r="JA11" i="1" s="1"/>
  <c r="JA39" i="1"/>
  <c r="JA40" i="1"/>
  <c r="IZ41" i="1"/>
  <c r="JB3" i="1"/>
  <c r="JB2" i="1"/>
  <c r="JB1" i="1"/>
  <c r="JC4" i="1"/>
  <c r="JB20" i="1"/>
  <c r="JB19" i="1"/>
  <c r="IY14" i="1"/>
  <c r="IY15" i="1" s="1"/>
  <c r="IZ10" i="1" s="1"/>
  <c r="JI12" i="1" l="1"/>
  <c r="JB25" i="1"/>
  <c r="JC22" i="1"/>
  <c r="JC23" i="1"/>
  <c r="JB27" i="1"/>
  <c r="IZ43" i="1"/>
  <c r="JA37" i="1"/>
  <c r="JB17" i="1"/>
  <c r="JB18" i="1" s="1"/>
  <c r="JB5" i="1"/>
  <c r="JB39" i="1"/>
  <c r="JB40" i="1"/>
  <c r="JA41" i="1"/>
  <c r="JA43" i="1" s="1"/>
  <c r="JC3" i="1"/>
  <c r="JC2" i="1"/>
  <c r="IZ14" i="1"/>
  <c r="IZ15" i="1" s="1"/>
  <c r="JA10" i="1" s="1"/>
  <c r="JC1" i="1"/>
  <c r="JD4" i="1"/>
  <c r="JC19" i="1"/>
  <c r="JC20" i="1"/>
  <c r="JJ12" i="1" l="1"/>
  <c r="JC27" i="1"/>
  <c r="JC25" i="1"/>
  <c r="JD2" i="1"/>
  <c r="JD23" i="1"/>
  <c r="JD22" i="1"/>
  <c r="JB37" i="1"/>
  <c r="JC17" i="1"/>
  <c r="JC18" i="1" s="1"/>
  <c r="JC5" i="1"/>
  <c r="JB9" i="1"/>
  <c r="JB11" i="1" s="1"/>
  <c r="JC39" i="1"/>
  <c r="JC40" i="1"/>
  <c r="JB41" i="1"/>
  <c r="JD20" i="1"/>
  <c r="JE4" i="1"/>
  <c r="JD1" i="1"/>
  <c r="JD19" i="1"/>
  <c r="JA14" i="1"/>
  <c r="JA15" i="1" s="1"/>
  <c r="JB10" i="1" s="1"/>
  <c r="JK12" i="1" l="1"/>
  <c r="JD25" i="1"/>
  <c r="JD27" i="1"/>
  <c r="JB43" i="1"/>
  <c r="JC37" i="1"/>
  <c r="JC9" i="1"/>
  <c r="JC11" i="1" s="1"/>
  <c r="JD40" i="1"/>
  <c r="JD17" i="1"/>
  <c r="JD18" i="1" s="1"/>
  <c r="JD5" i="1"/>
  <c r="JC41" i="1"/>
  <c r="JC43" i="1" s="1"/>
  <c r="JD3" i="1"/>
  <c r="JD39" i="1"/>
  <c r="JD41" i="1" s="1"/>
  <c r="JE3" i="1"/>
  <c r="JB14" i="1"/>
  <c r="JB15" i="1" s="1"/>
  <c r="JC10" i="1" s="1"/>
  <c r="JE19" i="1"/>
  <c r="JE22" i="1" s="1"/>
  <c r="JF4" i="1"/>
  <c r="JE20" i="1"/>
  <c r="JE23" i="1" s="1"/>
  <c r="JE1" i="1"/>
  <c r="JL12" i="1" l="1"/>
  <c r="JE25" i="1"/>
  <c r="JF23" i="1"/>
  <c r="JF22" i="1"/>
  <c r="JE27" i="1"/>
  <c r="JD37" i="1"/>
  <c r="JD43" i="1" s="1"/>
  <c r="JE40" i="1"/>
  <c r="JE17" i="1"/>
  <c r="JE18" i="1" s="1"/>
  <c r="JE5" i="1"/>
  <c r="JD9" i="1"/>
  <c r="JD11" i="1" s="1"/>
  <c r="JE2" i="1"/>
  <c r="JE39" i="1"/>
  <c r="JF3" i="1"/>
  <c r="JF2" i="1"/>
  <c r="JF20" i="1"/>
  <c r="JF1" i="1"/>
  <c r="JG4" i="1"/>
  <c r="JF19" i="1"/>
  <c r="JC14" i="1"/>
  <c r="JC15" i="1" s="1"/>
  <c r="JD10" i="1" s="1"/>
  <c r="JM12" i="1" l="1"/>
  <c r="JF25" i="1"/>
  <c r="JG22" i="1"/>
  <c r="JG23" i="1"/>
  <c r="JE41" i="1"/>
  <c r="JF27" i="1"/>
  <c r="JE37" i="1"/>
  <c r="JE9" i="1"/>
  <c r="JE11" i="1" s="1"/>
  <c r="JF17" i="1"/>
  <c r="JF18" i="1" s="1"/>
  <c r="JF5" i="1"/>
  <c r="JF39" i="1"/>
  <c r="JF40" i="1"/>
  <c r="JG3" i="1"/>
  <c r="JG2" i="1"/>
  <c r="JG20" i="1"/>
  <c r="JG1" i="1"/>
  <c r="JG19" i="1"/>
  <c r="JH4" i="1"/>
  <c r="JD14" i="1"/>
  <c r="JD15" i="1" s="1"/>
  <c r="JE10" i="1" s="1"/>
  <c r="JN12" i="1" l="1"/>
  <c r="JG25" i="1"/>
  <c r="JH22" i="1"/>
  <c r="JH23" i="1"/>
  <c r="JG27" i="1"/>
  <c r="JE43" i="1"/>
  <c r="JF37" i="1"/>
  <c r="JF9" i="1"/>
  <c r="JF11" i="1" s="1"/>
  <c r="JG17" i="1"/>
  <c r="JG18" i="1" s="1"/>
  <c r="JG5" i="1"/>
  <c r="JG39" i="1"/>
  <c r="JG40" i="1"/>
  <c r="JF41" i="1"/>
  <c r="JF43" i="1" s="1"/>
  <c r="JH3" i="1"/>
  <c r="JH2" i="1"/>
  <c r="JE14" i="1"/>
  <c r="JE15" i="1" s="1"/>
  <c r="W15" i="4" s="1"/>
  <c r="JH20" i="1"/>
  <c r="JH1" i="1"/>
  <c r="JI4" i="1"/>
  <c r="JH19" i="1"/>
  <c r="JO12" i="1" l="1"/>
  <c r="JH25" i="1"/>
  <c r="JI22" i="1"/>
  <c r="JI23" i="1"/>
  <c r="JH27" i="1"/>
  <c r="JG37" i="1"/>
  <c r="JG9" i="1"/>
  <c r="JG11" i="1" s="1"/>
  <c r="JH17" i="1"/>
  <c r="JH18" i="1" s="1"/>
  <c r="JH5" i="1"/>
  <c r="JH39" i="1"/>
  <c r="JH40" i="1"/>
  <c r="JG41" i="1"/>
  <c r="JI3" i="1"/>
  <c r="JI2" i="1"/>
  <c r="JF10" i="1"/>
  <c r="JF14" i="1" s="1"/>
  <c r="F25" i="7"/>
  <c r="JI20" i="1"/>
  <c r="JI1" i="1"/>
  <c r="JJ4" i="1"/>
  <c r="JI19" i="1"/>
  <c r="JP12" i="1" l="1"/>
  <c r="JI25" i="1"/>
  <c r="JJ22" i="1"/>
  <c r="JJ23" i="1"/>
  <c r="JI27" i="1"/>
  <c r="JG43" i="1"/>
  <c r="JH37" i="1"/>
  <c r="JH9" i="1"/>
  <c r="JH11" i="1" s="1"/>
  <c r="JI17" i="1"/>
  <c r="JI18" i="1" s="1"/>
  <c r="JI5" i="1"/>
  <c r="JI39" i="1"/>
  <c r="JI40" i="1"/>
  <c r="JH41" i="1"/>
  <c r="JJ3" i="1"/>
  <c r="JJ2" i="1"/>
  <c r="JF15" i="1"/>
  <c r="JG10" i="1" s="1"/>
  <c r="JG14" i="1" s="1"/>
  <c r="JG15" i="1" s="1"/>
  <c r="JH10" i="1" s="1"/>
  <c r="JJ1" i="1"/>
  <c r="JJ19" i="1"/>
  <c r="JK4" i="1"/>
  <c r="JJ20" i="1"/>
  <c r="JQ12" i="1" l="1"/>
  <c r="JJ25" i="1"/>
  <c r="JK22" i="1"/>
  <c r="JK23" i="1"/>
  <c r="JJ27" i="1"/>
  <c r="JH43" i="1"/>
  <c r="JI37" i="1"/>
  <c r="JJ17" i="1"/>
  <c r="JJ18" i="1" s="1"/>
  <c r="JJ5" i="1"/>
  <c r="JI9" i="1"/>
  <c r="JI11" i="1" s="1"/>
  <c r="JJ39" i="1"/>
  <c r="JJ40" i="1"/>
  <c r="JI41" i="1"/>
  <c r="JK3" i="1"/>
  <c r="JK2" i="1"/>
  <c r="JL4" i="1"/>
  <c r="JK20" i="1"/>
  <c r="JK1" i="1"/>
  <c r="JK19" i="1"/>
  <c r="JH14" i="1"/>
  <c r="JH15" i="1" s="1"/>
  <c r="JI10" i="1" s="1"/>
  <c r="JK27" i="1" l="1"/>
  <c r="JR12" i="1"/>
  <c r="JK25" i="1"/>
  <c r="JL22" i="1"/>
  <c r="JL23" i="1"/>
  <c r="JI43" i="1"/>
  <c r="JJ37" i="1"/>
  <c r="JJ9" i="1"/>
  <c r="JJ11" i="1" s="1"/>
  <c r="JK17" i="1"/>
  <c r="JK18" i="1" s="1"/>
  <c r="JK5" i="1"/>
  <c r="JJ41" i="1"/>
  <c r="JK39" i="1"/>
  <c r="JK40" i="1"/>
  <c r="JL3" i="1"/>
  <c r="JL2" i="1"/>
  <c r="JI14" i="1"/>
  <c r="JI15" i="1" s="1"/>
  <c r="JJ10" i="1" s="1"/>
  <c r="JL20" i="1"/>
  <c r="JL19" i="1"/>
  <c r="JM4" i="1"/>
  <c r="JL1" i="1"/>
  <c r="JJ43" i="1" l="1"/>
  <c r="JS12" i="1"/>
  <c r="JL25" i="1"/>
  <c r="JM22" i="1"/>
  <c r="JM23" i="1"/>
  <c r="JL27" i="1"/>
  <c r="JK37" i="1"/>
  <c r="JK9" i="1"/>
  <c r="JK11" i="1" s="1"/>
  <c r="JL17" i="1"/>
  <c r="JL18" i="1" s="1"/>
  <c r="JL5" i="1"/>
  <c r="JL9" i="1" s="1"/>
  <c r="JL11" i="1" s="1"/>
  <c r="JL39" i="1"/>
  <c r="JL40" i="1"/>
  <c r="JK41" i="1"/>
  <c r="JM3" i="1"/>
  <c r="JM2" i="1"/>
  <c r="JM19" i="1"/>
  <c r="JM1" i="1"/>
  <c r="JM20" i="1"/>
  <c r="JN4" i="1"/>
  <c r="JJ14" i="1"/>
  <c r="JJ15" i="1" s="1"/>
  <c r="JK10" i="1" s="1"/>
  <c r="JM27" i="1" l="1"/>
  <c r="JT12" i="1"/>
  <c r="JM25" i="1"/>
  <c r="JN22" i="1"/>
  <c r="JN23" i="1"/>
  <c r="JK43" i="1"/>
  <c r="JL37" i="1"/>
  <c r="JM17" i="1"/>
  <c r="JM18" i="1" s="1"/>
  <c r="JM5" i="1"/>
  <c r="JM39" i="1"/>
  <c r="JM40" i="1"/>
  <c r="JL41" i="1"/>
  <c r="JN3" i="1"/>
  <c r="JN2" i="1"/>
  <c r="JK14" i="1"/>
  <c r="JK15" i="1" s="1"/>
  <c r="JL10" i="1" s="1"/>
  <c r="JN1" i="1"/>
  <c r="JN19" i="1"/>
  <c r="JO4" i="1"/>
  <c r="JN20" i="1"/>
  <c r="JN27" i="1" l="1"/>
  <c r="JU12" i="1"/>
  <c r="JN25" i="1"/>
  <c r="JO22" i="1"/>
  <c r="JO25" i="1" s="1"/>
  <c r="JO23" i="1"/>
  <c r="JO27" i="1" s="1"/>
  <c r="JM37" i="1"/>
  <c r="JL43" i="1"/>
  <c r="JM9" i="1"/>
  <c r="JM11" i="1" s="1"/>
  <c r="JN17" i="1"/>
  <c r="JN18" i="1" s="1"/>
  <c r="JN5" i="1"/>
  <c r="JM41" i="1"/>
  <c r="JN39" i="1"/>
  <c r="JN40" i="1"/>
  <c r="JO3" i="1"/>
  <c r="JO2" i="1"/>
  <c r="JP4" i="1"/>
  <c r="JO19" i="1"/>
  <c r="JO20" i="1"/>
  <c r="JO1" i="1"/>
  <c r="JL14" i="1"/>
  <c r="JL15" i="1" s="1"/>
  <c r="JM10" i="1" s="1"/>
  <c r="JV12" i="1" l="1"/>
  <c r="JP2" i="1"/>
  <c r="JP23" i="1"/>
  <c r="JP22" i="1"/>
  <c r="JM43" i="1"/>
  <c r="JN37" i="1"/>
  <c r="JN9" i="1"/>
  <c r="JN11" i="1" s="1"/>
  <c r="JO17" i="1"/>
  <c r="JO18" i="1" s="1"/>
  <c r="JO5" i="1"/>
  <c r="JO39" i="1"/>
  <c r="JO40" i="1"/>
  <c r="JN41" i="1"/>
  <c r="JP19" i="1"/>
  <c r="JQ4" i="1"/>
  <c r="JP20" i="1"/>
  <c r="JP1" i="1"/>
  <c r="JM14" i="1"/>
  <c r="JM15" i="1" s="1"/>
  <c r="JN10" i="1" s="1"/>
  <c r="JN43" i="1" l="1"/>
  <c r="JW12" i="1"/>
  <c r="JP25" i="1"/>
  <c r="JP27" i="1"/>
  <c r="JO37" i="1"/>
  <c r="JO9" i="1"/>
  <c r="JO11" i="1" s="1"/>
  <c r="JP40" i="1"/>
  <c r="JP17" i="1"/>
  <c r="JP18" i="1" s="1"/>
  <c r="JP5" i="1"/>
  <c r="JP9" i="1" s="1"/>
  <c r="JP11" i="1" s="1"/>
  <c r="JO41" i="1"/>
  <c r="JP3" i="1"/>
  <c r="JP39" i="1"/>
  <c r="JP41" i="1" s="1"/>
  <c r="JQ3" i="1"/>
  <c r="JN14" i="1"/>
  <c r="JN15" i="1" s="1"/>
  <c r="JO10" i="1" s="1"/>
  <c r="JQ20" i="1"/>
  <c r="JQ23" i="1" s="1"/>
  <c r="JR4" i="1"/>
  <c r="JQ19" i="1"/>
  <c r="JQ22" i="1" s="1"/>
  <c r="JQ1" i="1"/>
  <c r="JX12" i="1" l="1"/>
  <c r="JQ25" i="1"/>
  <c r="JR23" i="1"/>
  <c r="JQ27" i="1"/>
  <c r="JR22" i="1"/>
  <c r="JO43" i="1"/>
  <c r="JP37" i="1"/>
  <c r="JP43" i="1" s="1"/>
  <c r="JQ40" i="1"/>
  <c r="JQ17" i="1"/>
  <c r="JQ18" i="1" s="1"/>
  <c r="JQ5" i="1"/>
  <c r="JQ2" i="1"/>
  <c r="JQ39" i="1"/>
  <c r="JR3" i="1"/>
  <c r="JR2" i="1"/>
  <c r="JR19" i="1"/>
  <c r="JR20" i="1"/>
  <c r="JR1" i="1"/>
  <c r="JS4" i="1"/>
  <c r="JO14" i="1"/>
  <c r="JO15" i="1" s="1"/>
  <c r="JP10" i="1" s="1"/>
  <c r="JS23" i="1" l="1"/>
  <c r="JY12" i="1"/>
  <c r="JR25" i="1"/>
  <c r="JR27" i="1"/>
  <c r="JQ41" i="1"/>
  <c r="JS22" i="1"/>
  <c r="JQ37" i="1"/>
  <c r="JQ9" i="1"/>
  <c r="JQ11" i="1" s="1"/>
  <c r="JR17" i="1"/>
  <c r="JR18" i="1" s="1"/>
  <c r="JR5" i="1"/>
  <c r="JR39" i="1"/>
  <c r="JR40" i="1"/>
  <c r="JS3" i="1"/>
  <c r="JS2" i="1"/>
  <c r="JP14" i="1"/>
  <c r="JP15" i="1" s="1"/>
  <c r="JQ10" i="1" s="1"/>
  <c r="JS1" i="1"/>
  <c r="JS19" i="1"/>
  <c r="JS20" i="1"/>
  <c r="JT4" i="1"/>
  <c r="JZ12" i="1" l="1"/>
  <c r="JS27" i="1"/>
  <c r="JS25" i="1"/>
  <c r="JT23" i="1"/>
  <c r="JQ43" i="1"/>
  <c r="JT22" i="1"/>
  <c r="JR37" i="1"/>
  <c r="JS17" i="1"/>
  <c r="JS18" i="1" s="1"/>
  <c r="JS5" i="1"/>
  <c r="JS9" i="1" s="1"/>
  <c r="JS11" i="1" s="1"/>
  <c r="JR9" i="1"/>
  <c r="JR11" i="1" s="1"/>
  <c r="JS39" i="1"/>
  <c r="JS40" i="1"/>
  <c r="JR41" i="1"/>
  <c r="JT3" i="1"/>
  <c r="JT2" i="1"/>
  <c r="JU4" i="1"/>
  <c r="JT1" i="1"/>
  <c r="JT20" i="1"/>
  <c r="JT19" i="1"/>
  <c r="JQ14" i="1"/>
  <c r="JQ15" i="1" s="1"/>
  <c r="X15" i="4" s="1"/>
  <c r="JT25" i="1" l="1"/>
  <c r="JR43" i="1"/>
  <c r="KA12" i="1"/>
  <c r="JU23" i="1"/>
  <c r="JU22" i="1"/>
  <c r="JT27" i="1"/>
  <c r="JS37" i="1"/>
  <c r="JT17" i="1"/>
  <c r="JT18" i="1" s="1"/>
  <c r="JT5" i="1"/>
  <c r="JT39" i="1"/>
  <c r="JT40" i="1"/>
  <c r="JS41" i="1"/>
  <c r="JU3" i="1"/>
  <c r="JU2" i="1"/>
  <c r="JR10" i="1"/>
  <c r="JR14" i="1" s="1"/>
  <c r="JR15" i="1" s="1"/>
  <c r="JS10" i="1" s="1"/>
  <c r="F26" i="7"/>
  <c r="JU1" i="1"/>
  <c r="JU20" i="1"/>
  <c r="JU19" i="1"/>
  <c r="JV4" i="1"/>
  <c r="KB12" i="1" l="1"/>
  <c r="JU27" i="1"/>
  <c r="JU25" i="1"/>
  <c r="JV23" i="1"/>
  <c r="JV22" i="1"/>
  <c r="JT37" i="1"/>
  <c r="JS43" i="1"/>
  <c r="JU5" i="1"/>
  <c r="JU9" i="1" s="1"/>
  <c r="JU11" i="1" s="1"/>
  <c r="JU17" i="1"/>
  <c r="JU18" i="1" s="1"/>
  <c r="JT9" i="1"/>
  <c r="JT11" i="1" s="1"/>
  <c r="JU39" i="1"/>
  <c r="JU40" i="1"/>
  <c r="JT41" i="1"/>
  <c r="JV3" i="1"/>
  <c r="JV2" i="1"/>
  <c r="JV1" i="1"/>
  <c r="JW4" i="1"/>
  <c r="JV19" i="1"/>
  <c r="JV20" i="1"/>
  <c r="JS14" i="1"/>
  <c r="JS15" i="1" s="1"/>
  <c r="JT10" i="1" s="1"/>
  <c r="JV25" i="1" l="1"/>
  <c r="KC12" i="1"/>
  <c r="JW23" i="1"/>
  <c r="JV27" i="1"/>
  <c r="JW22" i="1"/>
  <c r="JT43" i="1"/>
  <c r="JU37" i="1"/>
  <c r="JV5" i="1"/>
  <c r="JV9" i="1" s="1"/>
  <c r="JV11" i="1" s="1"/>
  <c r="JV17" i="1"/>
  <c r="JV18" i="1" s="1"/>
  <c r="JV39" i="1"/>
  <c r="JV40" i="1"/>
  <c r="JU41" i="1"/>
  <c r="JW3" i="1"/>
  <c r="JW2" i="1"/>
  <c r="JT14" i="1"/>
  <c r="JT15" i="1" s="1"/>
  <c r="JU10" i="1" s="1"/>
  <c r="JW20" i="1"/>
  <c r="JX4" i="1"/>
  <c r="JW1" i="1"/>
  <c r="JW19" i="1"/>
  <c r="JW25" i="1" l="1"/>
  <c r="JX23" i="1"/>
  <c r="JW27" i="1"/>
  <c r="JX22" i="1"/>
  <c r="JX25" i="1" s="1"/>
  <c r="JU43" i="1"/>
  <c r="JV37" i="1"/>
  <c r="JW5" i="1"/>
  <c r="JW9" i="1" s="1"/>
  <c r="JW11" i="1" s="1"/>
  <c r="JW17" i="1"/>
  <c r="JW18" i="1" s="1"/>
  <c r="JW39" i="1"/>
  <c r="JW40" i="1"/>
  <c r="JV41" i="1"/>
  <c r="JX3" i="1"/>
  <c r="JX2" i="1"/>
  <c r="JU14" i="1"/>
  <c r="JU15" i="1" s="1"/>
  <c r="JV10" i="1" s="1"/>
  <c r="JY4" i="1"/>
  <c r="JX1" i="1"/>
  <c r="JX20" i="1"/>
  <c r="JX19" i="1"/>
  <c r="JY23" i="1" l="1"/>
  <c r="JV43" i="1"/>
  <c r="JY22" i="1"/>
  <c r="JX27" i="1"/>
  <c r="JW37" i="1"/>
  <c r="JX17" i="1"/>
  <c r="JX18" i="1" s="1"/>
  <c r="JX5" i="1"/>
  <c r="JX39" i="1"/>
  <c r="JX40" i="1"/>
  <c r="JW41" i="1"/>
  <c r="JW43" i="1" s="1"/>
  <c r="JY3" i="1"/>
  <c r="JY2" i="1"/>
  <c r="JY20" i="1"/>
  <c r="JY1" i="1"/>
  <c r="JZ4" i="1"/>
  <c r="JY19" i="1"/>
  <c r="JV14" i="1"/>
  <c r="JV15" i="1" s="1"/>
  <c r="JW10" i="1" s="1"/>
  <c r="JY25" i="1" l="1"/>
  <c r="JZ23" i="1"/>
  <c r="JZ22" i="1"/>
  <c r="JY27" i="1"/>
  <c r="JX37" i="1"/>
  <c r="JX9" i="1"/>
  <c r="JX11" i="1" s="1"/>
  <c r="JY5" i="1"/>
  <c r="JY9" i="1" s="1"/>
  <c r="JY11" i="1" s="1"/>
  <c r="JY17" i="1"/>
  <c r="JY18" i="1" s="1"/>
  <c r="JY39" i="1"/>
  <c r="JY40" i="1"/>
  <c r="JX41" i="1"/>
  <c r="JZ3" i="1"/>
  <c r="JZ2" i="1"/>
  <c r="JW14" i="1"/>
  <c r="JW15" i="1" s="1"/>
  <c r="JX10" i="1" s="1"/>
  <c r="JZ1" i="1"/>
  <c r="JZ20" i="1"/>
  <c r="JZ19" i="1"/>
  <c r="KA4" i="1"/>
  <c r="JZ27" i="1" l="1"/>
  <c r="JZ25" i="1"/>
  <c r="KA23" i="1"/>
  <c r="KA22" i="1"/>
  <c r="JX43" i="1"/>
  <c r="JY37" i="1"/>
  <c r="JZ5" i="1"/>
  <c r="JZ9" i="1" s="1"/>
  <c r="JZ11" i="1" s="1"/>
  <c r="JZ17" i="1"/>
  <c r="JZ18" i="1" s="1"/>
  <c r="JZ39" i="1"/>
  <c r="JZ40" i="1"/>
  <c r="JY41" i="1"/>
  <c r="JY43" i="1" s="1"/>
  <c r="KA3" i="1"/>
  <c r="KA2" i="1"/>
  <c r="KB4" i="1"/>
  <c r="KA20" i="1"/>
  <c r="KA1" i="1"/>
  <c r="KA19" i="1"/>
  <c r="JX14" i="1"/>
  <c r="JX15" i="1" s="1"/>
  <c r="JY10" i="1" s="1"/>
  <c r="KA25" i="1" l="1"/>
  <c r="KB2" i="1"/>
  <c r="KB23" i="1"/>
  <c r="KA27" i="1"/>
  <c r="KB22" i="1"/>
  <c r="JZ37" i="1"/>
  <c r="KA5" i="1"/>
  <c r="KA9" i="1" s="1"/>
  <c r="KA11" i="1" s="1"/>
  <c r="KA17" i="1"/>
  <c r="KA18" i="1" s="1"/>
  <c r="KA39" i="1"/>
  <c r="KA40" i="1"/>
  <c r="JZ41" i="1"/>
  <c r="JY14" i="1"/>
  <c r="JY15" i="1" s="1"/>
  <c r="JZ10" i="1" s="1"/>
  <c r="KB1" i="1"/>
  <c r="KC4" i="1"/>
  <c r="KB19" i="1"/>
  <c r="KB20" i="1"/>
  <c r="KB25" i="1" l="1"/>
  <c r="KB27" i="1"/>
  <c r="JZ43" i="1"/>
  <c r="KA37" i="1"/>
  <c r="KB40" i="1"/>
  <c r="KB5" i="1"/>
  <c r="KB9" i="1" s="1"/>
  <c r="KB11" i="1" s="1"/>
  <c r="KB17" i="1"/>
  <c r="KB18" i="1" s="1"/>
  <c r="KA41" i="1"/>
  <c r="KB3" i="1"/>
  <c r="KB39" i="1"/>
  <c r="KC3" i="1"/>
  <c r="KC19" i="1"/>
  <c r="KC22" i="1" s="1"/>
  <c r="KC1" i="1"/>
  <c r="KC20" i="1"/>
  <c r="KC23" i="1" s="1"/>
  <c r="F10" i="7"/>
  <c r="F11" i="7"/>
  <c r="JZ14" i="1"/>
  <c r="JZ15" i="1" s="1"/>
  <c r="KA10" i="1" s="1"/>
  <c r="KC25" i="1" l="1"/>
  <c r="KC27" i="1"/>
  <c r="KB41" i="1"/>
  <c r="KA43" i="1"/>
  <c r="KB37" i="1"/>
  <c r="KC5" i="1"/>
  <c r="KC9" i="1" s="1"/>
  <c r="KC11" i="1" s="1"/>
  <c r="KC17" i="1"/>
  <c r="KC18" i="1" s="1"/>
  <c r="KC40" i="1"/>
  <c r="D26" i="7"/>
  <c r="D20" i="7"/>
  <c r="D7" i="7"/>
  <c r="D5" i="7"/>
  <c r="D8" i="7"/>
  <c r="D17" i="7"/>
  <c r="D14" i="7"/>
  <c r="D13" i="7"/>
  <c r="D25" i="7"/>
  <c r="D12" i="7"/>
  <c r="D23" i="7"/>
  <c r="D16" i="7"/>
  <c r="D19" i="7"/>
  <c r="D9" i="7"/>
  <c r="D21" i="7"/>
  <c r="D15" i="7"/>
  <c r="D24" i="7"/>
  <c r="D18" i="7"/>
  <c r="D6" i="7"/>
  <c r="D11" i="7"/>
  <c r="D22" i="7"/>
  <c r="D10" i="7"/>
  <c r="KC2" i="1"/>
  <c r="KC39" i="1"/>
  <c r="KC41" i="1" s="1"/>
  <c r="KA14" i="1"/>
  <c r="KA15" i="1" s="1"/>
  <c r="KB10" i="1" s="1"/>
  <c r="E9" i="7"/>
  <c r="E6" i="7"/>
  <c r="E12" i="7"/>
  <c r="E11" i="7"/>
  <c r="E5" i="7"/>
  <c r="E7" i="7"/>
  <c r="E10" i="7"/>
  <c r="E8" i="7"/>
  <c r="E4" i="7"/>
  <c r="KB43" i="1" l="1"/>
  <c r="B15" i="4"/>
  <c r="KC37" i="1"/>
  <c r="KC43" i="1" s="1"/>
  <c r="E13" i="7"/>
  <c r="E14" i="7"/>
  <c r="E15" i="7"/>
  <c r="E16" i="7"/>
  <c r="E17" i="7"/>
  <c r="E18" i="7"/>
  <c r="E19" i="7"/>
  <c r="E20" i="7"/>
  <c r="E21" i="7"/>
  <c r="E22" i="7"/>
  <c r="E23" i="7"/>
  <c r="E24" i="7"/>
  <c r="E25" i="7"/>
  <c r="E26" i="7"/>
  <c r="E27" i="7"/>
  <c r="KB14" i="1"/>
  <c r="KB15" i="1" s="1"/>
  <c r="D4" i="7" l="1"/>
  <c r="D27" i="7"/>
  <c r="KC10" i="1"/>
  <c r="KC14" i="1" s="1"/>
  <c r="KC15" i="1" s="1"/>
  <c r="Y15" i="4" s="1"/>
  <c r="F27" i="7" l="1"/>
  <c r="U31" i="1" l="1"/>
  <c r="W31" i="1"/>
  <c r="V31" i="1"/>
  <c r="B31" i="1" l="1"/>
  <c r="X31" i="1"/>
  <c r="B33" i="1" l="1"/>
  <c r="B35" i="1" s="1"/>
  <c r="C30" i="1" s="1"/>
  <c r="Y31" i="1"/>
  <c r="C31" i="1"/>
  <c r="C33" i="1" l="1"/>
  <c r="C35" i="1" s="1"/>
  <c r="D30" i="1" s="1"/>
  <c r="D31" i="1"/>
  <c r="Z31" i="1"/>
  <c r="D33" i="1" l="1"/>
  <c r="D35" i="1" s="1"/>
  <c r="E30" i="1" s="1"/>
  <c r="AA31" i="1"/>
  <c r="E31" i="1"/>
  <c r="E33" i="1" l="1"/>
  <c r="E35" i="1" s="1"/>
  <c r="F30" i="1" s="1"/>
  <c r="F31" i="1"/>
  <c r="AB31" i="1"/>
  <c r="F33" i="1" l="1"/>
  <c r="F35" i="1" s="1"/>
  <c r="G30" i="1" s="1"/>
  <c r="AC31" i="1"/>
  <c r="G31" i="1"/>
  <c r="G33" i="1" l="1"/>
  <c r="G35" i="1" s="1"/>
  <c r="H30" i="1" s="1"/>
  <c r="H31" i="1"/>
  <c r="H33" i="1" s="1"/>
  <c r="H35" i="1" s="1"/>
  <c r="I30" i="1" s="1"/>
  <c r="AD31" i="1"/>
  <c r="AE31" i="1" l="1"/>
  <c r="I31" i="1"/>
  <c r="I33" i="1" s="1"/>
  <c r="I35" i="1" s="1"/>
  <c r="J30" i="1" s="1"/>
  <c r="AF31" i="1" l="1"/>
  <c r="J31" i="1"/>
  <c r="J33" i="1" s="1"/>
  <c r="J35" i="1" s="1"/>
  <c r="K30" i="1" s="1"/>
  <c r="K31" i="1" l="1"/>
  <c r="K33" i="1" s="1"/>
  <c r="K35" i="1" s="1"/>
  <c r="L30" i="1" s="1"/>
  <c r="AG31" i="1"/>
  <c r="AH31" i="1" l="1"/>
  <c r="L31" i="1"/>
  <c r="L33" i="1" s="1"/>
  <c r="L35" i="1" s="1"/>
  <c r="M30" i="1" s="1"/>
  <c r="M31" i="1" l="1"/>
  <c r="M33" i="1" s="1"/>
  <c r="M35" i="1" s="1"/>
  <c r="B22" i="4" s="1"/>
  <c r="AI31" i="1"/>
  <c r="N31" i="1" l="1"/>
  <c r="AJ31" i="1"/>
  <c r="N30" i="1"/>
  <c r="N33" i="1" l="1"/>
  <c r="N35" i="1" s="1"/>
  <c r="O30" i="1" s="1"/>
  <c r="O31" i="1"/>
  <c r="AK31" i="1"/>
  <c r="O33" i="1" l="1"/>
  <c r="O35" i="1" s="1"/>
  <c r="P30" i="1" s="1"/>
  <c r="P31" i="1"/>
  <c r="AL31" i="1"/>
  <c r="P33" i="1" l="1"/>
  <c r="P35" i="1" s="1"/>
  <c r="Q30" i="1" s="1"/>
  <c r="Q31" i="1"/>
  <c r="AM31" i="1"/>
  <c r="Q33" i="1" l="1"/>
  <c r="Q35" i="1" s="1"/>
  <c r="R30" i="1" s="1"/>
  <c r="R31" i="1"/>
  <c r="AN31" i="1"/>
  <c r="S31" i="1" l="1"/>
  <c r="T31" i="1"/>
  <c r="R33" i="1"/>
  <c r="R35" i="1" s="1"/>
  <c r="S30" i="1" s="1"/>
  <c r="AO31" i="1"/>
  <c r="S33" i="1" l="1"/>
  <c r="S35" i="1" s="1"/>
  <c r="T30" i="1" s="1"/>
  <c r="AP31" i="1"/>
  <c r="T33" i="1" l="1"/>
  <c r="T35" i="1" s="1"/>
  <c r="U30" i="1" s="1"/>
  <c r="AQ31" i="1"/>
  <c r="U33" i="1" l="1"/>
  <c r="U35" i="1" s="1"/>
  <c r="V30" i="1" s="1"/>
  <c r="AR31" i="1"/>
  <c r="V33" i="1" l="1"/>
  <c r="V35" i="1" s="1"/>
  <c r="W30" i="1" s="1"/>
  <c r="AS31" i="1"/>
  <c r="W33" i="1" l="1"/>
  <c r="W35" i="1" s="1"/>
  <c r="X30" i="1" s="1"/>
  <c r="AT31" i="1"/>
  <c r="X33" i="1" l="1"/>
  <c r="X35" i="1" s="1"/>
  <c r="Y30" i="1" s="1"/>
  <c r="AU31" i="1"/>
  <c r="Y33" i="1" l="1"/>
  <c r="Y35" i="1" s="1"/>
  <c r="AV31" i="1"/>
  <c r="Z30" i="1" l="1"/>
  <c r="C22" i="4"/>
  <c r="AW31" i="1"/>
  <c r="Z33" i="1" l="1"/>
  <c r="Z35" i="1" s="1"/>
  <c r="AA30" i="1" s="1"/>
  <c r="AX31" i="1"/>
  <c r="AA33" i="1" l="1"/>
  <c r="AA35" i="1" s="1"/>
  <c r="AB30" i="1" s="1"/>
  <c r="AY31" i="1"/>
  <c r="AB33" i="1" l="1"/>
  <c r="AB35" i="1" s="1"/>
  <c r="AC30" i="1" s="1"/>
  <c r="AZ31" i="1"/>
  <c r="AC33" i="1" l="1"/>
  <c r="AC35" i="1" s="1"/>
  <c r="AD30" i="1" s="1"/>
  <c r="BA31" i="1"/>
  <c r="AD33" i="1" l="1"/>
  <c r="AD35" i="1" s="1"/>
  <c r="AE30" i="1" s="1"/>
  <c r="BB31" i="1"/>
  <c r="AE33" i="1" l="1"/>
  <c r="AE35" i="1" s="1"/>
  <c r="AF30" i="1" s="1"/>
  <c r="BC31" i="1"/>
  <c r="AF33" i="1" l="1"/>
  <c r="AF35" i="1" s="1"/>
  <c r="AG30" i="1" s="1"/>
  <c r="BD31" i="1"/>
  <c r="AG33" i="1" l="1"/>
  <c r="AG35" i="1" s="1"/>
  <c r="AH30" i="1" s="1"/>
  <c r="BE31" i="1"/>
  <c r="AH33" i="1" l="1"/>
  <c r="AH35" i="1" s="1"/>
  <c r="AI30" i="1" s="1"/>
  <c r="BF31" i="1"/>
  <c r="AI33" i="1" l="1"/>
  <c r="AI35" i="1" s="1"/>
  <c r="AJ30" i="1" s="1"/>
  <c r="BG31" i="1"/>
  <c r="AJ33" i="1" l="1"/>
  <c r="AJ35" i="1" s="1"/>
  <c r="AK30" i="1" s="1"/>
  <c r="BH31" i="1"/>
  <c r="AK33" i="1" l="1"/>
  <c r="AK35" i="1" s="1"/>
  <c r="BI31" i="1"/>
  <c r="AL30" i="1" l="1"/>
  <c r="D22" i="4"/>
  <c r="BJ31" i="1"/>
  <c r="AL33" i="1" l="1"/>
  <c r="AL35" i="1" s="1"/>
  <c r="AM30" i="1" s="1"/>
  <c r="BK31" i="1"/>
  <c r="AM33" i="1" l="1"/>
  <c r="AM35" i="1" s="1"/>
  <c r="AN30" i="1" s="1"/>
  <c r="BL31" i="1"/>
  <c r="AN33" i="1" l="1"/>
  <c r="AN35" i="1" s="1"/>
  <c r="AO30" i="1" s="1"/>
  <c r="BM31" i="1"/>
  <c r="AO33" i="1" l="1"/>
  <c r="AO35" i="1" s="1"/>
  <c r="AP30" i="1" s="1"/>
  <c r="BN31" i="1"/>
  <c r="AP33" i="1" l="1"/>
  <c r="AP35" i="1" s="1"/>
  <c r="AQ30" i="1" s="1"/>
  <c r="BO31" i="1"/>
  <c r="AQ33" i="1" l="1"/>
  <c r="AQ35" i="1" s="1"/>
  <c r="AR30" i="1" s="1"/>
  <c r="BP31" i="1"/>
  <c r="AR33" i="1" l="1"/>
  <c r="AR35" i="1" s="1"/>
  <c r="AS30" i="1" s="1"/>
  <c r="BQ31" i="1"/>
  <c r="AS33" i="1" l="1"/>
  <c r="AS35" i="1" s="1"/>
  <c r="AT30" i="1" s="1"/>
  <c r="BR31" i="1"/>
  <c r="AT33" i="1" l="1"/>
  <c r="AT35" i="1" s="1"/>
  <c r="AU30" i="1" s="1"/>
  <c r="BS31" i="1"/>
  <c r="AU33" i="1" l="1"/>
  <c r="AU35" i="1" s="1"/>
  <c r="AV30" i="1" s="1"/>
  <c r="BT31" i="1"/>
  <c r="AV33" i="1" l="1"/>
  <c r="AV35" i="1" s="1"/>
  <c r="AW30" i="1" s="1"/>
  <c r="BU31" i="1"/>
  <c r="AW33" i="1" l="1"/>
  <c r="AW35" i="1" s="1"/>
  <c r="BV31" i="1"/>
  <c r="E22" i="4" l="1"/>
  <c r="AX30" i="1"/>
  <c r="BW31" i="1"/>
  <c r="AX33" i="1" l="1"/>
  <c r="AX35" i="1" s="1"/>
  <c r="AY30" i="1" s="1"/>
  <c r="BX31" i="1"/>
  <c r="AY33" i="1" l="1"/>
  <c r="AY35" i="1" s="1"/>
  <c r="AZ30" i="1" s="1"/>
  <c r="BY31" i="1"/>
  <c r="AZ33" i="1" l="1"/>
  <c r="AZ35" i="1" s="1"/>
  <c r="BA30" i="1" s="1"/>
  <c r="BZ31" i="1"/>
  <c r="BA33" i="1" l="1"/>
  <c r="BA35" i="1" s="1"/>
  <c r="BB30" i="1" s="1"/>
  <c r="CA31" i="1"/>
  <c r="BB33" i="1" l="1"/>
  <c r="BB35" i="1" s="1"/>
  <c r="BC30" i="1" s="1"/>
  <c r="CB31" i="1"/>
  <c r="BC33" i="1" l="1"/>
  <c r="BC35" i="1" s="1"/>
  <c r="BD30" i="1" s="1"/>
  <c r="CC31" i="1"/>
  <c r="BD33" i="1" l="1"/>
  <c r="BD35" i="1" s="1"/>
  <c r="BE30" i="1" s="1"/>
  <c r="CD31" i="1"/>
  <c r="BE33" i="1" l="1"/>
  <c r="BE35" i="1" s="1"/>
  <c r="BF30" i="1" s="1"/>
  <c r="CE31" i="1"/>
  <c r="BF33" i="1" l="1"/>
  <c r="BF35" i="1" s="1"/>
  <c r="BG30" i="1" s="1"/>
  <c r="CF31" i="1"/>
  <c r="BG33" i="1" l="1"/>
  <c r="BG35" i="1" s="1"/>
  <c r="BH30" i="1" s="1"/>
  <c r="CG31" i="1"/>
  <c r="BH33" i="1" l="1"/>
  <c r="BH35" i="1" s="1"/>
  <c r="BI30" i="1" s="1"/>
  <c r="CH31" i="1"/>
  <c r="BI33" i="1" l="1"/>
  <c r="BI35" i="1" s="1"/>
  <c r="CI31" i="1"/>
  <c r="F22" i="4" l="1"/>
  <c r="BJ30" i="1"/>
  <c r="CJ31" i="1"/>
  <c r="BJ33" i="1" l="1"/>
  <c r="BJ35" i="1" s="1"/>
  <c r="BK30" i="1" s="1"/>
  <c r="CK31" i="1"/>
  <c r="BK33" i="1" l="1"/>
  <c r="BK35" i="1" s="1"/>
  <c r="BL30" i="1" s="1"/>
  <c r="CL31" i="1"/>
  <c r="BL33" i="1" l="1"/>
  <c r="BL35" i="1" s="1"/>
  <c r="BM30" i="1" s="1"/>
  <c r="CM31" i="1"/>
  <c r="BM33" i="1" l="1"/>
  <c r="BM35" i="1" s="1"/>
  <c r="BN30" i="1" s="1"/>
  <c r="CN31" i="1"/>
  <c r="BN33" i="1" l="1"/>
  <c r="BN35" i="1" s="1"/>
  <c r="BO30" i="1" s="1"/>
  <c r="CO31" i="1"/>
  <c r="BO33" i="1" l="1"/>
  <c r="BO35" i="1" s="1"/>
  <c r="BP30" i="1" s="1"/>
  <c r="CP31" i="1"/>
  <c r="BP33" i="1" l="1"/>
  <c r="BP35" i="1" s="1"/>
  <c r="BQ30" i="1" s="1"/>
  <c r="CQ31" i="1"/>
  <c r="BQ33" i="1" l="1"/>
  <c r="BQ35" i="1" s="1"/>
  <c r="BR30" i="1" s="1"/>
  <c r="CR31" i="1"/>
  <c r="BR33" i="1" l="1"/>
  <c r="BR35" i="1" s="1"/>
  <c r="BS30" i="1" s="1"/>
  <c r="CS31" i="1"/>
  <c r="BS33" i="1" l="1"/>
  <c r="BS35" i="1" s="1"/>
  <c r="BT30" i="1" s="1"/>
  <c r="CT31" i="1"/>
  <c r="BT33" i="1" l="1"/>
  <c r="BT35" i="1" s="1"/>
  <c r="BU30" i="1" s="1"/>
  <c r="CU31" i="1"/>
  <c r="BU33" i="1" l="1"/>
  <c r="BU35" i="1" s="1"/>
  <c r="CV31" i="1"/>
  <c r="G22" i="4" l="1"/>
  <c r="BV30" i="1"/>
  <c r="CW31" i="1"/>
  <c r="BV33" i="1" l="1"/>
  <c r="BV35" i="1" s="1"/>
  <c r="BW30" i="1" s="1"/>
  <c r="CX31" i="1"/>
  <c r="BW33" i="1" l="1"/>
  <c r="BW35" i="1" s="1"/>
  <c r="BX30" i="1" s="1"/>
  <c r="CY31" i="1"/>
  <c r="BX33" i="1" l="1"/>
  <c r="BX35" i="1" s="1"/>
  <c r="BY30" i="1" s="1"/>
  <c r="CZ31" i="1"/>
  <c r="BY33" i="1" l="1"/>
  <c r="BY35" i="1" s="1"/>
  <c r="BZ30" i="1" s="1"/>
  <c r="DA31" i="1"/>
  <c r="BZ33" i="1" l="1"/>
  <c r="BZ35" i="1" s="1"/>
  <c r="CA30" i="1" s="1"/>
  <c r="DB31" i="1"/>
  <c r="CA33" i="1" l="1"/>
  <c r="CA35" i="1" s="1"/>
  <c r="CB30" i="1" s="1"/>
  <c r="DC31" i="1"/>
  <c r="CB33" i="1" l="1"/>
  <c r="CB35" i="1" s="1"/>
  <c r="CC30" i="1" s="1"/>
  <c r="DD31" i="1"/>
  <c r="CC33" i="1" l="1"/>
  <c r="CC35" i="1" s="1"/>
  <c r="CD30" i="1" s="1"/>
  <c r="DE31" i="1"/>
  <c r="CD33" i="1" l="1"/>
  <c r="CD35" i="1" s="1"/>
  <c r="CE30" i="1" s="1"/>
  <c r="DF31" i="1"/>
  <c r="CE33" i="1" l="1"/>
  <c r="CE35" i="1" s="1"/>
  <c r="CF30" i="1" s="1"/>
  <c r="DG31" i="1"/>
  <c r="CF33" i="1" l="1"/>
  <c r="CF35" i="1" s="1"/>
  <c r="CG30" i="1" s="1"/>
  <c r="DH31" i="1"/>
  <c r="CG33" i="1" l="1"/>
  <c r="CG35" i="1" s="1"/>
  <c r="DI31" i="1"/>
  <c r="H22" i="4" l="1"/>
  <c r="CH30" i="1"/>
  <c r="DJ31" i="1"/>
  <c r="CH33" i="1" l="1"/>
  <c r="CH35" i="1" s="1"/>
  <c r="CI30" i="1" s="1"/>
  <c r="DK31" i="1"/>
  <c r="CI33" i="1" l="1"/>
  <c r="CI35" i="1" s="1"/>
  <c r="CJ30" i="1" s="1"/>
  <c r="DL31" i="1"/>
  <c r="CJ33" i="1" l="1"/>
  <c r="CJ35" i="1" s="1"/>
  <c r="CK30" i="1" s="1"/>
  <c r="DM31" i="1"/>
  <c r="CK33" i="1" l="1"/>
  <c r="CK35" i="1" s="1"/>
  <c r="CL30" i="1" s="1"/>
  <c r="DN31" i="1"/>
  <c r="CL33" i="1" l="1"/>
  <c r="CL35" i="1" s="1"/>
  <c r="CM30" i="1" s="1"/>
  <c r="DO31" i="1"/>
  <c r="CM33" i="1" l="1"/>
  <c r="CM35" i="1" s="1"/>
  <c r="CN30" i="1" s="1"/>
  <c r="DP31" i="1"/>
  <c r="CN33" i="1" l="1"/>
  <c r="CN35" i="1" s="1"/>
  <c r="CO30" i="1" s="1"/>
  <c r="DQ31" i="1"/>
  <c r="CO33" i="1" l="1"/>
  <c r="CO35" i="1" s="1"/>
  <c r="CP30" i="1" s="1"/>
  <c r="DR31" i="1"/>
  <c r="CP33" i="1" l="1"/>
  <c r="CP35" i="1" s="1"/>
  <c r="CQ30" i="1" s="1"/>
  <c r="DS31" i="1"/>
  <c r="CQ33" i="1" l="1"/>
  <c r="CQ35" i="1" s="1"/>
  <c r="CR30" i="1" s="1"/>
  <c r="DT31" i="1"/>
  <c r="CR33" i="1" l="1"/>
  <c r="CR35" i="1" s="1"/>
  <c r="CS30" i="1" s="1"/>
  <c r="DU31" i="1"/>
  <c r="CS33" i="1" l="1"/>
  <c r="CS35" i="1" s="1"/>
  <c r="DV31" i="1"/>
  <c r="I22" i="4" l="1"/>
  <c r="CT30" i="1"/>
  <c r="DW31" i="1"/>
  <c r="CT33" i="1" l="1"/>
  <c r="CT35" i="1" s="1"/>
  <c r="CU30" i="1" s="1"/>
  <c r="DX31" i="1"/>
  <c r="CU33" i="1" l="1"/>
  <c r="CU35" i="1" s="1"/>
  <c r="CV30" i="1" s="1"/>
  <c r="DY31" i="1"/>
  <c r="CV33" i="1" l="1"/>
  <c r="CV35" i="1" s="1"/>
  <c r="CW30" i="1" s="1"/>
  <c r="DZ31" i="1"/>
  <c r="CW33" i="1" l="1"/>
  <c r="CW35" i="1" s="1"/>
  <c r="CX30" i="1" s="1"/>
  <c r="EA31" i="1"/>
  <c r="CX33" i="1" l="1"/>
  <c r="CX35" i="1" s="1"/>
  <c r="CY30" i="1" s="1"/>
  <c r="EB31" i="1"/>
  <c r="CY33" i="1" l="1"/>
  <c r="CY35" i="1" s="1"/>
  <c r="CZ30" i="1" s="1"/>
  <c r="EC31" i="1"/>
  <c r="CZ33" i="1" l="1"/>
  <c r="CZ35" i="1" s="1"/>
  <c r="DA30" i="1" s="1"/>
  <c r="ED31" i="1"/>
  <c r="DA33" i="1" l="1"/>
  <c r="DA35" i="1" s="1"/>
  <c r="DB30" i="1" s="1"/>
  <c r="EE31" i="1"/>
  <c r="DB33" i="1" l="1"/>
  <c r="DB35" i="1" s="1"/>
  <c r="DC30" i="1" s="1"/>
  <c r="EF31" i="1"/>
  <c r="DC33" i="1" l="1"/>
  <c r="DC35" i="1" s="1"/>
  <c r="DD30" i="1" s="1"/>
  <c r="EG31" i="1"/>
  <c r="DD33" i="1" l="1"/>
  <c r="DD35" i="1" s="1"/>
  <c r="DE30" i="1" s="1"/>
  <c r="EH31" i="1"/>
  <c r="DE33" i="1" l="1"/>
  <c r="DE35" i="1" s="1"/>
  <c r="EI31" i="1"/>
  <c r="J22" i="4" l="1"/>
  <c r="DF30" i="1"/>
  <c r="EJ31" i="1"/>
  <c r="DF33" i="1" l="1"/>
  <c r="DF35" i="1" s="1"/>
  <c r="DG30" i="1" s="1"/>
  <c r="EK31" i="1"/>
  <c r="DG33" i="1" l="1"/>
  <c r="DG35" i="1" s="1"/>
  <c r="DH30" i="1" s="1"/>
  <c r="EL31" i="1"/>
  <c r="DH33" i="1" l="1"/>
  <c r="DH35" i="1" s="1"/>
  <c r="DI30" i="1" s="1"/>
  <c r="EM31" i="1"/>
  <c r="DI33" i="1" l="1"/>
  <c r="DI35" i="1" s="1"/>
  <c r="DJ30" i="1" s="1"/>
  <c r="EN31" i="1"/>
  <c r="DJ33" i="1" l="1"/>
  <c r="DJ35" i="1" s="1"/>
  <c r="DK30" i="1" s="1"/>
  <c r="EO31" i="1"/>
  <c r="DK33" i="1" l="1"/>
  <c r="DK35" i="1" s="1"/>
  <c r="DL30" i="1" s="1"/>
  <c r="EP31" i="1"/>
  <c r="DL33" i="1" l="1"/>
  <c r="DL35" i="1" s="1"/>
  <c r="DM30" i="1" s="1"/>
  <c r="EQ31" i="1"/>
  <c r="DM33" i="1" l="1"/>
  <c r="DM35" i="1" s="1"/>
  <c r="DN30" i="1" s="1"/>
  <c r="ER31" i="1"/>
  <c r="DN33" i="1" l="1"/>
  <c r="DN35" i="1" s="1"/>
  <c r="DO30" i="1" s="1"/>
  <c r="ES31" i="1"/>
  <c r="DO33" i="1" l="1"/>
  <c r="DO35" i="1" s="1"/>
  <c r="DP30" i="1" s="1"/>
  <c r="ET31" i="1"/>
  <c r="DP33" i="1" l="1"/>
  <c r="DP35" i="1" s="1"/>
  <c r="DQ30" i="1" s="1"/>
  <c r="EU31" i="1"/>
  <c r="DQ33" i="1" l="1"/>
  <c r="DQ35" i="1" s="1"/>
  <c r="EV31" i="1"/>
  <c r="K22" i="4" l="1"/>
  <c r="DR30" i="1"/>
  <c r="EW31" i="1"/>
  <c r="DR33" i="1" l="1"/>
  <c r="DR35" i="1" s="1"/>
  <c r="DS30" i="1" s="1"/>
  <c r="EX31" i="1"/>
  <c r="DS33" i="1" l="1"/>
  <c r="DS35" i="1" s="1"/>
  <c r="DT30" i="1" s="1"/>
  <c r="EY31" i="1"/>
  <c r="DT33" i="1" l="1"/>
  <c r="DT35" i="1" s="1"/>
  <c r="DU30" i="1" s="1"/>
  <c r="EZ31" i="1"/>
  <c r="DU33" i="1" l="1"/>
  <c r="DU35" i="1" s="1"/>
  <c r="DV30" i="1" s="1"/>
  <c r="FA31" i="1"/>
  <c r="DV33" i="1" l="1"/>
  <c r="DV35" i="1" s="1"/>
  <c r="DW30" i="1" s="1"/>
  <c r="FB31" i="1"/>
  <c r="DW33" i="1" l="1"/>
  <c r="DW35" i="1" s="1"/>
  <c r="DX30" i="1" s="1"/>
  <c r="FC31" i="1"/>
  <c r="DX33" i="1" l="1"/>
  <c r="DX35" i="1" s="1"/>
  <c r="DY30" i="1" s="1"/>
  <c r="FD31" i="1"/>
  <c r="DY33" i="1" l="1"/>
  <c r="DY35" i="1" s="1"/>
  <c r="DZ30" i="1" s="1"/>
  <c r="FE31" i="1"/>
  <c r="DZ33" i="1" l="1"/>
  <c r="DZ35" i="1" s="1"/>
  <c r="EA30" i="1" s="1"/>
  <c r="FF31" i="1"/>
  <c r="EA33" i="1" l="1"/>
  <c r="EA35" i="1" s="1"/>
  <c r="EB30" i="1" s="1"/>
  <c r="FG31" i="1"/>
  <c r="EB33" i="1" l="1"/>
  <c r="EB35" i="1" s="1"/>
  <c r="EC30" i="1" s="1"/>
  <c r="FH31" i="1"/>
  <c r="EC33" i="1" l="1"/>
  <c r="EC35" i="1" s="1"/>
  <c r="FI31" i="1"/>
  <c r="L22" i="4" l="1"/>
  <c r="ED30" i="1"/>
  <c r="FJ31" i="1"/>
  <c r="ED33" i="1" l="1"/>
  <c r="ED35" i="1" s="1"/>
  <c r="EE30" i="1" s="1"/>
  <c r="FK31" i="1"/>
  <c r="EE33" i="1" l="1"/>
  <c r="EE35" i="1" s="1"/>
  <c r="EF30" i="1" s="1"/>
  <c r="FL31" i="1"/>
  <c r="EF33" i="1" l="1"/>
  <c r="EF35" i="1" s="1"/>
  <c r="EG30" i="1" s="1"/>
  <c r="FM31" i="1"/>
  <c r="EG33" i="1" l="1"/>
  <c r="EG35" i="1" s="1"/>
  <c r="EH30" i="1" s="1"/>
  <c r="FN31" i="1"/>
  <c r="EH33" i="1" l="1"/>
  <c r="EH35" i="1" s="1"/>
  <c r="EI30" i="1" s="1"/>
  <c r="FO31" i="1"/>
  <c r="EI33" i="1" l="1"/>
  <c r="EI35" i="1" s="1"/>
  <c r="EJ30" i="1" s="1"/>
  <c r="FP31" i="1"/>
  <c r="EJ33" i="1" l="1"/>
  <c r="EJ35" i="1" s="1"/>
  <c r="EK30" i="1" s="1"/>
  <c r="FQ31" i="1"/>
  <c r="EK33" i="1" l="1"/>
  <c r="EK35" i="1" s="1"/>
  <c r="EL30" i="1" s="1"/>
  <c r="FR31" i="1"/>
  <c r="EL33" i="1" l="1"/>
  <c r="EL35" i="1" s="1"/>
  <c r="EM30" i="1" s="1"/>
  <c r="FS31" i="1"/>
  <c r="EM33" i="1" l="1"/>
  <c r="EM35" i="1" s="1"/>
  <c r="EN30" i="1" s="1"/>
  <c r="FT31" i="1"/>
  <c r="EN33" i="1" l="1"/>
  <c r="EN35" i="1" s="1"/>
  <c r="EO30" i="1" s="1"/>
  <c r="FU31" i="1"/>
  <c r="EO33" i="1" l="1"/>
  <c r="EO35" i="1" s="1"/>
  <c r="FV31" i="1"/>
  <c r="M22" i="4" l="1"/>
  <c r="EP30" i="1"/>
  <c r="FW31" i="1"/>
  <c r="EP33" i="1" l="1"/>
  <c r="EP35" i="1" s="1"/>
  <c r="EQ30" i="1" s="1"/>
  <c r="FX31" i="1"/>
  <c r="EQ33" i="1" l="1"/>
  <c r="EQ35" i="1" s="1"/>
  <c r="ER30" i="1" s="1"/>
  <c r="FY31" i="1"/>
  <c r="ER33" i="1" l="1"/>
  <c r="ER35" i="1" s="1"/>
  <c r="ES30" i="1" s="1"/>
  <c r="FZ31" i="1"/>
  <c r="ES33" i="1" l="1"/>
  <c r="ES35" i="1" s="1"/>
  <c r="ET30" i="1" s="1"/>
  <c r="GA31" i="1"/>
  <c r="ET33" i="1" l="1"/>
  <c r="ET35" i="1" s="1"/>
  <c r="EU30" i="1" s="1"/>
  <c r="GB31" i="1"/>
  <c r="EU33" i="1" l="1"/>
  <c r="EU35" i="1" s="1"/>
  <c r="EV30" i="1" s="1"/>
  <c r="GC31" i="1"/>
  <c r="EV33" i="1" l="1"/>
  <c r="EV35" i="1" s="1"/>
  <c r="EW30" i="1" s="1"/>
  <c r="GD31" i="1"/>
  <c r="EW33" i="1" l="1"/>
  <c r="EW35" i="1" s="1"/>
  <c r="EX30" i="1" s="1"/>
  <c r="GE31" i="1"/>
  <c r="EX33" i="1" l="1"/>
  <c r="EX35" i="1" s="1"/>
  <c r="EY30" i="1" s="1"/>
  <c r="GF31" i="1"/>
  <c r="EY33" i="1" l="1"/>
  <c r="EY35" i="1" s="1"/>
  <c r="EZ30" i="1" s="1"/>
  <c r="GG31" i="1"/>
  <c r="EZ33" i="1" l="1"/>
  <c r="EZ35" i="1" s="1"/>
  <c r="FA30" i="1" s="1"/>
  <c r="GH31" i="1"/>
  <c r="FA33" i="1" l="1"/>
  <c r="FA35" i="1" s="1"/>
  <c r="GI31" i="1"/>
  <c r="N22" i="4" l="1"/>
  <c r="FB30" i="1"/>
  <c r="GJ31" i="1"/>
  <c r="FB33" i="1" l="1"/>
  <c r="FB35" i="1" s="1"/>
  <c r="FC30" i="1" s="1"/>
  <c r="GK31" i="1"/>
  <c r="FC33" i="1" l="1"/>
  <c r="FC35" i="1" s="1"/>
  <c r="FD30" i="1" s="1"/>
  <c r="GL31" i="1"/>
  <c r="FD33" i="1" l="1"/>
  <c r="FD35" i="1" s="1"/>
  <c r="FE30" i="1" s="1"/>
  <c r="GM31" i="1"/>
  <c r="FE33" i="1" l="1"/>
  <c r="FE35" i="1" s="1"/>
  <c r="FF30" i="1" s="1"/>
  <c r="GN31" i="1"/>
  <c r="FF33" i="1" l="1"/>
  <c r="FF35" i="1" s="1"/>
  <c r="FG30" i="1" s="1"/>
  <c r="GO31" i="1"/>
  <c r="FG33" i="1" l="1"/>
  <c r="FG35" i="1" s="1"/>
  <c r="FH30" i="1" s="1"/>
  <c r="GP31" i="1"/>
  <c r="FH33" i="1" l="1"/>
  <c r="FH35" i="1" s="1"/>
  <c r="FI30" i="1" s="1"/>
  <c r="GQ31" i="1"/>
  <c r="FI33" i="1" l="1"/>
  <c r="FI35" i="1" s="1"/>
  <c r="FJ30" i="1" s="1"/>
  <c r="GR31" i="1"/>
  <c r="FJ33" i="1" l="1"/>
  <c r="FJ35" i="1" s="1"/>
  <c r="FK30" i="1" s="1"/>
  <c r="GS31" i="1"/>
  <c r="FK33" i="1" l="1"/>
  <c r="FK35" i="1" s="1"/>
  <c r="FL30" i="1" s="1"/>
  <c r="GT31" i="1"/>
  <c r="FL33" i="1" l="1"/>
  <c r="FL35" i="1" s="1"/>
  <c r="FM30" i="1" s="1"/>
  <c r="GU31" i="1"/>
  <c r="FM33" i="1" l="1"/>
  <c r="FM35" i="1" s="1"/>
  <c r="GV31" i="1"/>
  <c r="O22" i="4" l="1"/>
  <c r="FN30" i="1"/>
  <c r="GW31" i="1"/>
  <c r="FN33" i="1" l="1"/>
  <c r="FN35" i="1" s="1"/>
  <c r="FO30" i="1" s="1"/>
  <c r="GX31" i="1"/>
  <c r="FO33" i="1" l="1"/>
  <c r="FO35" i="1" s="1"/>
  <c r="FP30" i="1" s="1"/>
  <c r="GY31" i="1"/>
  <c r="FP33" i="1" l="1"/>
  <c r="FP35" i="1" s="1"/>
  <c r="FQ30" i="1" s="1"/>
  <c r="GZ31" i="1"/>
  <c r="FQ33" i="1" l="1"/>
  <c r="FQ35" i="1" s="1"/>
  <c r="FR30" i="1" s="1"/>
  <c r="HA31" i="1"/>
  <c r="FR33" i="1" l="1"/>
  <c r="FR35" i="1" s="1"/>
  <c r="FS30" i="1" s="1"/>
  <c r="HB31" i="1"/>
  <c r="FS33" i="1" l="1"/>
  <c r="FS35" i="1" s="1"/>
  <c r="FT30" i="1" s="1"/>
  <c r="HC31" i="1"/>
  <c r="FT33" i="1" l="1"/>
  <c r="FT35" i="1" s="1"/>
  <c r="FU30" i="1" s="1"/>
  <c r="HD31" i="1"/>
  <c r="FU33" i="1" l="1"/>
  <c r="FU35" i="1" s="1"/>
  <c r="FV30" i="1" s="1"/>
  <c r="HE31" i="1"/>
  <c r="FV33" i="1" l="1"/>
  <c r="FV35" i="1" s="1"/>
  <c r="FW30" i="1" s="1"/>
  <c r="HF31" i="1"/>
  <c r="FW33" i="1" l="1"/>
  <c r="FW35" i="1" s="1"/>
  <c r="FX30" i="1" s="1"/>
  <c r="HG31" i="1"/>
  <c r="FX33" i="1" l="1"/>
  <c r="FX35" i="1" s="1"/>
  <c r="FY30" i="1" s="1"/>
  <c r="HH31" i="1"/>
  <c r="FY33" i="1" l="1"/>
  <c r="FY35" i="1" s="1"/>
  <c r="HI31" i="1"/>
  <c r="P22" i="4" l="1"/>
  <c r="FZ30" i="1"/>
  <c r="HJ31" i="1"/>
  <c r="FZ33" i="1" l="1"/>
  <c r="FZ35" i="1" s="1"/>
  <c r="GA30" i="1" s="1"/>
  <c r="HK31" i="1"/>
  <c r="GA33" i="1" l="1"/>
  <c r="GA35" i="1" s="1"/>
  <c r="GB30" i="1" s="1"/>
  <c r="HL31" i="1"/>
  <c r="GB33" i="1" l="1"/>
  <c r="GB35" i="1" s="1"/>
  <c r="GC30" i="1" s="1"/>
  <c r="HM31" i="1"/>
  <c r="GC33" i="1" l="1"/>
  <c r="GC35" i="1" s="1"/>
  <c r="GD30" i="1" s="1"/>
  <c r="HN31" i="1"/>
  <c r="GD33" i="1" l="1"/>
  <c r="GD35" i="1" s="1"/>
  <c r="GE30" i="1" s="1"/>
  <c r="HO31" i="1"/>
  <c r="GE33" i="1" l="1"/>
  <c r="GE35" i="1" s="1"/>
  <c r="GF30" i="1" s="1"/>
  <c r="HP31" i="1"/>
  <c r="GF33" i="1" l="1"/>
  <c r="GF35" i="1" s="1"/>
  <c r="GG30" i="1" s="1"/>
  <c r="HQ31" i="1"/>
  <c r="GG33" i="1" l="1"/>
  <c r="GG35" i="1" s="1"/>
  <c r="GH30" i="1" s="1"/>
  <c r="HR31" i="1"/>
  <c r="GH33" i="1" l="1"/>
  <c r="GH35" i="1" s="1"/>
  <c r="GI30" i="1" s="1"/>
  <c r="HS31" i="1"/>
  <c r="GI33" i="1" l="1"/>
  <c r="GI35" i="1" s="1"/>
  <c r="GJ30" i="1" s="1"/>
  <c r="HT31" i="1"/>
  <c r="GJ33" i="1" l="1"/>
  <c r="GJ35" i="1" s="1"/>
  <c r="GK30" i="1" s="1"/>
  <c r="HU31" i="1"/>
  <c r="GK33" i="1" l="1"/>
  <c r="GK35" i="1" s="1"/>
  <c r="HV31" i="1"/>
  <c r="Q22" i="4" l="1"/>
  <c r="GL30" i="1"/>
  <c r="HW31" i="1"/>
  <c r="GL33" i="1" l="1"/>
  <c r="GL35" i="1" s="1"/>
  <c r="GM30" i="1" s="1"/>
  <c r="HX31" i="1"/>
  <c r="GM33" i="1" l="1"/>
  <c r="GM35" i="1" s="1"/>
  <c r="GN30" i="1" s="1"/>
  <c r="HY31" i="1"/>
  <c r="GN33" i="1" l="1"/>
  <c r="GN35" i="1" s="1"/>
  <c r="GO30" i="1" s="1"/>
  <c r="HZ31" i="1"/>
  <c r="GO33" i="1" l="1"/>
  <c r="GO35" i="1" s="1"/>
  <c r="GP30" i="1" s="1"/>
  <c r="IA31" i="1"/>
  <c r="GP33" i="1" l="1"/>
  <c r="GP35" i="1" s="1"/>
  <c r="GQ30" i="1" s="1"/>
  <c r="IB31" i="1"/>
  <c r="GQ33" i="1" l="1"/>
  <c r="GQ35" i="1" s="1"/>
  <c r="GR30" i="1" s="1"/>
  <c r="IC31" i="1"/>
  <c r="GR33" i="1" l="1"/>
  <c r="GR35" i="1" s="1"/>
  <c r="GS30" i="1" s="1"/>
  <c r="ID31" i="1"/>
  <c r="GS33" i="1" l="1"/>
  <c r="GS35" i="1" s="1"/>
  <c r="GT30" i="1" s="1"/>
  <c r="IE31" i="1"/>
  <c r="GT33" i="1" l="1"/>
  <c r="GT35" i="1" s="1"/>
  <c r="GU30" i="1" s="1"/>
  <c r="IF31" i="1"/>
  <c r="GU33" i="1" l="1"/>
  <c r="GU35" i="1" s="1"/>
  <c r="GV30" i="1" s="1"/>
  <c r="IG31" i="1"/>
  <c r="GV33" i="1" l="1"/>
  <c r="GV35" i="1" s="1"/>
  <c r="GW30" i="1" s="1"/>
  <c r="IH31" i="1"/>
  <c r="GW33" i="1" l="1"/>
  <c r="GW35" i="1" s="1"/>
  <c r="II31" i="1"/>
  <c r="R22" i="4" l="1"/>
  <c r="GX30" i="1"/>
  <c r="IJ31" i="1"/>
  <c r="GX33" i="1" l="1"/>
  <c r="GX35" i="1" s="1"/>
  <c r="GY30" i="1" s="1"/>
  <c r="IK31" i="1"/>
  <c r="GY33" i="1" l="1"/>
  <c r="GY35" i="1" s="1"/>
  <c r="GZ30" i="1" s="1"/>
  <c r="IL31" i="1"/>
  <c r="GZ33" i="1" l="1"/>
  <c r="GZ35" i="1" s="1"/>
  <c r="HA30" i="1" s="1"/>
  <c r="IM31" i="1"/>
  <c r="HA33" i="1" l="1"/>
  <c r="HA35" i="1" s="1"/>
  <c r="HB30" i="1" s="1"/>
  <c r="IN31" i="1"/>
  <c r="HB33" i="1" l="1"/>
  <c r="HB35" i="1" s="1"/>
  <c r="HC30" i="1" s="1"/>
  <c r="IO31" i="1"/>
  <c r="HC33" i="1" l="1"/>
  <c r="HC35" i="1" s="1"/>
  <c r="HD30" i="1" s="1"/>
  <c r="IP31" i="1"/>
  <c r="HD33" i="1" l="1"/>
  <c r="HD35" i="1" s="1"/>
  <c r="HE30" i="1" s="1"/>
  <c r="IQ31" i="1"/>
  <c r="HE33" i="1" l="1"/>
  <c r="HE35" i="1" s="1"/>
  <c r="HF30" i="1" s="1"/>
  <c r="IR31" i="1"/>
  <c r="HF33" i="1" l="1"/>
  <c r="HF35" i="1" s="1"/>
  <c r="HG30" i="1" s="1"/>
  <c r="IS31" i="1"/>
  <c r="HG33" i="1" l="1"/>
  <c r="HG35" i="1" s="1"/>
  <c r="HH30" i="1" s="1"/>
  <c r="IT31" i="1"/>
  <c r="HH33" i="1" l="1"/>
  <c r="HH35" i="1" s="1"/>
  <c r="HI30" i="1" s="1"/>
  <c r="IU31" i="1"/>
  <c r="HI33" i="1" l="1"/>
  <c r="HI35" i="1" s="1"/>
  <c r="IV31" i="1"/>
  <c r="S22" i="4" l="1"/>
  <c r="HJ30" i="1"/>
  <c r="IW31" i="1"/>
  <c r="HJ33" i="1" l="1"/>
  <c r="HJ35" i="1" s="1"/>
  <c r="HK30" i="1" s="1"/>
  <c r="IX31" i="1"/>
  <c r="HK33" i="1" l="1"/>
  <c r="HK35" i="1" s="1"/>
  <c r="HL30" i="1" s="1"/>
  <c r="IY31" i="1"/>
  <c r="HL33" i="1" l="1"/>
  <c r="HL35" i="1" s="1"/>
  <c r="HM30" i="1" s="1"/>
  <c r="IZ31" i="1"/>
  <c r="HM33" i="1" l="1"/>
  <c r="HM35" i="1" s="1"/>
  <c r="HN30" i="1" s="1"/>
  <c r="JA31" i="1"/>
  <c r="HN33" i="1" l="1"/>
  <c r="HN35" i="1" s="1"/>
  <c r="HO30" i="1" s="1"/>
  <c r="JB31" i="1"/>
  <c r="HO33" i="1" l="1"/>
  <c r="HO35" i="1" s="1"/>
  <c r="HP30" i="1" s="1"/>
  <c r="JC31" i="1"/>
  <c r="HP33" i="1" l="1"/>
  <c r="HP35" i="1" s="1"/>
  <c r="HQ30" i="1" s="1"/>
  <c r="JD31" i="1"/>
  <c r="HQ33" i="1" l="1"/>
  <c r="HQ35" i="1" s="1"/>
  <c r="HR30" i="1" s="1"/>
  <c r="JE31" i="1"/>
  <c r="HR33" i="1" l="1"/>
  <c r="HR35" i="1" s="1"/>
  <c r="HS30" i="1" s="1"/>
  <c r="JF31" i="1"/>
  <c r="HS33" i="1" l="1"/>
  <c r="HS35" i="1" s="1"/>
  <c r="HT30" i="1" s="1"/>
  <c r="JG31" i="1"/>
  <c r="HT33" i="1" l="1"/>
  <c r="HT35" i="1" s="1"/>
  <c r="HU30" i="1" s="1"/>
  <c r="JH31" i="1"/>
  <c r="HU33" i="1" l="1"/>
  <c r="HU35" i="1" s="1"/>
  <c r="JI31" i="1"/>
  <c r="T22" i="4" l="1"/>
  <c r="HV30" i="1"/>
  <c r="JJ31" i="1"/>
  <c r="HV33" i="1" l="1"/>
  <c r="HV35" i="1" s="1"/>
  <c r="HW30" i="1" s="1"/>
  <c r="JK31" i="1"/>
  <c r="HW33" i="1" l="1"/>
  <c r="HW35" i="1" s="1"/>
  <c r="HX30" i="1" s="1"/>
  <c r="JL31" i="1"/>
  <c r="HX33" i="1" l="1"/>
  <c r="HX35" i="1" s="1"/>
  <c r="HY30" i="1" s="1"/>
  <c r="JM31" i="1"/>
  <c r="HY33" i="1" l="1"/>
  <c r="HY35" i="1" s="1"/>
  <c r="HZ30" i="1" s="1"/>
  <c r="JN31" i="1"/>
  <c r="HZ33" i="1" l="1"/>
  <c r="HZ35" i="1" s="1"/>
  <c r="IA30" i="1" s="1"/>
  <c r="JO31" i="1"/>
  <c r="IA33" i="1" l="1"/>
  <c r="IA35" i="1" s="1"/>
  <c r="IB30" i="1" s="1"/>
  <c r="JP31" i="1"/>
  <c r="IB33" i="1" l="1"/>
  <c r="IB35" i="1" s="1"/>
  <c r="IC30" i="1" s="1"/>
  <c r="JQ31" i="1"/>
  <c r="IC33" i="1" l="1"/>
  <c r="IC35" i="1" s="1"/>
  <c r="ID30" i="1" s="1"/>
  <c r="JR31" i="1"/>
  <c r="ID33" i="1" l="1"/>
  <c r="ID35" i="1" s="1"/>
  <c r="IE30" i="1" s="1"/>
  <c r="JS31" i="1"/>
  <c r="IE33" i="1" l="1"/>
  <c r="IE35" i="1" s="1"/>
  <c r="IF30" i="1" s="1"/>
  <c r="JT31" i="1"/>
  <c r="IF33" i="1" l="1"/>
  <c r="IF35" i="1" s="1"/>
  <c r="IG30" i="1" s="1"/>
  <c r="JU31" i="1"/>
  <c r="IG33" i="1" l="1"/>
  <c r="IG35" i="1" s="1"/>
  <c r="JV31" i="1"/>
  <c r="U22" i="4" l="1"/>
  <c r="IH30" i="1"/>
  <c r="JW31" i="1"/>
  <c r="IH33" i="1" l="1"/>
  <c r="IH35" i="1" s="1"/>
  <c r="II30" i="1" s="1"/>
  <c r="JX31" i="1"/>
  <c r="II33" i="1" l="1"/>
  <c r="II35" i="1" s="1"/>
  <c r="IJ30" i="1" s="1"/>
  <c r="JY31" i="1"/>
  <c r="IJ33" i="1" l="1"/>
  <c r="IJ35" i="1" s="1"/>
  <c r="IK30" i="1" s="1"/>
  <c r="JZ31" i="1"/>
  <c r="IK33" i="1" l="1"/>
  <c r="IK35" i="1" s="1"/>
  <c r="IL30" i="1" s="1"/>
  <c r="KA31" i="1"/>
  <c r="IL33" i="1" l="1"/>
  <c r="IL35" i="1" s="1"/>
  <c r="IM30" i="1" s="1"/>
  <c r="KC31" i="1"/>
  <c r="KB31" i="1"/>
  <c r="IM33" i="1" l="1"/>
  <c r="IM35" i="1" s="1"/>
  <c r="IN30" i="1" s="1"/>
  <c r="IN33" i="1" l="1"/>
  <c r="IN35" i="1" s="1"/>
  <c r="IO30" i="1" s="1"/>
  <c r="IO33" i="1" l="1"/>
  <c r="IO35" i="1" s="1"/>
  <c r="IP30" i="1" s="1"/>
  <c r="IP33" i="1" l="1"/>
  <c r="IP35" i="1" s="1"/>
  <c r="IQ30" i="1" s="1"/>
  <c r="IQ33" i="1" l="1"/>
  <c r="IQ35" i="1" s="1"/>
  <c r="IR30" i="1" s="1"/>
  <c r="IR33" i="1" l="1"/>
  <c r="IR35" i="1" s="1"/>
  <c r="IS30" i="1" s="1"/>
  <c r="IS33" i="1" l="1"/>
  <c r="IS35" i="1" s="1"/>
  <c r="V22" i="4" l="1"/>
  <c r="IT30" i="1"/>
  <c r="IT33" i="1" l="1"/>
  <c r="IT35" i="1" s="1"/>
  <c r="IU30" i="1" s="1"/>
  <c r="IU33" i="1" l="1"/>
  <c r="IU35" i="1" s="1"/>
  <c r="IV30" i="1" s="1"/>
  <c r="IV33" i="1" l="1"/>
  <c r="IV35" i="1" s="1"/>
  <c r="IW30" i="1" s="1"/>
  <c r="IW33" i="1" l="1"/>
  <c r="IW35" i="1" s="1"/>
  <c r="IX30" i="1" s="1"/>
  <c r="IX33" i="1" l="1"/>
  <c r="IX35" i="1" s="1"/>
  <c r="IY30" i="1" s="1"/>
  <c r="IY33" i="1" l="1"/>
  <c r="IY35" i="1" s="1"/>
  <c r="IZ30" i="1" s="1"/>
  <c r="IZ33" i="1" l="1"/>
  <c r="IZ35" i="1" s="1"/>
  <c r="JA30" i="1" s="1"/>
  <c r="JA33" i="1" l="1"/>
  <c r="JA35" i="1" s="1"/>
  <c r="JB30" i="1" s="1"/>
  <c r="JB33" i="1" l="1"/>
  <c r="JB35" i="1" s="1"/>
  <c r="JC30" i="1" s="1"/>
  <c r="JC33" i="1" l="1"/>
  <c r="JC35" i="1" s="1"/>
  <c r="JD30" i="1" s="1"/>
  <c r="JD33" i="1" l="1"/>
  <c r="JD35" i="1" s="1"/>
  <c r="JE30" i="1" s="1"/>
  <c r="JE33" i="1" l="1"/>
  <c r="JE35" i="1" s="1"/>
  <c r="W22" i="4" l="1"/>
  <c r="JF30" i="1"/>
  <c r="JF33" i="1" l="1"/>
  <c r="JF35" i="1" s="1"/>
  <c r="JG30" i="1" s="1"/>
  <c r="JG33" i="1" l="1"/>
  <c r="JG35" i="1" s="1"/>
  <c r="JH30" i="1" s="1"/>
  <c r="JH33" i="1" l="1"/>
  <c r="JH35" i="1" s="1"/>
  <c r="JI30" i="1" s="1"/>
  <c r="JI33" i="1" l="1"/>
  <c r="JI35" i="1" s="1"/>
  <c r="JJ30" i="1" s="1"/>
  <c r="JJ33" i="1" l="1"/>
  <c r="JJ35" i="1" s="1"/>
  <c r="JK30" i="1" s="1"/>
  <c r="JK33" i="1" l="1"/>
  <c r="JK35" i="1" s="1"/>
  <c r="JL30" i="1" s="1"/>
  <c r="JL33" i="1" l="1"/>
  <c r="JL35" i="1" s="1"/>
  <c r="JM30" i="1" s="1"/>
  <c r="JM33" i="1" l="1"/>
  <c r="JM35" i="1" s="1"/>
  <c r="JN30" i="1" s="1"/>
  <c r="JN33" i="1" l="1"/>
  <c r="JN35" i="1" s="1"/>
  <c r="JO30" i="1" s="1"/>
  <c r="JO33" i="1" l="1"/>
  <c r="JO35" i="1" s="1"/>
  <c r="JP30" i="1" s="1"/>
  <c r="JP33" i="1" l="1"/>
  <c r="JP35" i="1" s="1"/>
  <c r="JQ30" i="1" s="1"/>
  <c r="JQ33" i="1" l="1"/>
  <c r="JQ35" i="1" s="1"/>
  <c r="X22" i="4" l="1"/>
  <c r="JR30" i="1"/>
  <c r="JR33" i="1" l="1"/>
  <c r="JR35" i="1" s="1"/>
  <c r="JS30" i="1" s="1"/>
  <c r="JS33" i="1" l="1"/>
  <c r="JS35" i="1" s="1"/>
  <c r="JT30" i="1" s="1"/>
  <c r="JT33" i="1" l="1"/>
  <c r="JT35" i="1" s="1"/>
  <c r="JU30" i="1" s="1"/>
  <c r="JU33" i="1" l="1"/>
  <c r="JU35" i="1" s="1"/>
  <c r="JV30" i="1" s="1"/>
  <c r="JV33" i="1" l="1"/>
  <c r="JV35" i="1" s="1"/>
  <c r="JW30" i="1" s="1"/>
  <c r="JW33" i="1" l="1"/>
  <c r="JW35" i="1" s="1"/>
  <c r="JX30" i="1" s="1"/>
  <c r="JX33" i="1" l="1"/>
  <c r="JX35" i="1" s="1"/>
  <c r="JY30" i="1" s="1"/>
  <c r="JY33" i="1" l="1"/>
  <c r="JY35" i="1" s="1"/>
  <c r="JZ30" i="1" s="1"/>
  <c r="JZ33" i="1" l="1"/>
  <c r="JZ35" i="1" s="1"/>
  <c r="KA30" i="1" s="1"/>
  <c r="KA33" i="1" l="1"/>
  <c r="KA35" i="1" s="1"/>
  <c r="KB30" i="1" s="1"/>
  <c r="KB33" i="1" l="1"/>
  <c r="KB35" i="1" s="1"/>
  <c r="KC30" i="1" s="1"/>
  <c r="KC33" i="1" l="1"/>
  <c r="KC35" i="1" s="1"/>
  <c r="Y22"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tc={479A1C13-47E6-4408-BAC3-05C19FAC8840}</author>
  </authors>
  <commentList>
    <comment ref="G6" authorId="0" shapeId="0" xr:uid="{479A1C13-47E6-4408-BAC3-05C19FAC8840}">
      <text>
        <t>[Threaded comment]
Your version of Excel allows you to read this threaded comment; however, any edits to it will get removed if the file is opened in a newer version of Excel. Learn more: https://go.microsoft.com/fwlink/?linkid=870924
Comment:
    Paper confirm to Paper Opt-Out Received - 12,000 qty is estimated.</t>
      </text>
    </comment>
  </commentList>
</comments>
</file>

<file path=xl/sharedStrings.xml><?xml version="1.0" encoding="utf-8"?>
<sst xmlns="http://schemas.openxmlformats.org/spreadsheetml/2006/main" count="557" uniqueCount="321">
  <si>
    <t xml:space="preserve">Utah Community Clean Energy Program Rates </t>
  </si>
  <si>
    <t>Application Part II.E. Projected Program Impacts for Each Customer Class by Tariff Schedule</t>
  </si>
  <si>
    <t>Residential</t>
  </si>
  <si>
    <t>Schedule</t>
  </si>
  <si>
    <t>kWh</t>
  </si>
  <si>
    <t>Monthly Bill Amount</t>
  </si>
  <si>
    <t>Monthly Bill Amount w/URC</t>
  </si>
  <si>
    <t>Difference</t>
  </si>
  <si>
    <t>% Impact</t>
  </si>
  <si>
    <t>Sch. 1</t>
  </si>
  <si>
    <t>Non Residential</t>
  </si>
  <si>
    <t>kW</t>
  </si>
  <si>
    <t>Sch. 6</t>
  </si>
  <si>
    <t>Sch. 8</t>
  </si>
  <si>
    <t>Sch. 9</t>
  </si>
  <si>
    <t>Sch. 23</t>
  </si>
  <si>
    <t>Summary of Utah Community Clean Energy Program Forecast</t>
  </si>
  <si>
    <t>Phase</t>
  </si>
  <si>
    <t>Year</t>
  </si>
  <si>
    <t>Rate ($/kWh)</t>
  </si>
  <si>
    <t>Price Premium</t>
  </si>
  <si>
    <t>Incremental % Renewable</t>
  </si>
  <si>
    <t>End of Year Reserve Balance</t>
  </si>
  <si>
    <t>Build Up</t>
  </si>
  <si>
    <t>Maintenance</t>
  </si>
  <si>
    <t>Draw Down</t>
  </si>
  <si>
    <t>Initial Phase</t>
  </si>
  <si>
    <t>Reserve Fund Price ($/kWh)</t>
  </si>
  <si>
    <t>Residential Energy</t>
  </si>
  <si>
    <t>Sch. 3 Energy</t>
  </si>
  <si>
    <t>Energy</t>
  </si>
  <si>
    <t>CREA Collections</t>
  </si>
  <si>
    <t>Begining Balance</t>
  </si>
  <si>
    <t>Change in Balance</t>
  </si>
  <si>
    <t>Interest Rate</t>
  </si>
  <si>
    <t>Interest</t>
  </si>
  <si>
    <t>Reserve Fund Ending Balance</t>
  </si>
  <si>
    <t>CREA Rate</t>
  </si>
  <si>
    <t>CREA Collection</t>
  </si>
  <si>
    <t>Project 1 w/Degredation</t>
  </si>
  <si>
    <t>Project 2 w/Degredation</t>
  </si>
  <si>
    <t>REC Volume (MWh)</t>
  </si>
  <si>
    <t>total REC Cost</t>
  </si>
  <si>
    <t>Admin Cost</t>
  </si>
  <si>
    <t>Ending Balance</t>
  </si>
  <si>
    <t>Total Price $/kWh (before low income assistance)</t>
  </si>
  <si>
    <t>Low Income Bill Assistance $/mo</t>
  </si>
  <si>
    <t>Average Residential usage (kWh)</t>
  </si>
  <si>
    <t>Low income bill assistance $/kWh</t>
  </si>
  <si>
    <t>Total Price $/kWh</t>
  </si>
  <si>
    <t>In 2026 $</t>
  </si>
  <si>
    <t>Initial</t>
  </si>
  <si>
    <t>Start up cost (1/1/2026) Billed to Community</t>
  </si>
  <si>
    <t>Start up cost (1/1/2026) Billed to Participant</t>
  </si>
  <si>
    <t>Administrative Cost ($/yr)</t>
  </si>
  <si>
    <t>Rec Retirement cost ($/Project)</t>
  </si>
  <si>
    <t>Escrow Management for 1 Project ($/yr)</t>
  </si>
  <si>
    <t>Escrow Management for 2 Projects ($/yr)</t>
  </si>
  <si>
    <t>Total</t>
  </si>
  <si>
    <t>Project 1 Reserve</t>
  </si>
  <si>
    <t>Project 2 Reserve</t>
  </si>
  <si>
    <t>Target Reserve Balance</t>
  </si>
  <si>
    <t>Difference In Reserve Target Balance</t>
  </si>
  <si>
    <t>Reserve Fund CREA Rate ($/kWh)</t>
  </si>
  <si>
    <t>Target Admin Reserve ($)</t>
  </si>
  <si>
    <t>Difference In Target Balance</t>
  </si>
  <si>
    <t>CREA Rate ($/kWh)</t>
  </si>
  <si>
    <t>Total Rate ($/kWh)</t>
  </si>
  <si>
    <t>Typical Residential Customer Usage kWh</t>
  </si>
  <si>
    <t>Typical Customer Bill Impact ($/mo)</t>
  </si>
  <si>
    <t>CREA Low-Income Surcharge ($/mo)</t>
  </si>
  <si>
    <t>Resources:</t>
  </si>
  <si>
    <t>COD</t>
  </si>
  <si>
    <t>PPA Price ($/MWh)</t>
  </si>
  <si>
    <t>Avoided Cost Credit ($/MWh)</t>
  </si>
  <si>
    <t>Renewable Premium</t>
  </si>
  <si>
    <t>Annual Output (MWh)</t>
  </si>
  <si>
    <t>Degradation Rate</t>
  </si>
  <si>
    <t>Project 1</t>
  </si>
  <si>
    <t>Project 2</t>
  </si>
  <si>
    <t>Utah Weighted Average Price</t>
  </si>
  <si>
    <t>Rate charged with Low Income Included on per MWh</t>
  </si>
  <si>
    <t>Year 1</t>
  </si>
  <si>
    <t>Year 2</t>
  </si>
  <si>
    <t>Year 3</t>
  </si>
  <si>
    <t>Year 4</t>
  </si>
  <si>
    <t>Year 5</t>
  </si>
  <si>
    <t>Year 6</t>
  </si>
  <si>
    <t>Year 7</t>
  </si>
  <si>
    <t>Year 8</t>
  </si>
  <si>
    <t>Year 9</t>
  </si>
  <si>
    <t>Year 10</t>
  </si>
  <si>
    <t>Year 11</t>
  </si>
  <si>
    <t>Year 12</t>
  </si>
  <si>
    <t>50% of Year 13</t>
  </si>
  <si>
    <t>Cumulative Reserve Requirement</t>
  </si>
  <si>
    <t>Reserve Balance 1 Year Prior</t>
  </si>
  <si>
    <t>Reserves Met?</t>
  </si>
  <si>
    <t xml:space="preserve">GRAND               </t>
  </si>
  <si>
    <t xml:space="preserve">SALT LAKE           </t>
  </si>
  <si>
    <t xml:space="preserve">SUMMIT              </t>
  </si>
  <si>
    <t xml:space="preserve">WASHINGTON          </t>
  </si>
  <si>
    <t xml:space="preserve">WEBER               </t>
  </si>
  <si>
    <t>Month</t>
  </si>
  <si>
    <t>Accounting Period</t>
  </si>
  <si>
    <t>Rate Schedule</t>
  </si>
  <si>
    <t xml:space="preserve">CASTLE VALLEY                           </t>
  </si>
  <si>
    <t xml:space="preserve">MOAB                                    </t>
  </si>
  <si>
    <t xml:space="preserve">ALTA                                    </t>
  </si>
  <si>
    <t>COTTONWOOD HEIGHTS</t>
  </si>
  <si>
    <t>EMIGRATION CANYON TOWNSHIP</t>
  </si>
  <si>
    <t xml:space="preserve">HOLLADAY                                </t>
  </si>
  <si>
    <t xml:space="preserve">KEARNS                                  </t>
  </si>
  <si>
    <t xml:space="preserve">MIDVALE                                 </t>
  </si>
  <si>
    <t>MILLCREEK</t>
  </si>
  <si>
    <t xml:space="preserve">SALT LAKE CITY                          </t>
  </si>
  <si>
    <t xml:space="preserve">COALVILLE                               </t>
  </si>
  <si>
    <t xml:space="preserve">FRANCIS                                 </t>
  </si>
  <si>
    <t xml:space="preserve">OAKLEY                                  </t>
  </si>
  <si>
    <t xml:space="preserve">PARK CITY                               </t>
  </si>
  <si>
    <t xml:space="preserve">SPRINGDALE                              </t>
  </si>
  <si>
    <t xml:space="preserve">OGDEN                                   </t>
  </si>
  <si>
    <t>Subtotal</t>
  </si>
  <si>
    <t xml:space="preserve">MOAB UNINCORPORATED                     </t>
  </si>
  <si>
    <t>GREEN RIVER UNINCORPORATED</t>
  </si>
  <si>
    <t>UNINCORPORATED</t>
  </si>
  <si>
    <t xml:space="preserve">ALTA UNINCORPORATED                     </t>
  </si>
  <si>
    <t xml:space="preserve">DRAPER UNINCORPORATED                   </t>
  </si>
  <si>
    <t xml:space="preserve">MAGNA UNINCORPORATED                    </t>
  </si>
  <si>
    <t xml:space="preserve">MIDVALE UNINCORPORATED                  </t>
  </si>
  <si>
    <t xml:space="preserve">MURRAY UNINCORPORATED                   </t>
  </si>
  <si>
    <t xml:space="preserve">RIVERTON UNINCORPORATED                 </t>
  </si>
  <si>
    <t xml:space="preserve">SALT LAKE CITY UNINCORPOR               </t>
  </si>
  <si>
    <t xml:space="preserve">SANDY UNINCORPORATED                    </t>
  </si>
  <si>
    <t xml:space="preserve">SOUTH JORDAN UNINCORPORAT               </t>
  </si>
  <si>
    <t xml:space="preserve">WEST JORDAN UNINCORPORATE               </t>
  </si>
  <si>
    <t xml:space="preserve">WEST VALLEY CITY UNINCORP               </t>
  </si>
  <si>
    <t>HERRIMAN UNINCORPORATED</t>
  </si>
  <si>
    <t>MILLCREEK UNINCORPORATED</t>
  </si>
  <si>
    <t xml:space="preserve">KAMAS UNINCORPORATED                    </t>
  </si>
  <si>
    <t xml:space="preserve">OAKLEY UNINCORPORATED                   </t>
  </si>
  <si>
    <t xml:space="preserve">PARK CITY UNINCORPORATED                </t>
  </si>
  <si>
    <t xml:space="preserve">HENEFER UNINCORPORATED                  </t>
  </si>
  <si>
    <t>PARK CITY UNICORPORATED TRANSIT TAX</t>
  </si>
  <si>
    <t>FRANCIS UNINCORPORATED</t>
  </si>
  <si>
    <t>Grand Total</t>
  </si>
  <si>
    <t>6A</t>
  </si>
  <si>
    <t>6B</t>
  </si>
  <si>
    <t>9A</t>
  </si>
  <si>
    <t>9M</t>
  </si>
  <si>
    <t>County</t>
  </si>
  <si>
    <t>Alta</t>
  </si>
  <si>
    <t>Commercial</t>
  </si>
  <si>
    <t>Industrial</t>
  </si>
  <si>
    <t>Public Street Lighting</t>
  </si>
  <si>
    <t>Castle Valley</t>
  </si>
  <si>
    <t>Irrigation</t>
  </si>
  <si>
    <t>Coalville</t>
  </si>
  <si>
    <t>Cottonwood Heights</t>
  </si>
  <si>
    <t>Emigration Canyon Township</t>
  </si>
  <si>
    <t>Francis</t>
  </si>
  <si>
    <t>Holladay</t>
  </si>
  <si>
    <t>Kearns</t>
  </si>
  <si>
    <t>Midvale</t>
  </si>
  <si>
    <t>Millcreek</t>
  </si>
  <si>
    <t>Moab</t>
  </si>
  <si>
    <t>Oakley</t>
  </si>
  <si>
    <t>Ogden</t>
  </si>
  <si>
    <t>Park City</t>
  </si>
  <si>
    <t>Salt Lake City</t>
  </si>
  <si>
    <t>Springdale</t>
  </si>
  <si>
    <t>Load Change Indexed to 2024</t>
  </si>
  <si>
    <t>Decrement for Opt-Outs</t>
  </si>
  <si>
    <t>Annual Index</t>
  </si>
  <si>
    <t>Table 2. URC Program Participation Estimates (2023)</t>
  </si>
  <si>
    <t>(a)</t>
  </si>
  <si>
    <t>(b)</t>
  </si>
  <si>
    <t>(c)</t>
  </si>
  <si>
    <t>(d)</t>
  </si>
  <si>
    <t>(e)</t>
  </si>
  <si>
    <t>(f)</t>
  </si>
  <si>
    <t>(g)</t>
  </si>
  <si>
    <t>(a) x (c)</t>
  </si>
  <si>
    <t>(b) x (c)</t>
  </si>
  <si>
    <t>(a) / (b)</t>
  </si>
  <si>
    <t>1,000 x [(f) / (g)]</t>
  </si>
  <si>
    <t>Average Rate (Table A)</t>
  </si>
  <si>
    <t>Eligible Annual Load (MWh)</t>
  </si>
  <si>
    <t>Eligible Customers (#)</t>
  </si>
  <si>
    <t>Customer Type</t>
  </si>
  <si>
    <t>Est. Participation (%)</t>
  </si>
  <si>
    <t>Est. Participating Load (MWh)</t>
  </si>
  <si>
    <t>Est. Participating Customers (#)</t>
  </si>
  <si>
    <t>Annual MWh per Eligible Customer</t>
  </si>
  <si>
    <t>Annual Avg kW per Customer</t>
  </si>
  <si>
    <t>Lighting</t>
  </si>
  <si>
    <t>Renewable</t>
  </si>
  <si>
    <t>TOTAL</t>
  </si>
  <si>
    <t>a</t>
  </si>
  <si>
    <t>b</t>
  </si>
  <si>
    <t>c</t>
  </si>
  <si>
    <t>d</t>
  </si>
  <si>
    <t>e</t>
  </si>
  <si>
    <t>f</t>
  </si>
  <si>
    <t>g</t>
  </si>
  <si>
    <t>h</t>
  </si>
  <si>
    <t>i</t>
  </si>
  <si>
    <t>Time Period</t>
  </si>
  <si>
    <t>Cost Description</t>
  </si>
  <si>
    <t>Cost determinant (tracked separately for program</t>
  </si>
  <si>
    <t># of Units</t>
  </si>
  <si>
    <t>Avg Cost per Unit ($)</t>
  </si>
  <si>
    <t>Total annual or One-Time Cost ($)</t>
  </si>
  <si>
    <t>If Ongoing Cost, # addl years to hold in reserve</t>
  </si>
  <si>
    <t>Addl reserve cost ($)</t>
  </si>
  <si>
    <t>Recover addl reserve cost in program year…</t>
  </si>
  <si>
    <r>
      <t xml:space="preserve">[ </t>
    </r>
    <r>
      <rPr>
        <b/>
        <i/>
        <sz val="12"/>
        <color theme="1"/>
        <rFont val="Times New Roman"/>
        <family val="1"/>
      </rPr>
      <t>d x e</t>
    </r>
    <r>
      <rPr>
        <b/>
        <sz val="12"/>
        <color theme="1"/>
        <rFont val="Times New Roman"/>
        <family val="1"/>
      </rPr>
      <t xml:space="preserve"> ]</t>
    </r>
  </si>
  <si>
    <r>
      <t xml:space="preserve">[ </t>
    </r>
    <r>
      <rPr>
        <b/>
        <i/>
        <sz val="12"/>
        <color theme="1"/>
        <rFont val="Times New Roman"/>
        <family val="1"/>
      </rPr>
      <t>f x g</t>
    </r>
    <r>
      <rPr>
        <b/>
        <sz val="12"/>
        <color theme="1"/>
        <rFont val="Times New Roman"/>
        <family val="1"/>
      </rPr>
      <t xml:space="preserve"> ]</t>
    </r>
  </si>
  <si>
    <t>Launch and Year 1</t>
  </si>
  <si>
    <t>Call Center Training Labor (basic training for all agents)</t>
  </si>
  <si>
    <t>Hours of labor</t>
  </si>
  <si>
    <t>80-120 hours</t>
  </si>
  <si>
    <t>$46-50 regular rate[1]</t>
  </si>
  <si>
    <t>$3,680 - $6,000</t>
  </si>
  <si>
    <t>Call Center Training Labor (est.) (5-10 agents with comprehensive training taking program calls)</t>
  </si>
  <si>
    <t>2-4 hours per agent = 10-40 hours</t>
  </si>
  <si>
    <t>$46-50 regular rate[2]</t>
  </si>
  <si>
    <t>$460 - $2,000</t>
  </si>
  <si>
    <t>Call Center Customer Support Labor (est.)</t>
  </si>
  <si>
    <t>unknown[3]</t>
  </si>
  <si>
    <r>
      <t>$46-$50 regular rate</t>
    </r>
    <r>
      <rPr>
        <vertAlign val="superscript"/>
        <sz val="12"/>
        <color rgb="FF000000"/>
        <rFont val="Times New Roman"/>
        <family val="1"/>
      </rPr>
      <t>[4]</t>
    </r>
    <r>
      <rPr>
        <sz val="12"/>
        <color rgb="FF000000"/>
        <rFont val="Times New Roman"/>
        <family val="1"/>
      </rPr>
      <t>, $69-$75 overtime rate</t>
    </r>
    <r>
      <rPr>
        <vertAlign val="superscript"/>
        <sz val="12"/>
        <color rgb="FF000000"/>
        <rFont val="Times New Roman"/>
        <family val="1"/>
      </rPr>
      <t>[5]</t>
    </r>
  </si>
  <si>
    <r>
      <t>Opt-out noticing for new customers in participating communities (est.) 1</t>
    </r>
    <r>
      <rPr>
        <vertAlign val="superscript"/>
        <sz val="12"/>
        <color rgb="FF000000"/>
        <rFont val="Times New Roman"/>
        <family val="1"/>
      </rPr>
      <t>st</t>
    </r>
    <r>
      <rPr>
        <sz val="12"/>
        <color rgb="FF000000"/>
        <rFont val="Times New Roman"/>
        <family val="1"/>
      </rPr>
      <t xml:space="preserve"> notice</t>
    </r>
  </si>
  <si>
    <t>Mailers</t>
  </si>
  <si>
    <t>280,000[6]</t>
  </si>
  <si>
    <t xml:space="preserve">$0.8653 per unit[7] </t>
  </si>
  <si>
    <r>
      <t>Opt-out noticing for new customers in participating communities (est.) 2</t>
    </r>
    <r>
      <rPr>
        <vertAlign val="superscript"/>
        <sz val="12"/>
        <color rgb="FF000000"/>
        <rFont val="Times New Roman"/>
        <family val="1"/>
      </rPr>
      <t>nd</t>
    </r>
    <r>
      <rPr>
        <sz val="12"/>
        <color rgb="FF000000"/>
        <rFont val="Times New Roman"/>
        <family val="1"/>
      </rPr>
      <t xml:space="preserve"> notice</t>
    </r>
  </si>
  <si>
    <t>115,000[8]</t>
  </si>
  <si>
    <t xml:space="preserve">$0.8632 per unit[9] </t>
  </si>
  <si>
    <t>Opt-out Noticing Confirmation Mailing</t>
  </si>
  <si>
    <t>12,000[16]</t>
  </si>
  <si>
    <t xml:space="preserve">$0.8787 per unit[16] </t>
  </si>
  <si>
    <t>Agency legal and analytical cost</t>
  </si>
  <si>
    <t>800 number services</t>
  </si>
  <si>
    <t>Number of calls</t>
  </si>
  <si>
    <t>Unknown[10]</t>
  </si>
  <si>
    <t>$0.04 per minute for incoming calls[11]</t>
  </si>
  <si>
    <t>Spanish Transalation service for Opt-Out Notice</t>
  </si>
  <si>
    <t>CCS Modification [17]</t>
  </si>
  <si>
    <t>Year 2 and subsequent years (ongoing costs)</t>
  </si>
  <si>
    <t>Unknown[12]</t>
  </si>
  <si>
    <t>$46-50 regular rate[13]</t>
  </si>
  <si>
    <t>Opt-out noticing for new customers in participating communities (est.)</t>
  </si>
  <si>
    <t>76,484[14]</t>
  </si>
  <si>
    <t>$0.8653 per unit plus postage/materials increase[15]</t>
  </si>
  <si>
    <t>Call center agent periodic refresher training/new employee training</t>
  </si>
  <si>
    <t>5-10 hours per year</t>
  </si>
  <si>
    <t>$230-$500</t>
  </si>
  <si>
    <t>… additional row …</t>
  </si>
  <si>
    <t xml:space="preserve">[1] UT CREA-URC Data Request 5.1 – based on 2023 labor rates, which do not reflect wage increases </t>
  </si>
  <si>
    <t>[5] UT CREA-URC Data Request 5.2</t>
  </si>
  <si>
    <t>[6] Attachment UT CREA-URC Data Request 8.1 – number of customers within geographic boundaries of listed communities as of September 4, 2024</t>
  </si>
  <si>
    <t>[7] Estimate reflects third-party postage/mailing rates as of September 4, 2024.</t>
  </si>
  <si>
    <t>[8] RMP anticipates customers who have opted out prior to the second notice will not be sent second notice so number of notices will be less than the first notice.  RMP is unable to estimate the number of customers who will opt out at the first notice and used an estimate of 115,000 for second notices that will be required as a surrogate.</t>
  </si>
  <si>
    <t>[9] UT CREA-URC Data Request 8.1, please see response for assumptions used in estimate.  Estimate reflects third-party postage/mailing rates as of September 4, 2024.</t>
  </si>
  <si>
    <t>[10] RMP is unable to estimate the call volume that will be generated by the program launch.</t>
  </si>
  <si>
    <t>[11]UT CREA-URC Data Request 5.3</t>
  </si>
  <si>
    <t xml:space="preserve">[12] RMP in unable to estimate the call volume that will be generated after year 1. </t>
  </si>
  <si>
    <t xml:space="preserve">[13] UT CREA-URC Data Request 5.1 – based on 2023 labor rates, which do not reflect wage increases </t>
  </si>
  <si>
    <t>[14] UT CREA-URC Data Request 6.1-b – Estimate is based on the CY 2023 new connection requests in the participating communities by taxing district.</t>
  </si>
  <si>
    <t>[15] Estimate reflects third-party postage/mailing rates as of September 4, 2024.</t>
  </si>
  <si>
    <t>[16] UT CREA-URC Data Request 8.1, please see response for assumptions used in estimate.  Estimate reflects third-party postage/mailing rates as of September 4, 2024.</t>
  </si>
  <si>
    <t>[17] Information Tecnology cost increased due to needs for Customer Service System (CSS) that will need to be modified to implement URC Program to bill participants in the program for new URC tariff (likely Tariff 100)</t>
  </si>
  <si>
    <t>1800 number charges for creation</t>
  </si>
  <si>
    <t>Activity</t>
  </si>
  <si>
    <t>Cost</t>
  </si>
  <si>
    <t>Aquire Toll-free number</t>
  </si>
  <si>
    <t>Routing Configuration &amp; Testing</t>
  </si>
  <si>
    <t>Studio Professional Greeting</t>
  </si>
  <si>
    <t>Utah Community Renewable Energy Program Mailing Estimates</t>
  </si>
  <si>
    <t>Total quantity (outbound)</t>
  </si>
  <si>
    <t>Participating Community</t>
  </si>
  <si>
    <t>Quantity Paper Bills</t>
  </si>
  <si>
    <t xml:space="preserve"> Quantity Paperless</t>
  </si>
  <si>
    <t>Mailing 1 Outbound Total to EVERYONE (280,000 qty)</t>
  </si>
  <si>
    <t>Mailing 2 Outbound Total - PAPER BILLS ONLY (column C) (115,000 qty)</t>
  </si>
  <si>
    <t>Confirmation Mailing 3 Outbound Total (12,000 qty)</t>
  </si>
  <si>
    <t>GRAND TOTAL BY COMMUNITY</t>
  </si>
  <si>
    <t>(postage per piece/estimated)</t>
  </si>
  <si>
    <t>Salt Lake County</t>
  </si>
  <si>
    <t>Draper unincorporated</t>
  </si>
  <si>
    <t>Grand County</t>
  </si>
  <si>
    <t>Green River unincorporated</t>
  </si>
  <si>
    <t>Summit County</t>
  </si>
  <si>
    <t>Henefer unincorporated</t>
  </si>
  <si>
    <t>Herriman unincorporated</t>
  </si>
  <si>
    <t>Kamas unincorporated</t>
  </si>
  <si>
    <t>Magna unincorporated</t>
  </si>
  <si>
    <t>New Addition</t>
  </si>
  <si>
    <t>Midvale unincorporated</t>
  </si>
  <si>
    <t>Murray unincorporated</t>
  </si>
  <si>
    <t>Riverton unincorporated</t>
  </si>
  <si>
    <t>Sandy unincorporated</t>
  </si>
  <si>
    <t>South Jordan unincorporated</t>
  </si>
  <si>
    <t>West Jordan unincorporated</t>
  </si>
  <si>
    <t>West Valley City unincorporated</t>
  </si>
  <si>
    <t>Print &amp; mail =</t>
  </si>
  <si>
    <t>Postage =</t>
  </si>
  <si>
    <t>TOTALS</t>
  </si>
  <si>
    <t>Pricing Updated 9/4/24</t>
  </si>
  <si>
    <t>Julie Beaver</t>
  </si>
  <si>
    <t>Document title: CREA-MailingEstimates-ByCommunity-Postage Update-8-15-24.JB UPDATES 9.4.24</t>
  </si>
  <si>
    <t xml:space="preserve">Project Name:  </t>
  </si>
  <si>
    <t>Utah Renewable Communities</t>
  </si>
  <si>
    <t>Cost Type</t>
  </si>
  <si>
    <t>Budget Est</t>
  </si>
  <si>
    <t>Total Project Cost</t>
  </si>
  <si>
    <t>Capital:  IT Labor Role</t>
  </si>
  <si>
    <t>Hours</t>
  </si>
  <si>
    <t>Estimates</t>
  </si>
  <si>
    <t>IT</t>
  </si>
  <si>
    <t>Reporting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</si>
</sst>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5" formatCode="&quot;$&quot;#,##0_);\(&quot;$&quot;#,##0\)"/>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_);_(* \(#,##0.0\);_(* &quot;-&quot;?_);_(@_)"/>
    <numFmt numFmtId="167" formatCode="_(* #,##0.00000_);_(* \(#,##0.00000\);_(* &quot;-&quot;??_);_(@_)"/>
    <numFmt numFmtId="168" formatCode="_(* #,##0.000000_);_(* \(#,##0.000000\);_(* &quot;-&quot;??_);_(@_)"/>
    <numFmt numFmtId="169" formatCode="_(* #,##0.0000000_);_(* \(#,##0.0000000\);_(* &quot;-&quot;??_);_(@_)"/>
    <numFmt numFmtId="170" formatCode="0.000000"/>
    <numFmt numFmtId="171" formatCode="0.000%"/>
    <numFmt numFmtId="172" formatCode="_(&quot;$&quot;* #,##0_);_(&quot;$&quot;* \(#,##0\);_(&quot;$&quot;* &quot;-&quot;??_);_(@_)"/>
    <numFmt numFmtId="173" formatCode="&quot;$&quot;#,##0.0000_);[Red]\(&quot;$&quot;#,##0.0000\)"/>
    <numFmt numFmtId="174" formatCode="&quot;$&quot;#,##0.00"/>
    <numFmt numFmtId="175" formatCode="_(&quot;$&quot;* #,##0.000000_);_(&quot;$&quot;* \(#,##0.000000\);_(&quot;$&quot;* &quot;-&quot;??_);_(@_)"/>
    <numFmt numFmtId="176" formatCode="_(&quot;$&quot;* #,##0.0000000_);_(&quot;$&quot;* \(#,##0.0000000\);_(&quot;$&quot;* &quot;-&quot;??_);_(@_)"/>
  </numFmts>
  <fonts count="37" x14ac:knownFonts="1">
    <font>
      <sz val="11"/>
      <color theme="1"/>
      <name val="Calibri"/>
      <family val="2"/>
      <scheme val="minor"/>
    </font>
    <font>
      <sz val="11"/>
      <color theme="1"/>
      <name val="Calibri"/>
      <family val="2"/>
      <scheme val="minor"/>
    </font>
    <font>
      <sz val="10"/>
      <color rgb="FF000000"/>
      <name val="Arial"/>
      <family val="2"/>
    </font>
    <font>
      <sz val="10"/>
      <color rgb="FF000000"/>
      <name val="Times New Roman"/>
      <family val="1"/>
    </font>
    <font>
      <sz val="10"/>
      <name val="Times New Roman"/>
      <family val="1"/>
    </font>
    <font>
      <b/>
      <sz val="10"/>
      <color rgb="FF000000"/>
      <name val="Times New Roman"/>
      <family val="1"/>
    </font>
    <font>
      <sz val="10"/>
      <color rgb="FF333333"/>
      <name val="Arial"/>
      <family val="2"/>
    </font>
    <font>
      <b/>
      <sz val="10"/>
      <color rgb="FF333333"/>
      <name val="Arial"/>
      <family val="2"/>
    </font>
    <font>
      <b/>
      <sz val="10"/>
      <color rgb="FF000000"/>
      <name val="Arial"/>
      <family val="2"/>
    </font>
    <font>
      <sz val="8"/>
      <name val="Calibri"/>
      <family val="2"/>
      <scheme val="minor"/>
    </font>
    <font>
      <u/>
      <sz val="11"/>
      <color theme="10"/>
      <name val="Calibri"/>
      <family val="2"/>
      <scheme val="minor"/>
    </font>
    <font>
      <sz val="10"/>
      <name val="Arial"/>
      <family val="2"/>
    </font>
    <font>
      <sz val="10"/>
      <color theme="1"/>
      <name val="Calibri"/>
      <family val="2"/>
    </font>
    <font>
      <sz val="12"/>
      <color theme="1"/>
      <name val="Times New Roman"/>
      <family val="1"/>
    </font>
    <font>
      <sz val="12"/>
      <color rgb="FFFF0000"/>
      <name val="Times New Roman"/>
      <family val="1"/>
    </font>
    <font>
      <sz val="12"/>
      <name val="Times New Roman"/>
      <family val="1"/>
    </font>
    <font>
      <sz val="12"/>
      <color rgb="FF0000FF"/>
      <name val="Times New Roman"/>
      <family val="1"/>
    </font>
    <font>
      <sz val="11"/>
      <name val="Times New Roman"/>
      <family val="1"/>
    </font>
    <font>
      <b/>
      <i/>
      <sz val="12"/>
      <color theme="0"/>
      <name val="Times New Roman"/>
      <family val="1"/>
    </font>
    <font>
      <b/>
      <i/>
      <sz val="12"/>
      <color rgb="FF0000FF"/>
      <name val="Times New Roman"/>
      <family val="1"/>
    </font>
    <font>
      <b/>
      <sz val="12"/>
      <name val="Times New Roman"/>
      <family val="1"/>
    </font>
    <font>
      <b/>
      <i/>
      <sz val="12"/>
      <name val="Times New Roman"/>
      <family val="1"/>
    </font>
    <font>
      <b/>
      <sz val="12"/>
      <color theme="0"/>
      <name val="Times New Roman"/>
      <family val="1"/>
    </font>
    <font>
      <b/>
      <sz val="12"/>
      <color theme="1"/>
      <name val="Times New Roman"/>
      <family val="1"/>
    </font>
    <font>
      <b/>
      <i/>
      <sz val="12"/>
      <color rgb="FF0070C0"/>
      <name val="Times New Roman"/>
      <family val="1"/>
    </font>
    <font>
      <i/>
      <sz val="12"/>
      <color theme="1"/>
      <name val="Times New Roman"/>
      <family val="1"/>
    </font>
    <font>
      <b/>
      <sz val="12"/>
      <color rgb="FF000000"/>
      <name val="Times New Roman"/>
      <family val="1"/>
    </font>
    <font>
      <sz val="12"/>
      <color rgb="FF000000"/>
      <name val="Times New Roman"/>
      <family val="1"/>
    </font>
    <font>
      <b/>
      <i/>
      <sz val="12"/>
      <color theme="1"/>
      <name val="Times New Roman"/>
      <family val="1"/>
    </font>
    <font>
      <u/>
      <sz val="12"/>
      <color theme="10"/>
      <name val="Times New Roman"/>
      <family val="1"/>
    </font>
    <font>
      <vertAlign val="superscript"/>
      <sz val="12"/>
      <color rgb="FF000000"/>
      <name val="Times New Roman"/>
      <family val="1"/>
    </font>
    <font>
      <u/>
      <sz val="12"/>
      <color rgb="FFFF0000"/>
      <name val="Times New Roman"/>
      <family val="1"/>
    </font>
    <font>
      <b/>
      <sz val="12"/>
      <color rgb="FF0070C0"/>
      <name val="Times New Roman"/>
      <family val="1"/>
    </font>
    <font>
      <b/>
      <u/>
      <sz val="12"/>
      <color rgb="FFFF0000"/>
      <name val="Times New Roman"/>
      <family val="1"/>
    </font>
    <font>
      <u/>
      <sz val="12"/>
      <color theme="1"/>
      <name val="Times New Roman"/>
      <family val="1"/>
    </font>
    <font>
      <b/>
      <sz val="18"/>
      <name val="Times New Roman"/>
      <family val="1"/>
    </font>
    <font>
      <b/>
      <sz val="11"/>
      <name val="Times New Roman"/>
      <family val="1"/>
    </font>
  </fonts>
  <fills count="12">
    <fill>
      <patternFill patternType="none"/>
    </fill>
    <fill>
      <patternFill patternType="gray125"/>
    </fill>
    <fill>
      <patternFill patternType="solid">
        <fgColor rgb="FFFFFF00"/>
        <bgColor indexed="64"/>
      </patternFill>
    </fill>
    <fill>
      <patternFill patternType="solid">
        <fgColor rgb="FFFAE2D5"/>
        <bgColor indexed="64"/>
      </patternFill>
    </fill>
    <fill>
      <patternFill patternType="solid">
        <fgColor rgb="FFA6A6A6"/>
        <bgColor indexed="64"/>
      </patternFill>
    </fill>
    <fill>
      <patternFill patternType="solid">
        <fgColor rgb="FFD9F2D0"/>
        <bgColor indexed="64"/>
      </patternFill>
    </fill>
    <fill>
      <patternFill patternType="solid">
        <fgColor theme="8" tint="0.59999389629810485"/>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B5E6A2"/>
        <bgColor indexed="64"/>
      </patternFill>
    </fill>
  </fills>
  <borders count="46">
    <border>
      <left/>
      <right/>
      <top/>
      <bottom/>
      <diagonal/>
    </border>
    <border>
      <left style="thin">
        <color rgb="FFDDDDDD"/>
      </left>
      <right style="thin">
        <color rgb="FFDDDDDD"/>
      </right>
      <top style="thin">
        <color rgb="FFDDDDDD"/>
      </top>
      <bottom style="thin">
        <color rgb="FFDDDDDD"/>
      </bottom>
      <diagonal/>
    </border>
    <border>
      <left style="thin">
        <color rgb="FFDDDDDD"/>
      </left>
      <right style="thin">
        <color rgb="FFDDDDDD"/>
      </right>
      <top style="thin">
        <color rgb="FFDDDDDD"/>
      </top>
      <bottom/>
      <diagonal/>
    </border>
    <border>
      <left/>
      <right/>
      <top/>
      <bottom style="thin">
        <color theme="4" tint="0.39997558519241921"/>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ck">
        <color rgb="FF0070C0"/>
      </left>
      <right style="thick">
        <color rgb="FF0070C0"/>
      </right>
      <top style="thick">
        <color rgb="FF0070C0"/>
      </top>
      <bottom style="thick">
        <color rgb="FF0070C0"/>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44" fontId="1" fillId="0" borderId="0" applyFont="0" applyFill="0" applyBorder="0" applyAlignment="0" applyProtection="0"/>
    <xf numFmtId="0" fontId="10" fillId="0" borderId="0" applyNumberFormat="0" applyFill="0" applyBorder="0" applyAlignment="0" applyProtection="0"/>
    <xf numFmtId="0" fontId="11" fillId="0" borderId="0"/>
    <xf numFmtId="0" fontId="12" fillId="0" borderId="0"/>
    <xf numFmtId="44" fontId="11" fillId="0" borderId="0" applyFont="0" applyFill="0" applyBorder="0" applyAlignment="0" applyProtection="0"/>
  </cellStyleXfs>
  <cellXfs count="311">
    <xf numFmtId="0" fontId="0" fillId="0" borderId="0" xfId="0"/>
    <xf numFmtId="0" fontId="2" fillId="0" borderId="0" xfId="3"/>
    <xf numFmtId="41" fontId="3" fillId="0" borderId="0" xfId="3" applyNumberFormat="1" applyFont="1" applyAlignment="1">
      <alignment vertical="center" wrapText="1"/>
    </xf>
    <xf numFmtId="41" fontId="4" fillId="0" borderId="0" xfId="3" applyNumberFormat="1" applyFont="1" applyAlignment="1">
      <alignment vertical="center" wrapText="1"/>
    </xf>
    <xf numFmtId="41" fontId="5" fillId="0" borderId="0" xfId="3" applyNumberFormat="1" applyFont="1" applyAlignment="1">
      <alignment vertical="center" wrapText="1"/>
    </xf>
    <xf numFmtId="41" fontId="5" fillId="0" borderId="0" xfId="3" applyNumberFormat="1" applyFont="1" applyAlignment="1">
      <alignment horizontal="center" vertical="center" wrapText="1"/>
    </xf>
    <xf numFmtId="0" fontId="3" fillId="0" borderId="0" xfId="3" applyFont="1" applyAlignment="1">
      <alignment vertical="center" wrapText="1"/>
    </xf>
    <xf numFmtId="0" fontId="5" fillId="0" borderId="0" xfId="3" applyFont="1" applyAlignment="1">
      <alignment horizontal="center" vertical="center" wrapText="1"/>
    </xf>
    <xf numFmtId="0" fontId="2" fillId="0" borderId="0" xfId="3" applyAlignment="1">
      <alignment horizontal="center"/>
    </xf>
    <xf numFmtId="0" fontId="2" fillId="0" borderId="0" xfId="3" applyAlignment="1">
      <alignment horizontal="center" wrapText="1"/>
    </xf>
    <xf numFmtId="41" fontId="6" fillId="0" borderId="1" xfId="3" applyNumberFormat="1" applyFont="1" applyBorder="1" applyAlignment="1">
      <alignment horizontal="left"/>
    </xf>
    <xf numFmtId="49" fontId="6" fillId="0" borderId="1" xfId="3" applyNumberFormat="1" applyFont="1" applyBorder="1" applyAlignment="1">
      <alignment horizontal="left"/>
    </xf>
    <xf numFmtId="41" fontId="6" fillId="0" borderId="2" xfId="3" applyNumberFormat="1" applyFont="1" applyBorder="1" applyAlignment="1">
      <alignment horizontal="left"/>
    </xf>
    <xf numFmtId="41" fontId="7" fillId="0" borderId="0" xfId="3" applyNumberFormat="1" applyFont="1" applyAlignment="1">
      <alignment horizontal="center"/>
    </xf>
    <xf numFmtId="41" fontId="2" fillId="0" borderId="0" xfId="3" applyNumberFormat="1"/>
    <xf numFmtId="49" fontId="6" fillId="0" borderId="2" xfId="3" applyNumberFormat="1" applyFont="1" applyBorder="1" applyAlignment="1">
      <alignment horizontal="left"/>
    </xf>
    <xf numFmtId="41" fontId="8" fillId="0" borderId="0" xfId="3" applyNumberFormat="1" applyFont="1" applyAlignment="1">
      <alignment horizontal="center"/>
    </xf>
    <xf numFmtId="0" fontId="8" fillId="0" borderId="0" xfId="3" applyFont="1" applyAlignment="1">
      <alignment horizontal="center"/>
    </xf>
    <xf numFmtId="49" fontId="7" fillId="0" borderId="0" xfId="3" applyNumberFormat="1" applyFont="1" applyAlignment="1">
      <alignment horizontal="center"/>
    </xf>
    <xf numFmtId="41" fontId="8" fillId="0" borderId="0" xfId="3" applyNumberFormat="1" applyFont="1"/>
    <xf numFmtId="0" fontId="8" fillId="0" borderId="0" xfId="3" applyFont="1"/>
    <xf numFmtId="43" fontId="2" fillId="0" borderId="0" xfId="3" applyNumberFormat="1"/>
    <xf numFmtId="0" fontId="13" fillId="0" borderId="0" xfId="0" applyFont="1"/>
    <xf numFmtId="0" fontId="13" fillId="0" borderId="0" xfId="0" applyFont="1" applyAlignment="1">
      <alignment horizontal="centerContinuous"/>
    </xf>
    <xf numFmtId="14" fontId="13" fillId="0" borderId="0" xfId="0" applyNumberFormat="1" applyFont="1"/>
    <xf numFmtId="164" fontId="13" fillId="0" borderId="10" xfId="1" applyNumberFormat="1" applyFont="1" applyFill="1" applyBorder="1"/>
    <xf numFmtId="164" fontId="13" fillId="0" borderId="0" xfId="1" applyNumberFormat="1" applyFont="1" applyFill="1" applyBorder="1"/>
    <xf numFmtId="169" fontId="13" fillId="0" borderId="0" xfId="1" applyNumberFormat="1" applyFont="1" applyFill="1" applyBorder="1"/>
    <xf numFmtId="164" fontId="13" fillId="0" borderId="0" xfId="1" applyNumberFormat="1" applyFont="1" applyBorder="1"/>
    <xf numFmtId="165" fontId="13" fillId="0" borderId="0" xfId="2" applyNumberFormat="1" applyFont="1" applyFill="1" applyBorder="1"/>
    <xf numFmtId="164" fontId="13" fillId="0" borderId="0" xfId="1" quotePrefix="1" applyNumberFormat="1" applyFont="1" applyFill="1" applyBorder="1"/>
    <xf numFmtId="164" fontId="13" fillId="0" borderId="13" xfId="1" applyNumberFormat="1" applyFont="1" applyFill="1" applyBorder="1"/>
    <xf numFmtId="168" fontId="13" fillId="0" borderId="13" xfId="1" applyNumberFormat="1" applyFont="1" applyFill="1" applyBorder="1"/>
    <xf numFmtId="168" fontId="13" fillId="0" borderId="0" xfId="1" applyNumberFormat="1" applyFont="1" applyFill="1" applyBorder="1"/>
    <xf numFmtId="168" fontId="13" fillId="0" borderId="14" xfId="1" applyNumberFormat="1" applyFont="1" applyFill="1" applyBorder="1"/>
    <xf numFmtId="164" fontId="15" fillId="0" borderId="13" xfId="1" applyNumberFormat="1" applyFont="1" applyFill="1" applyBorder="1"/>
    <xf numFmtId="164" fontId="13" fillId="0" borderId="14" xfId="1" applyNumberFormat="1" applyFont="1" applyFill="1" applyBorder="1"/>
    <xf numFmtId="164" fontId="16" fillId="0" borderId="13" xfId="1" applyNumberFormat="1" applyFont="1" applyFill="1" applyBorder="1"/>
    <xf numFmtId="164" fontId="15" fillId="0" borderId="0" xfId="1" applyNumberFormat="1" applyFont="1" applyFill="1" applyBorder="1"/>
    <xf numFmtId="164" fontId="16" fillId="0" borderId="0" xfId="1" applyNumberFormat="1" applyFont="1" applyFill="1" applyBorder="1"/>
    <xf numFmtId="164" fontId="13" fillId="0" borderId="13" xfId="1" quotePrefix="1" applyNumberFormat="1" applyFont="1" applyFill="1" applyBorder="1"/>
    <xf numFmtId="164" fontId="13" fillId="0" borderId="15" xfId="1" applyNumberFormat="1" applyFont="1" applyFill="1" applyBorder="1"/>
    <xf numFmtId="164" fontId="13" fillId="0" borderId="4" xfId="1" applyNumberFormat="1" applyFont="1" applyFill="1" applyBorder="1"/>
    <xf numFmtId="0" fontId="13" fillId="0" borderId="17" xfId="0" applyFont="1" applyBorder="1"/>
    <xf numFmtId="169" fontId="13" fillId="0" borderId="8" xfId="1" applyNumberFormat="1" applyFont="1" applyFill="1" applyBorder="1"/>
    <xf numFmtId="43" fontId="13" fillId="0" borderId="0" xfId="0" applyNumberFormat="1" applyFont="1"/>
    <xf numFmtId="164" fontId="13" fillId="0" borderId="0" xfId="0" applyNumberFormat="1" applyFont="1"/>
    <xf numFmtId="43" fontId="13" fillId="0" borderId="32" xfId="1" applyFont="1" applyFill="1" applyBorder="1"/>
    <xf numFmtId="0" fontId="18" fillId="8" borderId="5" xfId="6" applyFont="1" applyFill="1" applyBorder="1" applyAlignment="1">
      <alignment vertical="center"/>
    </xf>
    <xf numFmtId="0" fontId="20" fillId="9" borderId="19" xfId="6" applyFont="1" applyFill="1" applyBorder="1" applyAlignment="1">
      <alignment horizontal="left" vertical="center"/>
    </xf>
    <xf numFmtId="172" fontId="20" fillId="9" borderId="23" xfId="6" applyNumberFormat="1" applyFont="1" applyFill="1" applyBorder="1" applyAlignment="1">
      <alignment horizontal="center" vertical="center"/>
    </xf>
    <xf numFmtId="0" fontId="13" fillId="0" borderId="0" xfId="7" applyFont="1"/>
    <xf numFmtId="0" fontId="18" fillId="8" borderId="26" xfId="6" applyFont="1" applyFill="1" applyBorder="1" applyAlignment="1">
      <alignment vertical="center"/>
    </xf>
    <xf numFmtId="172" fontId="21" fillId="2" borderId="30" xfId="6" applyNumberFormat="1" applyFont="1" applyFill="1" applyBorder="1" applyAlignment="1">
      <alignment vertical="center"/>
    </xf>
    <xf numFmtId="44" fontId="21" fillId="2" borderId="28" xfId="4" applyFont="1" applyFill="1" applyBorder="1" applyAlignment="1">
      <alignment vertical="center"/>
    </xf>
    <xf numFmtId="0" fontId="18" fillId="8" borderId="36" xfId="6" applyFont="1" applyFill="1" applyBorder="1" applyAlignment="1">
      <alignment vertical="center"/>
    </xf>
    <xf numFmtId="0" fontId="18" fillId="8" borderId="37" xfId="6" applyFont="1" applyFill="1" applyBorder="1" applyAlignment="1">
      <alignment vertical="center"/>
    </xf>
    <xf numFmtId="172" fontId="22" fillId="8" borderId="37" xfId="6" applyNumberFormat="1" applyFont="1" applyFill="1" applyBorder="1" applyAlignment="1">
      <alignment vertical="center"/>
    </xf>
    <xf numFmtId="172" fontId="22" fillId="8" borderId="7" xfId="6" applyNumberFormat="1" applyFont="1" applyFill="1" applyBorder="1" applyAlignment="1">
      <alignment horizontal="center" vertical="center"/>
    </xf>
    <xf numFmtId="0" fontId="20" fillId="10" borderId="10" xfId="6" applyFont="1" applyFill="1" applyBorder="1" applyAlignment="1">
      <alignment horizontal="center" vertical="center"/>
    </xf>
    <xf numFmtId="44" fontId="20" fillId="10" borderId="29" xfId="4" applyFont="1" applyFill="1" applyBorder="1" applyAlignment="1">
      <alignment horizontal="center" vertical="center"/>
    </xf>
    <xf numFmtId="0" fontId="13" fillId="0" borderId="34" xfId="7" applyFont="1" applyBorder="1" applyAlignment="1">
      <alignment horizontal="center"/>
    </xf>
    <xf numFmtId="44" fontId="13" fillId="0" borderId="39" xfId="4" applyFont="1" applyBorder="1"/>
    <xf numFmtId="0" fontId="13" fillId="0" borderId="42" xfId="7" applyFont="1" applyBorder="1" applyAlignment="1">
      <alignment horizontal="center"/>
    </xf>
    <xf numFmtId="172" fontId="15" fillId="0" borderId="30" xfId="8" applyNumberFormat="1" applyFont="1" applyBorder="1" applyAlignment="1">
      <alignment vertical="center"/>
    </xf>
    <xf numFmtId="0" fontId="23" fillId="0" borderId="0" xfId="0" applyFont="1"/>
    <xf numFmtId="3" fontId="13" fillId="0" borderId="0" xfId="0" applyNumberFormat="1" applyFont="1"/>
    <xf numFmtId="0" fontId="23" fillId="2" borderId="17" xfId="0" applyFont="1" applyFill="1" applyBorder="1"/>
    <xf numFmtId="0" fontId="23" fillId="2" borderId="17" xfId="0" applyFont="1" applyFill="1" applyBorder="1" applyAlignment="1">
      <alignment wrapText="1"/>
    </xf>
    <xf numFmtId="0" fontId="23" fillId="6" borderId="17" xfId="0" applyFont="1" applyFill="1" applyBorder="1" applyAlignment="1">
      <alignment wrapText="1"/>
    </xf>
    <xf numFmtId="0" fontId="24" fillId="0" borderId="17" xfId="0" applyFont="1" applyBorder="1" applyAlignment="1">
      <alignment horizontal="right"/>
    </xf>
    <xf numFmtId="0" fontId="24" fillId="0" borderId="17" xfId="0" applyFont="1" applyBorder="1"/>
    <xf numFmtId="8" fontId="24" fillId="0" borderId="17" xfId="0" applyNumberFormat="1" applyFont="1" applyBorder="1" applyAlignment="1">
      <alignment wrapText="1"/>
    </xf>
    <xf numFmtId="0" fontId="23" fillId="0" borderId="17" xfId="0" applyFont="1" applyBorder="1" applyAlignment="1">
      <alignment wrapText="1"/>
    </xf>
    <xf numFmtId="3" fontId="13" fillId="7" borderId="17" xfId="0" applyNumberFormat="1" applyFont="1" applyFill="1" applyBorder="1"/>
    <xf numFmtId="3" fontId="13" fillId="0" borderId="17" xfId="0" applyNumberFormat="1" applyFont="1" applyBorder="1"/>
    <xf numFmtId="174" fontId="13" fillId="0" borderId="17" xfId="0" applyNumberFormat="1" applyFont="1" applyBorder="1"/>
    <xf numFmtId="174" fontId="23" fillId="0" borderId="17" xfId="0" applyNumberFormat="1" applyFont="1" applyBorder="1"/>
    <xf numFmtId="0" fontId="13" fillId="2" borderId="17" xfId="0" applyFont="1" applyFill="1" applyBorder="1"/>
    <xf numFmtId="3" fontId="13" fillId="2" borderId="17" xfId="0" applyNumberFormat="1" applyFont="1" applyFill="1" applyBorder="1"/>
    <xf numFmtId="174" fontId="13" fillId="2" borderId="17" xfId="0" applyNumberFormat="1" applyFont="1" applyFill="1" applyBorder="1"/>
    <xf numFmtId="174" fontId="23" fillId="2" borderId="17" xfId="0" applyNumberFormat="1" applyFont="1" applyFill="1" applyBorder="1"/>
    <xf numFmtId="174" fontId="13" fillId="7" borderId="17" xfId="0" applyNumberFormat="1" applyFont="1" applyFill="1" applyBorder="1"/>
    <xf numFmtId="174" fontId="23" fillId="7" borderId="17" xfId="0" applyNumberFormat="1" applyFont="1" applyFill="1" applyBorder="1"/>
    <xf numFmtId="0" fontId="23" fillId="0" borderId="17" xfId="0" applyFont="1" applyBorder="1"/>
    <xf numFmtId="3" fontId="23" fillId="0" borderId="17" xfId="0" applyNumberFormat="1" applyFont="1" applyBorder="1"/>
    <xf numFmtId="0" fontId="13" fillId="7" borderId="34" xfId="0" applyFont="1" applyFill="1" applyBorder="1"/>
    <xf numFmtId="0" fontId="13" fillId="7" borderId="8" xfId="0" applyFont="1" applyFill="1" applyBorder="1"/>
    <xf numFmtId="0" fontId="13" fillId="7" borderId="9" xfId="0" applyFont="1" applyFill="1" applyBorder="1"/>
    <xf numFmtId="174" fontId="13" fillId="7" borderId="32" xfId="0" applyNumberFormat="1" applyFont="1" applyFill="1" applyBorder="1"/>
    <xf numFmtId="174" fontId="13" fillId="7" borderId="35" xfId="0" applyNumberFormat="1" applyFont="1" applyFill="1" applyBorder="1"/>
    <xf numFmtId="0" fontId="23" fillId="0" borderId="34" xfId="0" applyFont="1" applyBorder="1"/>
    <xf numFmtId="0" fontId="13" fillId="0" borderId="8" xfId="0" applyFont="1" applyBorder="1"/>
    <xf numFmtId="174" fontId="23" fillId="0" borderId="21" xfId="0" applyNumberFormat="1" applyFont="1" applyBorder="1"/>
    <xf numFmtId="174" fontId="23" fillId="0" borderId="22" xfId="0" applyNumberFormat="1" applyFont="1" applyBorder="1"/>
    <xf numFmtId="174" fontId="23" fillId="0" borderId="23" xfId="0" applyNumberFormat="1" applyFont="1" applyBorder="1"/>
    <xf numFmtId="174" fontId="23" fillId="0" borderId="0" xfId="0" applyNumberFormat="1" applyFont="1"/>
    <xf numFmtId="0" fontId="25" fillId="0" borderId="0" xfId="0" applyFont="1"/>
    <xf numFmtId="0" fontId="26" fillId="11" borderId="19" xfId="0" applyFont="1" applyFill="1" applyBorder="1" applyAlignment="1">
      <alignment horizontal="center" vertical="center"/>
    </xf>
    <xf numFmtId="0" fontId="26" fillId="11" borderId="23" xfId="0" applyFont="1" applyFill="1" applyBorder="1" applyAlignment="1">
      <alignment horizontal="center" vertical="center"/>
    </xf>
    <xf numFmtId="0" fontId="27" fillId="0" borderId="30" xfId="0" applyFont="1" applyBorder="1" applyAlignment="1">
      <alignment vertical="center"/>
    </xf>
    <xf numFmtId="0" fontId="26" fillId="0" borderId="30" xfId="0" applyFont="1" applyBorder="1" applyAlignment="1">
      <alignment horizontal="center" vertical="center"/>
    </xf>
    <xf numFmtId="174" fontId="27" fillId="0" borderId="28" xfId="0" applyNumberFormat="1" applyFont="1" applyBorder="1" applyAlignment="1">
      <alignment horizontal="right"/>
    </xf>
    <xf numFmtId="174" fontId="26" fillId="0" borderId="28" xfId="0" applyNumberFormat="1" applyFont="1" applyBorder="1" applyAlignment="1">
      <alignment horizontal="right"/>
    </xf>
    <xf numFmtId="0" fontId="13" fillId="0" borderId="19" xfId="0" applyFont="1" applyBorder="1" applyAlignment="1">
      <alignment horizontal="center" vertical="center" wrapText="1"/>
    </xf>
    <xf numFmtId="0" fontId="13" fillId="0" borderId="23" xfId="0" applyFont="1" applyBorder="1" applyAlignment="1">
      <alignment horizontal="center" vertical="center" wrapText="1"/>
    </xf>
    <xf numFmtId="0" fontId="23" fillId="0" borderId="25" xfId="0" applyFont="1" applyBorder="1" applyAlignment="1">
      <alignment horizontal="center" vertical="center" wrapText="1"/>
    </xf>
    <xf numFmtId="0" fontId="23" fillId="0" borderId="28" xfId="0" applyFont="1" applyBorder="1" applyAlignment="1">
      <alignment horizontal="center" vertical="center" wrapText="1"/>
    </xf>
    <xf numFmtId="0" fontId="27" fillId="3" borderId="28" xfId="0" applyFont="1" applyFill="1" applyBorder="1" applyAlignment="1">
      <alignment vertical="center" wrapText="1"/>
    </xf>
    <xf numFmtId="0" fontId="29" fillId="3" borderId="28" xfId="5" applyFont="1" applyFill="1" applyBorder="1" applyAlignment="1">
      <alignment vertical="center" wrapText="1"/>
    </xf>
    <xf numFmtId="0" fontId="27" fillId="3" borderId="28" xfId="0" applyFont="1" applyFill="1" applyBorder="1" applyAlignment="1">
      <alignment horizontal="right" vertical="center" wrapText="1"/>
    </xf>
    <xf numFmtId="0" fontId="13" fillId="4" borderId="28" xfId="0" applyFont="1" applyFill="1" applyBorder="1" applyAlignment="1">
      <alignment vertical="center" wrapText="1"/>
    </xf>
    <xf numFmtId="0" fontId="13" fillId="2" borderId="0" xfId="0" applyFont="1" applyFill="1"/>
    <xf numFmtId="0" fontId="13" fillId="3" borderId="28" xfId="0" applyFont="1" applyFill="1" applyBorder="1" applyAlignment="1">
      <alignment vertical="center" wrapText="1"/>
    </xf>
    <xf numFmtId="0" fontId="31" fillId="3" borderId="28" xfId="5" applyFont="1" applyFill="1" applyBorder="1" applyAlignment="1">
      <alignment vertical="center" wrapText="1"/>
    </xf>
    <xf numFmtId="6" fontId="14" fillId="3" borderId="28" xfId="0" applyNumberFormat="1" applyFont="1" applyFill="1" applyBorder="1" applyAlignment="1">
      <alignment vertical="center" wrapText="1"/>
    </xf>
    <xf numFmtId="0" fontId="14" fillId="3" borderId="28" xfId="0" applyFont="1" applyFill="1" applyBorder="1" applyAlignment="1">
      <alignment vertical="center" wrapText="1"/>
    </xf>
    <xf numFmtId="0" fontId="27" fillId="5" borderId="28" xfId="0" applyFont="1" applyFill="1" applyBorder="1" applyAlignment="1">
      <alignment vertical="center" wrapText="1"/>
    </xf>
    <xf numFmtId="0" fontId="13" fillId="5" borderId="28" xfId="0" applyFont="1" applyFill="1" applyBorder="1" applyAlignment="1">
      <alignment vertical="center" wrapText="1"/>
    </xf>
    <xf numFmtId="44" fontId="14" fillId="3" borderId="28" xfId="0" applyNumberFormat="1" applyFont="1" applyFill="1" applyBorder="1" applyAlignment="1">
      <alignment vertical="center" wrapText="1"/>
    </xf>
    <xf numFmtId="173" fontId="13" fillId="0" borderId="0" xfId="0" applyNumberFormat="1" applyFont="1"/>
    <xf numFmtId="0" fontId="27" fillId="5" borderId="19" xfId="0" applyFont="1" applyFill="1" applyBorder="1" applyAlignment="1">
      <alignment vertical="center" wrapText="1"/>
    </xf>
    <xf numFmtId="0" fontId="27" fillId="5" borderId="23" xfId="0" applyFont="1" applyFill="1" applyBorder="1" applyAlignment="1">
      <alignment vertical="center" wrapText="1"/>
    </xf>
    <xf numFmtId="0" fontId="13" fillId="5" borderId="23" xfId="0" applyFont="1" applyFill="1" applyBorder="1" applyAlignment="1">
      <alignment vertical="center" wrapText="1"/>
    </xf>
    <xf numFmtId="0" fontId="27" fillId="3" borderId="30" xfId="0" applyFont="1" applyFill="1" applyBorder="1" applyAlignment="1">
      <alignment vertical="center" wrapText="1"/>
    </xf>
    <xf numFmtId="0" fontId="13" fillId="0" borderId="0" xfId="0" applyFont="1" applyAlignment="1">
      <alignment vertical="center"/>
    </xf>
    <xf numFmtId="0" fontId="29" fillId="0" borderId="0" xfId="5" applyFont="1" applyAlignment="1">
      <alignment vertical="center"/>
    </xf>
    <xf numFmtId="0" fontId="31" fillId="0" borderId="0" xfId="5" applyFont="1" applyAlignment="1">
      <alignment vertical="center"/>
    </xf>
    <xf numFmtId="0" fontId="14" fillId="0" borderId="0" xfId="0" applyFont="1"/>
    <xf numFmtId="0" fontId="28" fillId="0" borderId="0" xfId="0" applyFont="1"/>
    <xf numFmtId="0" fontId="25" fillId="0" borderId="0" xfId="0" applyFont="1" applyAlignment="1">
      <alignment horizontal="center"/>
    </xf>
    <xf numFmtId="0" fontId="23" fillId="0" borderId="17" xfId="0" applyFont="1" applyBorder="1" applyAlignment="1">
      <alignment horizontal="center" vertical="center" wrapText="1"/>
    </xf>
    <xf numFmtId="0" fontId="23" fillId="0" borderId="9" xfId="0" applyFont="1" applyBorder="1" applyAlignment="1">
      <alignment horizontal="centerContinuous" vertical="center" wrapText="1"/>
    </xf>
    <xf numFmtId="0" fontId="23" fillId="0" borderId="8" xfId="0" applyFont="1" applyBorder="1" applyAlignment="1">
      <alignment horizontal="centerContinuous" vertical="center" wrapText="1"/>
    </xf>
    <xf numFmtId="0" fontId="13" fillId="0" borderId="17" xfId="0" applyFont="1" applyBorder="1" applyAlignment="1">
      <alignment horizontal="center"/>
    </xf>
    <xf numFmtId="164" fontId="13" fillId="0" borderId="17" xfId="1" applyNumberFormat="1" applyFont="1" applyBorder="1"/>
    <xf numFmtId="164" fontId="13" fillId="0" borderId="9" xfId="1" applyNumberFormat="1" applyFont="1" applyBorder="1"/>
    <xf numFmtId="43" fontId="13" fillId="0" borderId="17" xfId="1" applyFont="1" applyBorder="1"/>
    <xf numFmtId="9" fontId="13" fillId="0" borderId="17" xfId="2" applyFont="1" applyBorder="1"/>
    <xf numFmtId="164" fontId="13" fillId="0" borderId="17" xfId="0" applyNumberFormat="1" applyFont="1" applyBorder="1"/>
    <xf numFmtId="164" fontId="13" fillId="0" borderId="8" xfId="0" applyNumberFormat="1" applyFont="1" applyBorder="1"/>
    <xf numFmtId="2" fontId="13" fillId="0" borderId="17" xfId="0" applyNumberFormat="1" applyFont="1" applyBorder="1"/>
    <xf numFmtId="164" fontId="13" fillId="0" borderId="11" xfId="0" applyNumberFormat="1" applyFont="1" applyBorder="1"/>
    <xf numFmtId="0" fontId="23" fillId="0" borderId="17" xfId="0" applyFont="1" applyBorder="1" applyAlignment="1">
      <alignment horizontal="right"/>
    </xf>
    <xf numFmtId="164" fontId="32" fillId="0" borderId="18" xfId="0" applyNumberFormat="1" applyFont="1" applyBorder="1"/>
    <xf numFmtId="167" fontId="13" fillId="0" borderId="0" xfId="0" applyNumberFormat="1" applyFont="1"/>
    <xf numFmtId="165" fontId="23" fillId="0" borderId="19" xfId="2" applyNumberFormat="1" applyFont="1" applyBorder="1"/>
    <xf numFmtId="44" fontId="13" fillId="0" borderId="0" xfId="4" applyFont="1"/>
    <xf numFmtId="0" fontId="23" fillId="0" borderId="3" xfId="3" applyFont="1" applyBorder="1"/>
    <xf numFmtId="0" fontId="23" fillId="0" borderId="0" xfId="3" applyFont="1" applyAlignment="1">
      <alignment horizontal="center"/>
    </xf>
    <xf numFmtId="0" fontId="27" fillId="0" borderId="0" xfId="3" applyFont="1"/>
    <xf numFmtId="0" fontId="23" fillId="0" borderId="0" xfId="3" applyFont="1" applyAlignment="1">
      <alignment horizontal="left" indent="1"/>
    </xf>
    <xf numFmtId="164" fontId="26" fillId="0" borderId="0" xfId="3" applyNumberFormat="1" applyFont="1"/>
    <xf numFmtId="0" fontId="27" fillId="0" borderId="0" xfId="3" applyFont="1" applyAlignment="1">
      <alignment horizontal="left" indent="1"/>
    </xf>
    <xf numFmtId="164" fontId="27" fillId="0" borderId="0" xfId="3" applyNumberFormat="1" applyFont="1"/>
    <xf numFmtId="0" fontId="26" fillId="0" borderId="0" xfId="3" applyFont="1"/>
    <xf numFmtId="165" fontId="27" fillId="0" borderId="0" xfId="2" applyNumberFormat="1" applyFont="1" applyFill="1"/>
    <xf numFmtId="165" fontId="26" fillId="0" borderId="17" xfId="2" applyNumberFormat="1" applyFont="1" applyBorder="1"/>
    <xf numFmtId="0" fontId="13" fillId="0" borderId="5" xfId="0" applyFont="1" applyBorder="1"/>
    <xf numFmtId="0" fontId="13" fillId="0" borderId="6" xfId="0" applyFont="1" applyBorder="1"/>
    <xf numFmtId="0" fontId="13" fillId="0" borderId="7" xfId="0" applyFont="1" applyBorder="1"/>
    <xf numFmtId="0" fontId="13" fillId="0" borderId="24" xfId="0" applyFont="1" applyBorder="1"/>
    <xf numFmtId="164" fontId="13" fillId="0" borderId="25" xfId="1" applyNumberFormat="1" applyFont="1" applyBorder="1"/>
    <xf numFmtId="164" fontId="13" fillId="0" borderId="25" xfId="0" applyNumberFormat="1" applyFont="1" applyBorder="1"/>
    <xf numFmtId="0" fontId="13" fillId="0" borderId="25" xfId="0" applyFont="1" applyBorder="1"/>
    <xf numFmtId="14" fontId="13" fillId="0" borderId="25" xfId="0" applyNumberFormat="1" applyFont="1" applyBorder="1"/>
    <xf numFmtId="0" fontId="13" fillId="0" borderId="26" xfId="0" applyFont="1" applyBorder="1"/>
    <xf numFmtId="164" fontId="13" fillId="0" borderId="27" xfId="1" applyNumberFormat="1" applyFont="1" applyBorder="1"/>
    <xf numFmtId="164" fontId="13" fillId="0" borderId="28" xfId="1" applyNumberFormat="1" applyFont="1" applyBorder="1"/>
    <xf numFmtId="0" fontId="13" fillId="0" borderId="21" xfId="0" applyFont="1" applyBorder="1"/>
    <xf numFmtId="0" fontId="13" fillId="0" borderId="22" xfId="0" applyFont="1" applyBorder="1"/>
    <xf numFmtId="0" fontId="13" fillId="0" borderId="23" xfId="0" applyFont="1" applyBorder="1"/>
    <xf numFmtId="0" fontId="13" fillId="0" borderId="31" xfId="0" applyFont="1" applyBorder="1"/>
    <xf numFmtId="164" fontId="16" fillId="0" borderId="0" xfId="1" applyNumberFormat="1" applyFont="1" applyFill="1"/>
    <xf numFmtId="164" fontId="16" fillId="0" borderId="14" xfId="1" applyNumberFormat="1" applyFont="1" applyFill="1" applyBorder="1"/>
    <xf numFmtId="164" fontId="13" fillId="0" borderId="0" xfId="1" applyNumberFormat="1" applyFont="1" applyFill="1"/>
    <xf numFmtId="0" fontId="13" fillId="0" borderId="20" xfId="0" applyFont="1" applyBorder="1"/>
    <xf numFmtId="164" fontId="17" fillId="0" borderId="32" xfId="1" applyNumberFormat="1" applyFont="1" applyBorder="1"/>
    <xf numFmtId="164" fontId="17" fillId="0" borderId="31" xfId="1" applyNumberFormat="1" applyFont="1" applyBorder="1"/>
    <xf numFmtId="164" fontId="17" fillId="0" borderId="20" xfId="1" applyNumberFormat="1" applyFont="1" applyBorder="1"/>
    <xf numFmtId="164" fontId="17" fillId="0" borderId="0" xfId="1" applyNumberFormat="1" applyFont="1"/>
    <xf numFmtId="164" fontId="17" fillId="0" borderId="8" xfId="1" applyNumberFormat="1" applyFont="1" applyBorder="1" applyAlignment="1">
      <alignment horizontal="centerContinuous"/>
    </xf>
    <xf numFmtId="0" fontId="35" fillId="0" borderId="0" xfId="0" applyFont="1"/>
    <xf numFmtId="0" fontId="17" fillId="0" borderId="0" xfId="0" applyFont="1"/>
    <xf numFmtId="9" fontId="17" fillId="0" borderId="0" xfId="2" applyFont="1"/>
    <xf numFmtId="0" fontId="36" fillId="0" borderId="0" xfId="0" applyFont="1"/>
    <xf numFmtId="0" fontId="36" fillId="0" borderId="34" xfId="0" applyFont="1" applyBorder="1" applyAlignment="1">
      <alignment horizontal="centerContinuous"/>
    </xf>
    <xf numFmtId="164" fontId="36" fillId="0" borderId="8" xfId="1" applyNumberFormat="1" applyFont="1" applyBorder="1" applyAlignment="1">
      <alignment horizontal="centerContinuous"/>
    </xf>
    <xf numFmtId="0" fontId="17" fillId="0" borderId="8" xfId="0" applyFont="1" applyBorder="1" applyAlignment="1">
      <alignment horizontal="centerContinuous"/>
    </xf>
    <xf numFmtId="9" fontId="17" fillId="0" borderId="12" xfId="2" applyFont="1" applyBorder="1"/>
    <xf numFmtId="0" fontId="17" fillId="0" borderId="31" xfId="0" applyFont="1" applyBorder="1"/>
    <xf numFmtId="9" fontId="17" fillId="0" borderId="17" xfId="2" applyFont="1" applyBorder="1"/>
    <xf numFmtId="0" fontId="17" fillId="0" borderId="32" xfId="0" applyFont="1" applyBorder="1"/>
    <xf numFmtId="44" fontId="17" fillId="0" borderId="32" xfId="4" applyFont="1" applyBorder="1"/>
    <xf numFmtId="165" fontId="17" fillId="0" borderId="32" xfId="2" applyNumberFormat="1" applyFont="1" applyBorder="1"/>
    <xf numFmtId="44" fontId="17" fillId="0" borderId="31" xfId="4" applyFont="1" applyBorder="1"/>
    <xf numFmtId="165" fontId="17" fillId="0" borderId="31" xfId="2" applyNumberFormat="1" applyFont="1" applyBorder="1"/>
    <xf numFmtId="0" fontId="17" fillId="0" borderId="20" xfId="0" applyFont="1" applyBorder="1"/>
    <xf numFmtId="44" fontId="17" fillId="0" borderId="20" xfId="4" applyFont="1" applyBorder="1"/>
    <xf numFmtId="165" fontId="17" fillId="0" borderId="20" xfId="2" applyNumberFormat="1" applyFont="1" applyBorder="1"/>
    <xf numFmtId="44" fontId="17" fillId="0" borderId="0" xfId="4" applyFont="1"/>
    <xf numFmtId="165" fontId="17" fillId="0" borderId="0" xfId="2" applyNumberFormat="1" applyFont="1"/>
    <xf numFmtId="44" fontId="17" fillId="0" borderId="8" xfId="4" applyFont="1" applyBorder="1" applyAlignment="1">
      <alignment horizontal="centerContinuous"/>
    </xf>
    <xf numFmtId="165" fontId="17" fillId="0" borderId="9" xfId="2" applyNumberFormat="1" applyFont="1" applyBorder="1"/>
    <xf numFmtId="43" fontId="17" fillId="0" borderId="0" xfId="0" applyNumberFormat="1" applyFont="1"/>
    <xf numFmtId="0" fontId="23" fillId="0" borderId="0" xfId="0" applyFont="1" applyAlignment="1">
      <alignment horizontal="centerContinuous"/>
    </xf>
    <xf numFmtId="0" fontId="13" fillId="0" borderId="32" xfId="0" applyFont="1" applyBorder="1"/>
    <xf numFmtId="170" fontId="13" fillId="0" borderId="32" xfId="0" applyNumberFormat="1" applyFont="1" applyBorder="1"/>
    <xf numFmtId="170" fontId="13" fillId="0" borderId="31" xfId="0" applyNumberFormat="1" applyFont="1" applyBorder="1"/>
    <xf numFmtId="170" fontId="13" fillId="0" borderId="20" xfId="0" applyNumberFormat="1" applyFont="1" applyBorder="1"/>
    <xf numFmtId="165" fontId="13" fillId="0" borderId="32" xfId="2" applyNumberFormat="1" applyFont="1" applyBorder="1"/>
    <xf numFmtId="165" fontId="13" fillId="0" borderId="31" xfId="2" applyNumberFormat="1" applyFont="1" applyBorder="1"/>
    <xf numFmtId="165" fontId="13" fillId="0" borderId="20" xfId="2" applyNumberFormat="1" applyFont="1" applyBorder="1"/>
    <xf numFmtId="5" fontId="13" fillId="0" borderId="32" xfId="1" applyNumberFormat="1" applyFont="1" applyBorder="1"/>
    <xf numFmtId="5" fontId="13" fillId="0" borderId="31" xfId="1" applyNumberFormat="1" applyFont="1" applyBorder="1"/>
    <xf numFmtId="5" fontId="13" fillId="0" borderId="20" xfId="1" applyNumberFormat="1" applyFont="1" applyBorder="1"/>
    <xf numFmtId="0" fontId="13" fillId="0" borderId="10" xfId="0" applyFont="1" applyBorder="1"/>
    <xf numFmtId="0" fontId="23" fillId="0" borderId="21" xfId="0" applyFont="1" applyBorder="1" applyAlignment="1">
      <alignment horizontal="centerContinuous"/>
    </xf>
    <xf numFmtId="0" fontId="13" fillId="0" borderId="22" xfId="0" applyFont="1" applyBorder="1" applyAlignment="1">
      <alignment horizontal="centerContinuous"/>
    </xf>
    <xf numFmtId="0" fontId="13" fillId="0" borderId="43" xfId="0" applyFont="1" applyBorder="1" applyAlignment="1">
      <alignment horizontal="centerContinuous"/>
    </xf>
    <xf numFmtId="0" fontId="23" fillId="0" borderId="22" xfId="0" applyFont="1" applyBorder="1" applyAlignment="1">
      <alignment horizontal="centerContinuous"/>
    </xf>
    <xf numFmtId="0" fontId="13" fillId="0" borderId="23" xfId="0" applyFont="1" applyBorder="1" applyAlignment="1">
      <alignment horizontal="centerContinuous"/>
    </xf>
    <xf numFmtId="0" fontId="13" fillId="0" borderId="13" xfId="0" applyFont="1" applyBorder="1"/>
    <xf numFmtId="0" fontId="13" fillId="0" borderId="14" xfId="0" applyFont="1" applyBorder="1"/>
    <xf numFmtId="10" fontId="16" fillId="0" borderId="13" xfId="2" applyNumberFormat="1" applyFont="1" applyFill="1" applyBorder="1"/>
    <xf numFmtId="164" fontId="15" fillId="0" borderId="0" xfId="0" applyNumberFormat="1" applyFont="1"/>
    <xf numFmtId="164" fontId="13" fillId="0" borderId="14" xfId="0" applyNumberFormat="1" applyFont="1" applyBorder="1"/>
    <xf numFmtId="164" fontId="13" fillId="0" borderId="13" xfId="0" applyNumberFormat="1" applyFont="1" applyBorder="1"/>
    <xf numFmtId="164" fontId="15" fillId="0" borderId="14" xfId="1" applyNumberFormat="1" applyFont="1" applyFill="1" applyBorder="1"/>
    <xf numFmtId="43" fontId="13" fillId="0" borderId="13" xfId="1" applyFont="1" applyFill="1" applyBorder="1"/>
    <xf numFmtId="0" fontId="13" fillId="0" borderId="15" xfId="0" applyFont="1" applyBorder="1"/>
    <xf numFmtId="170" fontId="15" fillId="0" borderId="15" xfId="0" applyNumberFormat="1" applyFont="1" applyBorder="1"/>
    <xf numFmtId="170" fontId="16" fillId="0" borderId="19" xfId="0" applyNumberFormat="1" applyFont="1" applyBorder="1"/>
    <xf numFmtId="170" fontId="15" fillId="0" borderId="4" xfId="0" applyNumberFormat="1" applyFont="1" applyBorder="1"/>
    <xf numFmtId="0" fontId="13" fillId="0" borderId="11" xfId="0" applyFont="1" applyBorder="1"/>
    <xf numFmtId="170" fontId="16" fillId="0" borderId="0" xfId="0" applyNumberFormat="1" applyFont="1"/>
    <xf numFmtId="170" fontId="16" fillId="0" borderId="11" xfId="0" applyNumberFormat="1" applyFont="1" applyBorder="1"/>
    <xf numFmtId="170" fontId="16" fillId="0" borderId="14" xfId="0" applyNumberFormat="1" applyFont="1" applyBorder="1"/>
    <xf numFmtId="0" fontId="13" fillId="0" borderId="44" xfId="0" applyFont="1" applyBorder="1"/>
    <xf numFmtId="170" fontId="16" fillId="0" borderId="12" xfId="0" applyNumberFormat="1" applyFont="1" applyBorder="1"/>
    <xf numFmtId="0" fontId="13" fillId="0" borderId="12" xfId="0" applyFont="1" applyBorder="1"/>
    <xf numFmtId="0" fontId="13" fillId="0" borderId="4" xfId="0" applyFont="1" applyBorder="1"/>
    <xf numFmtId="170" fontId="16" fillId="0" borderId="4" xfId="0" applyNumberFormat="1" applyFont="1" applyBorder="1"/>
    <xf numFmtId="170" fontId="16" fillId="0" borderId="16" xfId="0" applyNumberFormat="1" applyFont="1" applyBorder="1"/>
    <xf numFmtId="0" fontId="13" fillId="0" borderId="16" xfId="0" applyFont="1" applyBorder="1"/>
    <xf numFmtId="164" fontId="13" fillId="0" borderId="14" xfId="1" quotePrefix="1" applyNumberFormat="1" applyFont="1" applyFill="1" applyBorder="1"/>
    <xf numFmtId="0" fontId="13" fillId="0" borderId="45" xfId="0" applyFont="1" applyBorder="1"/>
    <xf numFmtId="168" fontId="13" fillId="0" borderId="0" xfId="1" applyNumberFormat="1" applyFont="1" applyFill="1"/>
    <xf numFmtId="0" fontId="23" fillId="0" borderId="21" xfId="0" applyFont="1" applyBorder="1"/>
    <xf numFmtId="168" fontId="23" fillId="0" borderId="22" xfId="1" applyNumberFormat="1" applyFont="1" applyFill="1" applyBorder="1"/>
    <xf numFmtId="168" fontId="23" fillId="0" borderId="43" xfId="1" applyNumberFormat="1" applyFont="1" applyFill="1" applyBorder="1"/>
    <xf numFmtId="168" fontId="23" fillId="0" borderId="23" xfId="1" applyNumberFormat="1" applyFont="1" applyFill="1" applyBorder="1"/>
    <xf numFmtId="44" fontId="13" fillId="0" borderId="0" xfId="4" applyFont="1" applyFill="1"/>
    <xf numFmtId="0" fontId="13" fillId="0" borderId="22" xfId="0" applyFont="1" applyBorder="1" applyAlignment="1">
      <alignment horizontal="right"/>
    </xf>
    <xf numFmtId="14" fontId="16" fillId="0" borderId="0" xfId="0" applyNumberFormat="1" applyFont="1"/>
    <xf numFmtId="0" fontId="16" fillId="0" borderId="0" xfId="0" applyFont="1"/>
    <xf numFmtId="165" fontId="16" fillId="0" borderId="25" xfId="2" applyNumberFormat="1" applyFont="1" applyFill="1" applyBorder="1"/>
    <xf numFmtId="14" fontId="16" fillId="0" borderId="27" xfId="0" applyNumberFormat="1" applyFont="1" applyBorder="1"/>
    <xf numFmtId="0" fontId="16" fillId="0" borderId="27" xfId="0" applyFont="1" applyBorder="1"/>
    <xf numFmtId="164" fontId="16" fillId="0" borderId="27" xfId="1" applyNumberFormat="1" applyFont="1" applyFill="1" applyBorder="1"/>
    <xf numFmtId="165" fontId="16" fillId="0" borderId="28" xfId="2" applyNumberFormat="1" applyFont="1" applyFill="1" applyBorder="1"/>
    <xf numFmtId="0" fontId="13" fillId="0" borderId="29" xfId="0" applyFont="1" applyBorder="1"/>
    <xf numFmtId="176" fontId="13" fillId="0" borderId="0" xfId="0" applyNumberFormat="1" applyFont="1"/>
    <xf numFmtId="170" fontId="16" fillId="0" borderId="30" xfId="0" applyNumberFormat="1" applyFont="1" applyBorder="1"/>
    <xf numFmtId="175" fontId="23" fillId="0" borderId="19" xfId="4" applyNumberFormat="1" applyFont="1" applyFill="1" applyBorder="1"/>
    <xf numFmtId="168" fontId="13" fillId="0" borderId="0" xfId="0" applyNumberFormat="1" applyFont="1"/>
    <xf numFmtId="171" fontId="13" fillId="0" borderId="0" xfId="2" applyNumberFormat="1" applyFont="1" applyFill="1"/>
    <xf numFmtId="0" fontId="33" fillId="0" borderId="0" xfId="0" applyFont="1"/>
    <xf numFmtId="169" fontId="13" fillId="0" borderId="0" xfId="0" applyNumberFormat="1" applyFont="1"/>
    <xf numFmtId="0" fontId="34" fillId="0" borderId="0" xfId="0" applyFont="1"/>
    <xf numFmtId="0" fontId="34" fillId="0" borderId="0" xfId="0" applyFont="1" applyAlignment="1">
      <alignment wrapText="1"/>
    </xf>
    <xf numFmtId="172" fontId="13" fillId="0" borderId="0" xfId="4" applyNumberFormat="1" applyFont="1" applyFill="1"/>
    <xf numFmtId="172" fontId="13" fillId="0" borderId="0" xfId="0" applyNumberFormat="1" applyFont="1"/>
    <xf numFmtId="166" fontId="13" fillId="0" borderId="0" xfId="0" applyNumberFormat="1" applyFont="1"/>
    <xf numFmtId="0" fontId="13" fillId="0" borderId="13" xfId="0" applyFont="1" applyBorder="1" applyAlignment="1">
      <alignment horizontal="centerContinuous"/>
    </xf>
    <xf numFmtId="0" fontId="14" fillId="0" borderId="0" xfId="0" applyFont="1" applyAlignment="1">
      <alignment horizontal="centerContinuous"/>
    </xf>
    <xf numFmtId="14" fontId="13" fillId="0" borderId="13" xfId="0" applyNumberFormat="1" applyFont="1" applyBorder="1"/>
    <xf numFmtId="14" fontId="13" fillId="0" borderId="14" xfId="0" applyNumberFormat="1" applyFont="1" applyBorder="1"/>
    <xf numFmtId="170" fontId="15" fillId="0" borderId="10" xfId="0" applyNumberFormat="1" applyFont="1" applyBorder="1"/>
    <xf numFmtId="170" fontId="15" fillId="0" borderId="11" xfId="0" applyNumberFormat="1" applyFont="1" applyBorder="1"/>
    <xf numFmtId="170" fontId="15" fillId="0" borderId="12" xfId="0" applyNumberFormat="1" applyFont="1" applyBorder="1"/>
    <xf numFmtId="170" fontId="16" fillId="0" borderId="13" xfId="0" applyNumberFormat="1" applyFont="1" applyBorder="1"/>
    <xf numFmtId="169" fontId="16" fillId="0" borderId="0" xfId="1" applyNumberFormat="1" applyFont="1" applyFill="1" applyBorder="1"/>
    <xf numFmtId="169" fontId="13" fillId="0" borderId="13" xfId="1" applyNumberFormat="1" applyFont="1" applyFill="1" applyBorder="1"/>
    <xf numFmtId="169" fontId="13" fillId="0" borderId="14" xfId="1" applyNumberFormat="1" applyFont="1" applyFill="1" applyBorder="1"/>
    <xf numFmtId="165" fontId="13" fillId="0" borderId="13" xfId="2" applyNumberFormat="1" applyFont="1" applyFill="1" applyBorder="1"/>
    <xf numFmtId="165" fontId="13" fillId="0" borderId="14" xfId="2" applyNumberFormat="1" applyFont="1" applyFill="1" applyBorder="1"/>
    <xf numFmtId="164" fontId="13" fillId="0" borderId="16" xfId="1" applyNumberFormat="1" applyFont="1" applyFill="1" applyBorder="1"/>
    <xf numFmtId="169" fontId="13" fillId="0" borderId="34" xfId="1" applyNumberFormat="1" applyFont="1" applyFill="1" applyBorder="1"/>
    <xf numFmtId="169" fontId="13" fillId="0" borderId="9" xfId="1" applyNumberFormat="1" applyFont="1" applyFill="1" applyBorder="1"/>
    <xf numFmtId="43" fontId="13" fillId="0" borderId="31" xfId="1" applyFont="1" applyFill="1" applyBorder="1"/>
    <xf numFmtId="43" fontId="13" fillId="0" borderId="20" xfId="1" applyFont="1" applyFill="1" applyBorder="1"/>
    <xf numFmtId="168" fontId="13" fillId="0" borderId="34" xfId="0" applyNumberFormat="1" applyFont="1" applyBorder="1"/>
    <xf numFmtId="168" fontId="13" fillId="0" borderId="8" xfId="0" applyNumberFormat="1" applyFont="1" applyBorder="1"/>
    <xf numFmtId="168" fontId="13" fillId="0" borderId="9" xfId="0" applyNumberFormat="1" applyFont="1" applyBorder="1"/>
    <xf numFmtId="0" fontId="23" fillId="0" borderId="32" xfId="0" applyFont="1" applyBorder="1" applyAlignment="1">
      <alignment vertical="center"/>
    </xf>
    <xf numFmtId="0" fontId="23" fillId="0" borderId="31" xfId="0" applyFont="1" applyBorder="1" applyAlignment="1">
      <alignment vertical="center"/>
    </xf>
    <xf numFmtId="0" fontId="23" fillId="0" borderId="20" xfId="0" applyFont="1" applyBorder="1" applyAlignment="1">
      <alignment vertical="center"/>
    </xf>
    <xf numFmtId="0" fontId="23" fillId="0" borderId="29" xfId="0" applyFont="1" applyBorder="1" applyAlignment="1">
      <alignment horizontal="center" vertical="center" wrapText="1"/>
    </xf>
    <xf numFmtId="0" fontId="23" fillId="0" borderId="30"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30" xfId="0" applyFont="1" applyBorder="1" applyAlignment="1">
      <alignment horizontal="center" vertical="center" wrapText="1"/>
    </xf>
    <xf numFmtId="0" fontId="19" fillId="0" borderId="29" xfId="6" applyFont="1" applyBorder="1" applyAlignment="1">
      <alignment horizontal="center" vertical="center" wrapText="1"/>
    </xf>
    <xf numFmtId="0" fontId="19" fillId="0" borderId="30" xfId="6" applyFont="1" applyBorder="1" applyAlignment="1">
      <alignment horizontal="center" vertical="center" wrapText="1"/>
    </xf>
    <xf numFmtId="0" fontId="20" fillId="10" borderId="38" xfId="6" applyFont="1" applyFill="1" applyBorder="1" applyAlignment="1">
      <alignment horizontal="center" vertical="center"/>
    </xf>
    <xf numFmtId="0" fontId="20" fillId="10" borderId="9" xfId="6" applyFont="1" applyFill="1" applyBorder="1" applyAlignment="1">
      <alignment horizontal="center" vertical="center"/>
    </xf>
    <xf numFmtId="0" fontId="15" fillId="0" borderId="38" xfId="6" applyFont="1" applyBorder="1" applyAlignment="1">
      <alignment horizontal="center" vertical="center"/>
    </xf>
    <xf numFmtId="0" fontId="15" fillId="0" borderId="9" xfId="6" applyFont="1" applyBorder="1" applyAlignment="1">
      <alignment horizontal="center" vertical="center"/>
    </xf>
    <xf numFmtId="0" fontId="15" fillId="0" borderId="40" xfId="6" applyFont="1" applyBorder="1" applyAlignment="1">
      <alignment horizontal="center" vertical="center"/>
    </xf>
    <xf numFmtId="0" fontId="15" fillId="0" borderId="41" xfId="6" applyFont="1" applyBorder="1" applyAlignment="1">
      <alignment horizontal="center" vertical="center"/>
    </xf>
  </cellXfs>
  <cellStyles count="9">
    <cellStyle name="Comma" xfId="1" builtinId="3"/>
    <cellStyle name="Currency" xfId="4" builtinId="4"/>
    <cellStyle name="Currency 2 2" xfId="8" xr:uid="{50C6756D-D9DC-46E6-B459-0A4DA9BF625E}"/>
    <cellStyle name="Hyperlink" xfId="5" builtinId="8"/>
    <cellStyle name="Normal" xfId="0" builtinId="0"/>
    <cellStyle name="Normal 2" xfId="3" xr:uid="{D135A9F3-F04A-48E7-B742-59DBCBF71E09}"/>
    <cellStyle name="Normal 2 2" xfId="6" xr:uid="{38B42BC0-9B54-459D-9D63-CF22BCECFFF6}"/>
    <cellStyle name="Normal 4" xfId="7" xr:uid="{172596EC-0259-4DE8-8609-AD7BC5453786}"/>
    <cellStyle name="Percent" xfId="2"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26</xdr:row>
      <xdr:rowOff>9525</xdr:rowOff>
    </xdr:from>
    <xdr:to>
      <xdr:col>7</xdr:col>
      <xdr:colOff>57150</xdr:colOff>
      <xdr:row>57</xdr:row>
      <xdr:rowOff>38100</xdr:rowOff>
    </xdr:to>
    <xdr:sp macro="" textlink="">
      <xdr:nvSpPr>
        <xdr:cNvPr id="3" name="TextBox 2">
          <a:extLst>
            <a:ext uri="{FF2B5EF4-FFF2-40B4-BE49-F238E27FC236}">
              <a16:creationId xmlns:a16="http://schemas.microsoft.com/office/drawing/2014/main" id="{D3C80B6A-86F0-5BA2-FB06-6BAE5F6353E0}"/>
            </a:ext>
          </a:extLst>
        </xdr:cNvPr>
        <xdr:cNvSpPr txBox="1"/>
      </xdr:nvSpPr>
      <xdr:spPr>
        <a:xfrm>
          <a:off x="0" y="4829175"/>
          <a:ext cx="7077075" cy="5638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REQUIREMENT: </a:t>
          </a:r>
          <a:r>
            <a:rPr lang="en-US" sz="1100">
              <a:solidFill>
                <a:schemeClr val="dk1"/>
              </a:solidFill>
              <a:effectLst/>
              <a:latin typeface="+mn-lt"/>
              <a:ea typeface="+mn-ea"/>
              <a:cs typeface="+mn-cs"/>
            </a:rPr>
            <a:t>(i) an explanation of the proposed rate design that covers at least the following:</a:t>
          </a:r>
        </a:p>
        <a:p>
          <a:r>
            <a:rPr lang="en-US" sz="1100" b="1">
              <a:solidFill>
                <a:schemeClr val="dk1"/>
              </a:solidFill>
              <a:effectLst/>
              <a:latin typeface="+mn-lt"/>
              <a:ea typeface="+mn-ea"/>
              <a:cs typeface="+mn-cs"/>
            </a:rPr>
            <a:t>REQUIREMENT SUB-PART: </a:t>
          </a:r>
          <a:r>
            <a:rPr lang="en-US" sz="1100">
              <a:solidFill>
                <a:schemeClr val="dk1"/>
              </a:solidFill>
              <a:effectLst/>
              <a:latin typeface="+mn-lt"/>
              <a:ea typeface="+mn-ea"/>
              <a:cs typeface="+mn-cs"/>
            </a:rPr>
            <a:t>(A) a description of how both fixed and variable cost components related to both the program and ongoing costs will be allocated to each customer class and recovered through the proposed program rates;</a:t>
          </a:r>
        </a:p>
        <a:p>
          <a:r>
            <a:rPr lang="en-US" sz="1100" b="1">
              <a:solidFill>
                <a:schemeClr val="dk1"/>
              </a:solidFill>
              <a:effectLst/>
              <a:latin typeface="+mn-lt"/>
              <a:ea typeface="+mn-ea"/>
              <a:cs typeface="+mn-cs"/>
            </a:rPr>
            <a:t>DESCRIPTION: </a:t>
          </a:r>
          <a:r>
            <a:rPr lang="en-US" sz="1100">
              <a:solidFill>
                <a:schemeClr val="dk1"/>
              </a:solidFill>
              <a:effectLst/>
              <a:latin typeface="+mn-lt"/>
              <a:ea typeface="+mn-ea"/>
              <a:cs typeface="+mn-cs"/>
            </a:rPr>
            <a:t>The</a:t>
          </a:r>
          <a:r>
            <a:rPr lang="en-US" sz="1100" baseline="0">
              <a:solidFill>
                <a:schemeClr val="dk1"/>
              </a:solidFill>
              <a:effectLst/>
              <a:latin typeface="+mn-lt"/>
              <a:ea typeface="+mn-ea"/>
              <a:cs typeface="+mn-cs"/>
            </a:rPr>
            <a:t> per kWh program rate applies to all program particpants thus, respective particpants' usage will determine how much they will end up paying. Regardless of costs being fixed or variable, respective participants of the program will bear their fair share of the costs based on their usage. The program rate does not subsidize any one customer class.</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b="1">
              <a:solidFill>
                <a:srgbClr val="FF0000"/>
              </a:solidFill>
              <a:effectLst/>
              <a:latin typeface="+mn-lt"/>
              <a:ea typeface="+mn-ea"/>
              <a:cs typeface="+mn-cs"/>
            </a:rPr>
            <a:t>REQUIREMENT SUB-PART: </a:t>
          </a:r>
          <a:r>
            <a:rPr lang="en-US" sz="1100">
              <a:solidFill>
                <a:schemeClr val="dk1"/>
              </a:solidFill>
              <a:effectLst/>
              <a:latin typeface="+mn-lt"/>
              <a:ea typeface="+mn-ea"/>
              <a:cs typeface="+mn-cs"/>
            </a:rPr>
            <a:t>(B) identification of other current or known rate adjustments applicable to the participating customers;</a:t>
          </a:r>
        </a:p>
        <a:p>
          <a:r>
            <a:rPr lang="en-US" sz="1100" b="1">
              <a:solidFill>
                <a:schemeClr val="dk1"/>
              </a:solidFill>
              <a:effectLst/>
              <a:latin typeface="+mn-lt"/>
              <a:ea typeface="+mn-ea"/>
              <a:cs typeface="+mn-cs"/>
            </a:rPr>
            <a:t>DESCRIPTION: </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REQUIREMENT: </a:t>
          </a:r>
          <a:r>
            <a:rPr lang="en-US" sz="1100">
              <a:solidFill>
                <a:schemeClr val="dk1"/>
              </a:solidFill>
              <a:effectLst/>
              <a:latin typeface="+mn-lt"/>
              <a:ea typeface="+mn-ea"/>
              <a:cs typeface="+mn-cs"/>
            </a:rPr>
            <a:t>(ii) a reasonable range of projected rates based on high, medium, and low estimates of customer participation, along with an explanation for the estimation methodology, which may be based on other prior program experience; </a:t>
          </a:r>
        </a:p>
        <a:p>
          <a:r>
            <a:rPr lang="en-US" sz="1100" b="1">
              <a:solidFill>
                <a:schemeClr val="dk1"/>
              </a:solidFill>
              <a:effectLst/>
              <a:latin typeface="+mn-lt"/>
              <a:ea typeface="+mn-ea"/>
              <a:cs typeface="+mn-cs"/>
            </a:rPr>
            <a:t>DESCRIPTION: </a:t>
          </a:r>
          <a:r>
            <a:rPr lang="en-US" sz="1100">
              <a:solidFill>
                <a:schemeClr val="dk1"/>
              </a:solidFill>
              <a:effectLst/>
              <a:latin typeface="+mn-lt"/>
              <a:ea typeface="+mn-ea"/>
              <a:cs typeface="+mn-cs"/>
            </a:rPr>
            <a:t>Please see table above</a:t>
          </a:r>
          <a:r>
            <a:rPr lang="en-US" sz="1100" baseline="0">
              <a:solidFill>
                <a:schemeClr val="dk1"/>
              </a:solidFill>
              <a:effectLst/>
              <a:latin typeface="+mn-lt"/>
              <a:ea typeface="+mn-ea"/>
              <a:cs typeface="+mn-cs"/>
            </a:rPr>
            <a:t> for Residential and Non-residential customers by tariff schedule with projection of bill impact shown for average low, medium, high usage for each tariff schedule as shown in above table, and the impact of the URC Community Clean Energy Program identified in Column F. </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b="1">
              <a:solidFill>
                <a:srgbClr val="FF0000"/>
              </a:solidFill>
              <a:effectLst/>
              <a:latin typeface="+mn-lt"/>
              <a:ea typeface="+mn-ea"/>
              <a:cs typeface="+mn-cs"/>
            </a:rPr>
            <a:t>REQUIREMENT:</a:t>
          </a:r>
          <a:r>
            <a:rPr lang="en-US" sz="1100" b="1" baseline="0">
              <a:solidFill>
                <a:schemeClr val="dk1"/>
              </a:solidFill>
              <a:effectLst/>
              <a:latin typeface="+mn-lt"/>
              <a:ea typeface="+mn-ea"/>
              <a:cs typeface="+mn-cs"/>
            </a:rPr>
            <a:t> </a:t>
          </a:r>
          <a:r>
            <a:rPr lang="en-US" sz="1100">
              <a:solidFill>
                <a:schemeClr val="dk1"/>
              </a:solidFill>
              <a:effectLst/>
              <a:latin typeface="+mn-lt"/>
              <a:ea typeface="+mn-ea"/>
              <a:cs typeface="+mn-cs"/>
            </a:rPr>
            <a:t>(iii) projected quantifiable costs and benefits of the program, with a demonstration of how they are reflected in the proposed program rates, excluding costs and benefits that do not directly affect the utility;</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DESCRIPTION: </a:t>
          </a:r>
          <a:endParaRPr lang="en-US">
            <a:effectLst/>
          </a:endParaRPr>
        </a:p>
        <a:p>
          <a:endParaRPr lang="en-US" sz="1100">
            <a:solidFill>
              <a:schemeClr val="dk1"/>
            </a:solidFill>
            <a:effectLst/>
            <a:latin typeface="+mn-lt"/>
            <a:ea typeface="+mn-ea"/>
            <a:cs typeface="+mn-cs"/>
          </a:endParaRPr>
        </a:p>
        <a:p>
          <a:endParaRPr lang="en-US" sz="1100" kern="1200"/>
        </a:p>
      </xdr:txBody>
    </xdr:sp>
    <xdr:clientData/>
  </xdr:twoCellAnchor>
</xdr:wsDr>
</file>

<file path=xl/persons/person.xml><?xml version="1.0" encoding="utf-8"?>
<personList xmlns="http://schemas.microsoft.com/office/spreadsheetml/2018/threadedcomments" xmlns:x="http://schemas.openxmlformats.org/spreadsheetml/2006/main">
  <person displayName="Heng, Irene (PacifiCorp)" id="{65EC15D3-1651-403C-81CC-9453822B2DC7}" userId="S::Irene.Heng@pacificorp.com::0b1f8e4d-1b06-4ab7-ac25-2961c9c2334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6" dT="2023-08-15T18:35:16.10" personId="{65EC15D3-1651-403C-81CC-9453822B2DC7}" id="{479A1C13-47E6-4408-BAC3-05C19FAC8840}">
    <text>Paper confirm to Paper Opt-Out Received - 12,000 qty is estimated.</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 Id="rId4" Type="http://schemas.microsoft.com/office/2017/10/relationships/threadedComment" Target="../threadedComments/threadedComment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AE9A3-B445-4FB3-ABF7-FC971A44B633}">
  <sheetPr>
    <pageSetUpPr fitToPage="1"/>
  </sheetPr>
  <dimension ref="A1:G26"/>
  <sheetViews>
    <sheetView view="pageBreakPreview" zoomScaleNormal="100" zoomScaleSheetLayoutView="100" workbookViewId="0"/>
  </sheetViews>
  <sheetFormatPr defaultColWidth="8.7109375" defaultRowHeight="15" x14ac:dyDescent="0.25"/>
  <cols>
    <col min="1" max="1" width="8.7109375" style="183"/>
    <col min="2" max="2" width="10.140625" style="180" bestFit="1" customWidth="1"/>
    <col min="3" max="3" width="15.28515625" style="180" bestFit="1" customWidth="1"/>
    <col min="4" max="4" width="19.5703125" style="183" bestFit="1" customWidth="1"/>
    <col min="5" max="5" width="26.28515625" style="183" bestFit="1" customWidth="1"/>
    <col min="6" max="6" width="14" style="183" bestFit="1" customWidth="1"/>
    <col min="7" max="7" width="9" style="184" bestFit="1" customWidth="1"/>
    <col min="8" max="16384" width="8.7109375" style="183"/>
  </cols>
  <sheetData>
    <row r="1" spans="1:7" ht="22.5" x14ac:dyDescent="0.3">
      <c r="A1" s="182" t="s">
        <v>0</v>
      </c>
    </row>
    <row r="2" spans="1:7" x14ac:dyDescent="0.25">
      <c r="A2" s="185" t="s">
        <v>1</v>
      </c>
    </row>
    <row r="4" spans="1:7" x14ac:dyDescent="0.25">
      <c r="A4" s="186" t="s">
        <v>2</v>
      </c>
      <c r="B4" s="187"/>
      <c r="C4" s="181"/>
      <c r="D4" s="188"/>
      <c r="E4" s="188"/>
      <c r="F4" s="188"/>
      <c r="G4" s="189"/>
    </row>
    <row r="5" spans="1:7" x14ac:dyDescent="0.25">
      <c r="A5" s="190" t="s">
        <v>3</v>
      </c>
      <c r="B5" s="178"/>
      <c r="C5" s="178" t="s">
        <v>4</v>
      </c>
      <c r="D5" s="190" t="s">
        <v>5</v>
      </c>
      <c r="E5" s="190" t="s">
        <v>6</v>
      </c>
      <c r="F5" s="190" t="s">
        <v>7</v>
      </c>
      <c r="G5" s="191" t="s">
        <v>8</v>
      </c>
    </row>
    <row r="6" spans="1:7" x14ac:dyDescent="0.25">
      <c r="A6" s="192" t="s">
        <v>9</v>
      </c>
      <c r="B6" s="177"/>
      <c r="C6" s="177">
        <v>500</v>
      </c>
      <c r="D6" s="193">
        <v>59.633333333333333</v>
      </c>
      <c r="E6" s="193">
        <f>D6+F6</f>
        <v>62.47506413360383</v>
      </c>
      <c r="F6" s="193">
        <f>C6*'Forecast Assumptions'!$B$26</f>
        <v>2.8417308002704957</v>
      </c>
      <c r="G6" s="194">
        <f>F6/D6</f>
        <v>4.7653395197381147E-2</v>
      </c>
    </row>
    <row r="7" spans="1:7" x14ac:dyDescent="0.25">
      <c r="A7" s="190"/>
      <c r="B7" s="178"/>
      <c r="C7" s="178">
        <v>675</v>
      </c>
      <c r="D7" s="195">
        <v>86.72</v>
      </c>
      <c r="E7" s="195">
        <f t="shared" ref="E7:E24" si="0">D7+F7</f>
        <v>90.556336580365169</v>
      </c>
      <c r="F7" s="195">
        <f>C7*'Forecast Assumptions'!$B$26</f>
        <v>3.8363365803651694</v>
      </c>
      <c r="G7" s="196">
        <f t="shared" ref="G7:G24" si="1">F7/D7</f>
        <v>4.4238198574321604E-2</v>
      </c>
    </row>
    <row r="8" spans="1:7" x14ac:dyDescent="0.25">
      <c r="A8" s="197"/>
      <c r="B8" s="179"/>
      <c r="C8" s="179">
        <v>900</v>
      </c>
      <c r="D8" s="198">
        <v>108.13</v>
      </c>
      <c r="E8" s="198">
        <f t="shared" si="0"/>
        <v>113.24511544048688</v>
      </c>
      <c r="F8" s="198">
        <f>C8*'Forecast Assumptions'!$B$26</f>
        <v>5.1151154404868926</v>
      </c>
      <c r="G8" s="199">
        <f t="shared" si="1"/>
        <v>4.7305238513704731E-2</v>
      </c>
    </row>
    <row r="9" spans="1:7" x14ac:dyDescent="0.25">
      <c r="D9" s="200"/>
      <c r="E9" s="200"/>
      <c r="F9" s="200"/>
      <c r="G9" s="201"/>
    </row>
    <row r="10" spans="1:7" x14ac:dyDescent="0.25">
      <c r="D10" s="200"/>
      <c r="E10" s="200"/>
      <c r="F10" s="200"/>
      <c r="G10" s="201"/>
    </row>
    <row r="11" spans="1:7" x14ac:dyDescent="0.25">
      <c r="A11" s="186" t="s">
        <v>10</v>
      </c>
      <c r="B11" s="187"/>
      <c r="C11" s="181"/>
      <c r="D11" s="202"/>
      <c r="E11" s="202"/>
      <c r="F11" s="202"/>
      <c r="G11" s="203"/>
    </row>
    <row r="12" spans="1:7" x14ac:dyDescent="0.25">
      <c r="A12" s="190" t="s">
        <v>3</v>
      </c>
      <c r="B12" s="178" t="s">
        <v>11</v>
      </c>
      <c r="C12" s="178" t="s">
        <v>4</v>
      </c>
      <c r="D12" s="190" t="s">
        <v>5</v>
      </c>
      <c r="E12" s="190" t="s">
        <v>6</v>
      </c>
      <c r="F12" s="190" t="s">
        <v>7</v>
      </c>
      <c r="G12" s="196" t="s">
        <v>8</v>
      </c>
    </row>
    <row r="13" spans="1:7" x14ac:dyDescent="0.25">
      <c r="A13" s="192" t="s">
        <v>12</v>
      </c>
      <c r="B13" s="177">
        <v>50</v>
      </c>
      <c r="C13" s="177">
        <v>13140</v>
      </c>
      <c r="D13" s="193">
        <v>1686.92</v>
      </c>
      <c r="E13" s="193">
        <f t="shared" si="0"/>
        <v>1761.6006854311088</v>
      </c>
      <c r="F13" s="193">
        <f>C13*'Forecast Assumptions'!$B$26</f>
        <v>74.680685431108628</v>
      </c>
      <c r="G13" s="194">
        <f t="shared" si="1"/>
        <v>4.427043690934284E-2</v>
      </c>
    </row>
    <row r="14" spans="1:7" x14ac:dyDescent="0.25">
      <c r="A14" s="190"/>
      <c r="B14" s="178">
        <v>300</v>
      </c>
      <c r="C14" s="178">
        <v>91250</v>
      </c>
      <c r="D14" s="195">
        <v>10410.76</v>
      </c>
      <c r="E14" s="195">
        <f t="shared" si="0"/>
        <v>10929.375871049366</v>
      </c>
      <c r="F14" s="195">
        <f>C14*'Forecast Assumptions'!$B$26</f>
        <v>518.61587104936552</v>
      </c>
      <c r="G14" s="196">
        <f t="shared" si="1"/>
        <v>4.9815370928670485E-2</v>
      </c>
    </row>
    <row r="15" spans="1:7" x14ac:dyDescent="0.25">
      <c r="A15" s="197"/>
      <c r="B15" s="179">
        <v>1000</v>
      </c>
      <c r="C15" s="179">
        <v>356000</v>
      </c>
      <c r="D15" s="198">
        <v>37004.18</v>
      </c>
      <c r="E15" s="198">
        <f t="shared" si="0"/>
        <v>39027.492329792592</v>
      </c>
      <c r="F15" s="198">
        <f>C15*'Forecast Assumptions'!$B$26</f>
        <v>2023.3123297925931</v>
      </c>
      <c r="G15" s="199">
        <f t="shared" si="1"/>
        <v>5.4677939891995798E-2</v>
      </c>
    </row>
    <row r="16" spans="1:7" x14ac:dyDescent="0.25">
      <c r="A16" s="192" t="s">
        <v>13</v>
      </c>
      <c r="B16" s="177">
        <v>1000</v>
      </c>
      <c r="C16" s="177">
        <v>452600</v>
      </c>
      <c r="D16" s="193">
        <v>42750.96</v>
      </c>
      <c r="E16" s="193">
        <f t="shared" si="0"/>
        <v>45323.294720404854</v>
      </c>
      <c r="F16" s="193">
        <f>C16*'Forecast Assumptions'!$B$26</f>
        <v>2572.3347204048528</v>
      </c>
      <c r="G16" s="194">
        <f t="shared" si="1"/>
        <v>6.0170221216198486E-2</v>
      </c>
    </row>
    <row r="17" spans="1:7" x14ac:dyDescent="0.25">
      <c r="A17" s="190"/>
      <c r="B17" s="178">
        <v>1500</v>
      </c>
      <c r="C17" s="178">
        <v>860000</v>
      </c>
      <c r="D17" s="195">
        <v>56940.21</v>
      </c>
      <c r="E17" s="195">
        <f t="shared" si="0"/>
        <v>61827.986976465254</v>
      </c>
      <c r="F17" s="195">
        <f>C17*'Forecast Assumptions'!$B$26</f>
        <v>4887.776976465253</v>
      </c>
      <c r="G17" s="196">
        <f t="shared" si="1"/>
        <v>8.5840515454109728E-2</v>
      </c>
    </row>
    <row r="18" spans="1:7" x14ac:dyDescent="0.25">
      <c r="A18" s="197"/>
      <c r="B18" s="179">
        <v>5825</v>
      </c>
      <c r="C18" s="179">
        <v>3394500</v>
      </c>
      <c r="D18" s="198">
        <v>276328.26</v>
      </c>
      <c r="E18" s="198">
        <f t="shared" si="0"/>
        <v>295620.77040303638</v>
      </c>
      <c r="F18" s="198">
        <f>C18*'Forecast Assumptions'!$B$26</f>
        <v>19292.510403036398</v>
      </c>
      <c r="G18" s="199">
        <f t="shared" si="1"/>
        <v>6.9817362882234335E-2</v>
      </c>
    </row>
    <row r="19" spans="1:7" x14ac:dyDescent="0.25">
      <c r="A19" s="192" t="s">
        <v>14</v>
      </c>
      <c r="B19" s="177">
        <v>1000</v>
      </c>
      <c r="C19" s="177">
        <v>452600</v>
      </c>
      <c r="D19" s="193">
        <v>37027.379999999997</v>
      </c>
      <c r="E19" s="193">
        <f t="shared" si="0"/>
        <v>39599.714720404852</v>
      </c>
      <c r="F19" s="193">
        <f>C19*'Forecast Assumptions'!$B$26</f>
        <v>2572.3347204048528</v>
      </c>
      <c r="G19" s="194">
        <f t="shared" si="1"/>
        <v>6.9471151358936362E-2</v>
      </c>
    </row>
    <row r="20" spans="1:7" x14ac:dyDescent="0.25">
      <c r="A20" s="190"/>
      <c r="B20" s="178">
        <v>5500</v>
      </c>
      <c r="C20" s="178">
        <v>2489300</v>
      </c>
      <c r="D20" s="195">
        <v>202228.56</v>
      </c>
      <c r="E20" s="195">
        <f t="shared" si="0"/>
        <v>216376.40096222667</v>
      </c>
      <c r="F20" s="195">
        <f>C20*'Forecast Assumptions'!$B$26</f>
        <v>14147.840962226692</v>
      </c>
      <c r="G20" s="196">
        <f t="shared" si="1"/>
        <v>6.9959658330290692E-2</v>
      </c>
    </row>
    <row r="21" spans="1:7" x14ac:dyDescent="0.25">
      <c r="A21" s="197"/>
      <c r="B21" s="179">
        <v>40825</v>
      </c>
      <c r="C21" s="179">
        <v>18104000</v>
      </c>
      <c r="D21" s="198">
        <v>1486236.96</v>
      </c>
      <c r="E21" s="198">
        <f t="shared" si="0"/>
        <v>1589130.3488161941</v>
      </c>
      <c r="F21" s="198">
        <f>C21*'Forecast Assumptions'!$B$26</f>
        <v>102893.38881619411</v>
      </c>
      <c r="G21" s="199">
        <f t="shared" si="1"/>
        <v>6.9230810150350527E-2</v>
      </c>
    </row>
    <row r="22" spans="1:7" x14ac:dyDescent="0.25">
      <c r="A22" s="192" t="s">
        <v>15</v>
      </c>
      <c r="B22" s="177">
        <v>5</v>
      </c>
      <c r="C22" s="177">
        <v>1752</v>
      </c>
      <c r="D22" s="193">
        <v>209</v>
      </c>
      <c r="E22" s="193">
        <f t="shared" si="0"/>
        <v>218.95742472414781</v>
      </c>
      <c r="F22" s="193">
        <f>C22*'Forecast Assumptions'!$B$26</f>
        <v>9.9574247241478169</v>
      </c>
      <c r="G22" s="194">
        <f t="shared" si="1"/>
        <v>4.764318049831491E-2</v>
      </c>
    </row>
    <row r="23" spans="1:7" x14ac:dyDescent="0.25">
      <c r="A23" s="190"/>
      <c r="B23" s="178">
        <v>15</v>
      </c>
      <c r="C23" s="178">
        <v>4380</v>
      </c>
      <c r="D23" s="195">
        <v>388</v>
      </c>
      <c r="E23" s="195">
        <f t="shared" si="0"/>
        <v>412.89356181036953</v>
      </c>
      <c r="F23" s="195">
        <f>C23*'Forecast Assumptions'!$B$26</f>
        <v>24.893561810369544</v>
      </c>
      <c r="G23" s="196">
        <f t="shared" si="1"/>
        <v>6.4158664459715326E-2</v>
      </c>
    </row>
    <row r="24" spans="1:7" x14ac:dyDescent="0.25">
      <c r="A24" s="197"/>
      <c r="B24" s="179">
        <v>30</v>
      </c>
      <c r="C24" s="179">
        <v>10220</v>
      </c>
      <c r="D24" s="198">
        <v>969</v>
      </c>
      <c r="E24" s="198">
        <f t="shared" si="0"/>
        <v>1027.0849775575289</v>
      </c>
      <c r="F24" s="198">
        <f>C24*'Forecast Assumptions'!$B$26</f>
        <v>58.084977557528937</v>
      </c>
      <c r="G24" s="199">
        <f t="shared" si="1"/>
        <v>5.9943217293631515E-2</v>
      </c>
    </row>
    <row r="26" spans="1:7" x14ac:dyDescent="0.25">
      <c r="D26" s="204"/>
    </row>
  </sheetData>
  <printOptions horizontalCentered="1"/>
  <pageMargins left="0.7" right="0.7" top="0.75" bottom="0.75" header="0.3" footer="0.3"/>
  <pageSetup fitToHeight="0" orientation="landscape" r:id="rId1"/>
  <colBreaks count="1" manualBreakCount="1">
    <brk id="7"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22CA6-EB48-48E1-8A6D-3249A737ED31}">
  <dimension ref="A3:B9"/>
  <sheetViews>
    <sheetView view="pageBreakPreview" zoomScale="60" zoomScaleNormal="100" workbookViewId="0"/>
  </sheetViews>
  <sheetFormatPr defaultColWidth="8.7109375" defaultRowHeight="15.75" x14ac:dyDescent="0.25"/>
  <cols>
    <col min="1" max="1" width="41.42578125" style="22" customWidth="1"/>
    <col min="2" max="2" width="19.85546875" style="22" customWidth="1"/>
    <col min="3" max="16384" width="8.7109375" style="22"/>
  </cols>
  <sheetData>
    <row r="3" spans="1:2" ht="16.5" thickBot="1" x14ac:dyDescent="0.3"/>
    <row r="4" spans="1:2" ht="16.5" thickBot="1" x14ac:dyDescent="0.3">
      <c r="A4" s="98" t="s">
        <v>272</v>
      </c>
    </row>
    <row r="5" spans="1:2" ht="16.5" thickBot="1" x14ac:dyDescent="0.3">
      <c r="A5" s="98" t="s">
        <v>273</v>
      </c>
      <c r="B5" s="99" t="s">
        <v>274</v>
      </c>
    </row>
    <row r="6" spans="1:2" ht="16.5" thickBot="1" x14ac:dyDescent="0.3">
      <c r="A6" s="100" t="s">
        <v>275</v>
      </c>
      <c r="B6" s="102">
        <v>0</v>
      </c>
    </row>
    <row r="7" spans="1:2" ht="16.5" thickBot="1" x14ac:dyDescent="0.3">
      <c r="A7" s="100" t="s">
        <v>276</v>
      </c>
      <c r="B7" s="102">
        <v>3750</v>
      </c>
    </row>
    <row r="8" spans="1:2" ht="16.5" thickBot="1" x14ac:dyDescent="0.3">
      <c r="A8" s="100" t="s">
        <v>277</v>
      </c>
      <c r="B8" s="102">
        <v>300</v>
      </c>
    </row>
    <row r="9" spans="1:2" ht="16.5" thickBot="1" x14ac:dyDescent="0.3">
      <c r="A9" s="101" t="s">
        <v>58</v>
      </c>
      <c r="B9" s="103">
        <f>SUM(B6:B8)</f>
        <v>4050</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B77FF-F018-41D1-A1B9-FB90BBC4CBDF}">
  <dimension ref="A1:I48"/>
  <sheetViews>
    <sheetView view="pageBreakPreview" zoomScale="60" zoomScaleNormal="100" workbookViewId="0"/>
  </sheetViews>
  <sheetFormatPr defaultColWidth="8.7109375" defaultRowHeight="15.75" x14ac:dyDescent="0.25"/>
  <cols>
    <col min="1" max="1" width="23.140625" style="22" customWidth="1"/>
    <col min="2" max="2" width="30.85546875" style="22" customWidth="1"/>
    <col min="3" max="3" width="15.42578125" style="22" bestFit="1" customWidth="1"/>
    <col min="4" max="4" width="9.7109375" style="22" bestFit="1" customWidth="1"/>
    <col min="5" max="5" width="18.28515625" style="22" bestFit="1" customWidth="1"/>
    <col min="6" max="6" width="17.140625" style="22" bestFit="1" customWidth="1"/>
    <col min="7" max="7" width="23.28515625" style="22" bestFit="1" customWidth="1"/>
    <col min="8" max="8" width="20.42578125" style="22" bestFit="1" customWidth="1"/>
    <col min="9" max="16384" width="8.7109375" style="22"/>
  </cols>
  <sheetData>
    <row r="1" spans="1:8" x14ac:dyDescent="0.25">
      <c r="B1" s="65" t="s">
        <v>278</v>
      </c>
    </row>
    <row r="2" spans="1:8" x14ac:dyDescent="0.25">
      <c r="B2" s="24">
        <v>45539</v>
      </c>
    </row>
    <row r="4" spans="1:8" x14ac:dyDescent="0.25">
      <c r="B4" s="22" t="s">
        <v>279</v>
      </c>
      <c r="C4" s="66"/>
      <c r="D4" s="66"/>
      <c r="E4" s="66"/>
      <c r="F4" s="66"/>
    </row>
    <row r="5" spans="1:8" x14ac:dyDescent="0.25">
      <c r="C5" s="66"/>
      <c r="D5" s="66"/>
    </row>
    <row r="6" spans="1:8" ht="78.75" x14ac:dyDescent="0.25">
      <c r="A6" s="22" t="s">
        <v>150</v>
      </c>
      <c r="B6" s="67" t="s">
        <v>280</v>
      </c>
      <c r="C6" s="68" t="s">
        <v>281</v>
      </c>
      <c r="D6" s="68" t="s">
        <v>282</v>
      </c>
      <c r="E6" s="69" t="s">
        <v>283</v>
      </c>
      <c r="F6" s="69" t="s">
        <v>284</v>
      </c>
      <c r="G6" s="68" t="s">
        <v>285</v>
      </c>
      <c r="H6" s="68" t="s">
        <v>286</v>
      </c>
    </row>
    <row r="7" spans="1:8" x14ac:dyDescent="0.25">
      <c r="B7" s="70" t="s">
        <v>287</v>
      </c>
      <c r="C7" s="71"/>
      <c r="D7" s="71"/>
      <c r="E7" s="72">
        <v>0.56999999999999995</v>
      </c>
      <c r="F7" s="72">
        <v>0.56999999999999995</v>
      </c>
      <c r="G7" s="72">
        <v>0.56999999999999995</v>
      </c>
      <c r="H7" s="73"/>
    </row>
    <row r="8" spans="1:8" x14ac:dyDescent="0.25">
      <c r="B8" s="43" t="s">
        <v>151</v>
      </c>
      <c r="C8" s="74">
        <v>112</v>
      </c>
      <c r="D8" s="75">
        <v>180</v>
      </c>
      <c r="E8" s="76">
        <v>86.43</v>
      </c>
      <c r="F8" s="76">
        <v>33.04</v>
      </c>
      <c r="G8" s="76">
        <v>3.65</v>
      </c>
      <c r="H8" s="77">
        <f t="shared" ref="H8:H37" si="0">SUM(E8:G8)</f>
        <v>123.12</v>
      </c>
    </row>
    <row r="9" spans="1:8" x14ac:dyDescent="0.25">
      <c r="B9" s="43" t="s">
        <v>155</v>
      </c>
      <c r="C9" s="74">
        <v>131</v>
      </c>
      <c r="D9" s="75">
        <v>157</v>
      </c>
      <c r="E9" s="76">
        <v>85.25</v>
      </c>
      <c r="F9" s="76">
        <v>38.65</v>
      </c>
      <c r="G9" s="76">
        <v>4.3099999999999996</v>
      </c>
      <c r="H9" s="77">
        <f t="shared" si="0"/>
        <v>128.21</v>
      </c>
    </row>
    <row r="10" spans="1:8" x14ac:dyDescent="0.25">
      <c r="B10" s="43" t="s">
        <v>157</v>
      </c>
      <c r="C10" s="74">
        <v>592</v>
      </c>
      <c r="D10" s="75">
        <v>538</v>
      </c>
      <c r="E10" s="76">
        <v>334.48</v>
      </c>
      <c r="F10" s="76">
        <v>174.64</v>
      </c>
      <c r="G10" s="76">
        <v>19.239999999999998</v>
      </c>
      <c r="H10" s="77">
        <f t="shared" si="0"/>
        <v>528.36</v>
      </c>
    </row>
    <row r="11" spans="1:8" x14ac:dyDescent="0.25">
      <c r="B11" s="43" t="s">
        <v>158</v>
      </c>
      <c r="C11" s="74">
        <v>5734</v>
      </c>
      <c r="D11" s="75">
        <v>9141</v>
      </c>
      <c r="E11" s="76">
        <v>4403</v>
      </c>
      <c r="F11" s="76">
        <v>1691.53</v>
      </c>
      <c r="G11" s="76">
        <v>186.38</v>
      </c>
      <c r="H11" s="77">
        <f t="shared" si="0"/>
        <v>6280.91</v>
      </c>
    </row>
    <row r="12" spans="1:8" x14ac:dyDescent="0.25">
      <c r="A12" s="22" t="s">
        <v>288</v>
      </c>
      <c r="B12" s="43" t="s">
        <v>289</v>
      </c>
      <c r="C12" s="74">
        <v>4</v>
      </c>
      <c r="D12" s="75">
        <v>14</v>
      </c>
      <c r="E12" s="76">
        <v>5.33</v>
      </c>
      <c r="F12" s="76">
        <v>1.18</v>
      </c>
      <c r="G12" s="76">
        <v>0.02</v>
      </c>
      <c r="H12" s="77">
        <f t="shared" si="0"/>
        <v>6.5299999999999994</v>
      </c>
    </row>
    <row r="13" spans="1:8" x14ac:dyDescent="0.25">
      <c r="B13" s="43" t="s">
        <v>159</v>
      </c>
      <c r="C13" s="74">
        <v>178</v>
      </c>
      <c r="D13" s="75">
        <v>312</v>
      </c>
      <c r="E13" s="76">
        <v>145.04</v>
      </c>
      <c r="F13" s="76">
        <v>52.51</v>
      </c>
      <c r="G13" s="76">
        <v>5.97</v>
      </c>
      <c r="H13" s="77">
        <f t="shared" si="0"/>
        <v>203.51999999999998</v>
      </c>
    </row>
    <row r="14" spans="1:8" x14ac:dyDescent="0.25">
      <c r="B14" s="43" t="s">
        <v>160</v>
      </c>
      <c r="C14" s="74">
        <v>292</v>
      </c>
      <c r="D14" s="75">
        <v>458</v>
      </c>
      <c r="E14" s="76">
        <v>222</v>
      </c>
      <c r="F14" s="76">
        <v>86.14</v>
      </c>
      <c r="G14" s="76">
        <v>9.6199999999999992</v>
      </c>
      <c r="H14" s="77">
        <f t="shared" si="0"/>
        <v>317.76</v>
      </c>
    </row>
    <row r="15" spans="1:8" x14ac:dyDescent="0.25">
      <c r="A15" s="22" t="s">
        <v>290</v>
      </c>
      <c r="B15" s="43" t="s">
        <v>291</v>
      </c>
      <c r="C15" s="74">
        <v>27</v>
      </c>
      <c r="D15" s="75">
        <v>25</v>
      </c>
      <c r="E15" s="76">
        <v>15.39</v>
      </c>
      <c r="F15" s="76">
        <v>7.97</v>
      </c>
      <c r="G15" s="76">
        <v>0.99</v>
      </c>
      <c r="H15" s="77">
        <f t="shared" si="0"/>
        <v>24.349999999999998</v>
      </c>
    </row>
    <row r="16" spans="1:8" x14ac:dyDescent="0.25">
      <c r="A16" s="22" t="s">
        <v>292</v>
      </c>
      <c r="B16" s="43" t="s">
        <v>293</v>
      </c>
      <c r="C16" s="74">
        <v>68</v>
      </c>
      <c r="D16" s="75">
        <v>69</v>
      </c>
      <c r="E16" s="76">
        <v>40.549999999999997</v>
      </c>
      <c r="F16" s="76">
        <v>20.059999999999999</v>
      </c>
      <c r="G16" s="76">
        <v>2.3199999999999998</v>
      </c>
      <c r="H16" s="77">
        <f t="shared" si="0"/>
        <v>62.93</v>
      </c>
    </row>
    <row r="17" spans="1:9" x14ac:dyDescent="0.25">
      <c r="A17" s="22" t="s">
        <v>288</v>
      </c>
      <c r="B17" s="43" t="s">
        <v>294</v>
      </c>
      <c r="C17" s="74">
        <v>390</v>
      </c>
      <c r="D17" s="75">
        <v>786</v>
      </c>
      <c r="E17" s="76">
        <v>348.1</v>
      </c>
      <c r="F17" s="76">
        <v>115.05</v>
      </c>
      <c r="G17" s="76">
        <v>12.6</v>
      </c>
      <c r="H17" s="77">
        <f t="shared" si="0"/>
        <v>475.75000000000006</v>
      </c>
    </row>
    <row r="18" spans="1:9" x14ac:dyDescent="0.25">
      <c r="B18" s="43" t="s">
        <v>161</v>
      </c>
      <c r="C18" s="74">
        <v>5674</v>
      </c>
      <c r="D18" s="75">
        <v>7927</v>
      </c>
      <c r="E18" s="76">
        <v>4025.9</v>
      </c>
      <c r="F18" s="76">
        <v>1673.83</v>
      </c>
      <c r="G18" s="76">
        <v>184.39</v>
      </c>
      <c r="H18" s="77">
        <f t="shared" si="0"/>
        <v>5884.12</v>
      </c>
    </row>
    <row r="19" spans="1:9" x14ac:dyDescent="0.25">
      <c r="A19" s="22" t="s">
        <v>292</v>
      </c>
      <c r="B19" s="43" t="s">
        <v>295</v>
      </c>
      <c r="C19" s="74">
        <v>508</v>
      </c>
      <c r="D19" s="75">
        <v>707</v>
      </c>
      <c r="E19" s="76">
        <v>359.64</v>
      </c>
      <c r="F19" s="76">
        <v>149.86000000000001</v>
      </c>
      <c r="G19" s="76">
        <v>16.579999999999998</v>
      </c>
      <c r="H19" s="77">
        <f t="shared" si="0"/>
        <v>526.08000000000004</v>
      </c>
    </row>
    <row r="20" spans="1:9" x14ac:dyDescent="0.25">
      <c r="B20" s="43" t="s">
        <v>162</v>
      </c>
      <c r="C20" s="74">
        <v>5054</v>
      </c>
      <c r="D20" s="75">
        <v>5963</v>
      </c>
      <c r="E20" s="76">
        <v>3261.03</v>
      </c>
      <c r="F20" s="76">
        <v>1490.93</v>
      </c>
      <c r="G20" s="76">
        <v>164.16</v>
      </c>
      <c r="H20" s="77">
        <f t="shared" si="0"/>
        <v>4916.12</v>
      </c>
    </row>
    <row r="21" spans="1:9" x14ac:dyDescent="0.25">
      <c r="A21" s="22" t="s">
        <v>288</v>
      </c>
      <c r="B21" s="43" t="s">
        <v>296</v>
      </c>
      <c r="C21" s="74">
        <v>588</v>
      </c>
      <c r="D21" s="75">
        <v>786</v>
      </c>
      <c r="E21" s="76">
        <v>406.7</v>
      </c>
      <c r="F21" s="76">
        <v>173.46</v>
      </c>
      <c r="G21" s="76">
        <v>19.239999999999998</v>
      </c>
      <c r="H21" s="77">
        <f t="shared" si="0"/>
        <v>599.4</v>
      </c>
    </row>
    <row r="22" spans="1:9" x14ac:dyDescent="0.25">
      <c r="A22" s="22" t="s">
        <v>288</v>
      </c>
      <c r="B22" s="78" t="s">
        <v>163</v>
      </c>
      <c r="C22" s="79">
        <v>13574</v>
      </c>
      <c r="D22" s="79">
        <v>14412</v>
      </c>
      <c r="E22" s="80">
        <v>8283.86</v>
      </c>
      <c r="F22" s="80">
        <v>4004.33</v>
      </c>
      <c r="G22" s="80">
        <v>440.85</v>
      </c>
      <c r="H22" s="81">
        <f t="shared" si="0"/>
        <v>12729.04</v>
      </c>
      <c r="I22" s="22" t="s">
        <v>297</v>
      </c>
    </row>
    <row r="23" spans="1:9" x14ac:dyDescent="0.25">
      <c r="A23" s="22" t="s">
        <v>288</v>
      </c>
      <c r="B23" s="43" t="s">
        <v>298</v>
      </c>
      <c r="C23" s="74">
        <v>382</v>
      </c>
      <c r="D23" s="74">
        <v>683</v>
      </c>
      <c r="E23" s="82">
        <v>315.24</v>
      </c>
      <c r="F23" s="82">
        <v>112.69</v>
      </c>
      <c r="G23" s="82">
        <v>4.6399999999999997</v>
      </c>
      <c r="H23" s="83">
        <f t="shared" si="0"/>
        <v>432.57</v>
      </c>
    </row>
    <row r="24" spans="1:9" x14ac:dyDescent="0.25">
      <c r="B24" s="43" t="s">
        <v>164</v>
      </c>
      <c r="C24" s="74">
        <v>10579</v>
      </c>
      <c r="D24" s="75">
        <v>10062</v>
      </c>
      <c r="E24" s="76">
        <v>6109.74</v>
      </c>
      <c r="F24" s="76">
        <v>3120.81</v>
      </c>
      <c r="G24" s="76">
        <v>343.58</v>
      </c>
      <c r="H24" s="77">
        <f t="shared" si="0"/>
        <v>9574.1299999999992</v>
      </c>
    </row>
    <row r="25" spans="1:9" x14ac:dyDescent="0.25">
      <c r="B25" s="43" t="s">
        <v>165</v>
      </c>
      <c r="C25" s="74">
        <v>2907</v>
      </c>
      <c r="D25" s="75">
        <v>3993</v>
      </c>
      <c r="E25" s="76">
        <v>2042.4</v>
      </c>
      <c r="F25" s="76">
        <v>857.57</v>
      </c>
      <c r="G25" s="76">
        <v>94.52</v>
      </c>
      <c r="H25" s="77">
        <f t="shared" si="0"/>
        <v>2994.4900000000002</v>
      </c>
    </row>
    <row r="26" spans="1:9" x14ac:dyDescent="0.25">
      <c r="A26" s="22" t="s">
        <v>288</v>
      </c>
      <c r="B26" s="43" t="s">
        <v>299</v>
      </c>
      <c r="C26" s="74">
        <v>94</v>
      </c>
      <c r="D26" s="75">
        <v>104</v>
      </c>
      <c r="E26" s="76">
        <v>58.61</v>
      </c>
      <c r="F26" s="76">
        <v>27.73</v>
      </c>
      <c r="G26" s="76">
        <v>2.98</v>
      </c>
      <c r="H26" s="77">
        <f t="shared" si="0"/>
        <v>89.320000000000007</v>
      </c>
    </row>
    <row r="27" spans="1:9" x14ac:dyDescent="0.25">
      <c r="B27" s="43" t="s">
        <v>166</v>
      </c>
      <c r="C27" s="74">
        <v>443</v>
      </c>
      <c r="D27" s="75">
        <v>515</v>
      </c>
      <c r="E27" s="76">
        <v>135.57</v>
      </c>
      <c r="F27" s="76">
        <v>130.69</v>
      </c>
      <c r="G27" s="76">
        <v>14.26</v>
      </c>
      <c r="H27" s="77">
        <f t="shared" si="0"/>
        <v>280.52</v>
      </c>
    </row>
    <row r="28" spans="1:9" x14ac:dyDescent="0.25">
      <c r="B28" s="43" t="s">
        <v>167</v>
      </c>
      <c r="C28" s="74">
        <v>17359</v>
      </c>
      <c r="D28" s="75">
        <v>20446</v>
      </c>
      <c r="E28" s="76">
        <v>11190.28</v>
      </c>
      <c r="F28" s="76">
        <v>5120.91</v>
      </c>
      <c r="G28" s="76">
        <v>563.46</v>
      </c>
      <c r="H28" s="77">
        <f t="shared" si="0"/>
        <v>16874.650000000001</v>
      </c>
    </row>
    <row r="29" spans="1:9" x14ac:dyDescent="0.25">
      <c r="B29" s="43" t="s">
        <v>168</v>
      </c>
      <c r="C29" s="74">
        <v>7136</v>
      </c>
      <c r="D29" s="75">
        <v>15020</v>
      </c>
      <c r="E29" s="76">
        <v>6558.18</v>
      </c>
      <c r="F29" s="76">
        <v>2105.12</v>
      </c>
      <c r="G29" s="76">
        <v>231.82</v>
      </c>
      <c r="H29" s="77">
        <f t="shared" si="0"/>
        <v>8895.119999999999</v>
      </c>
    </row>
    <row r="30" spans="1:9" x14ac:dyDescent="0.25">
      <c r="A30" s="22" t="s">
        <v>288</v>
      </c>
      <c r="B30" s="43" t="s">
        <v>300</v>
      </c>
      <c r="C30" s="74">
        <v>233</v>
      </c>
      <c r="D30" s="75">
        <v>568</v>
      </c>
      <c r="E30" s="76">
        <v>237.1</v>
      </c>
      <c r="F30" s="76">
        <v>68.739999999999995</v>
      </c>
      <c r="G30" s="76">
        <v>7.63</v>
      </c>
      <c r="H30" s="77">
        <f t="shared" si="0"/>
        <v>313.46999999999997</v>
      </c>
    </row>
    <row r="31" spans="1:9" x14ac:dyDescent="0.25">
      <c r="B31" s="43" t="s">
        <v>169</v>
      </c>
      <c r="C31" s="74">
        <v>40625</v>
      </c>
      <c r="D31" s="75">
        <v>70327</v>
      </c>
      <c r="E31" s="76">
        <v>32841.79</v>
      </c>
      <c r="F31" s="76">
        <v>11984.38</v>
      </c>
      <c r="G31" s="76">
        <v>1318.93</v>
      </c>
      <c r="H31" s="77">
        <f t="shared" si="0"/>
        <v>46145.1</v>
      </c>
    </row>
    <row r="32" spans="1:9" x14ac:dyDescent="0.25">
      <c r="A32" s="22" t="s">
        <v>288</v>
      </c>
      <c r="B32" s="43" t="s">
        <v>301</v>
      </c>
      <c r="C32" s="74">
        <v>948</v>
      </c>
      <c r="D32" s="75">
        <v>1238</v>
      </c>
      <c r="E32" s="76">
        <v>647.35</v>
      </c>
      <c r="F32" s="76">
        <v>279.66000000000003</v>
      </c>
      <c r="G32" s="76">
        <v>30.51</v>
      </c>
      <c r="H32" s="77">
        <f t="shared" si="0"/>
        <v>957.52</v>
      </c>
    </row>
    <row r="33" spans="1:8" x14ac:dyDescent="0.25">
      <c r="A33" s="22" t="s">
        <v>288</v>
      </c>
      <c r="B33" s="43" t="s">
        <v>302</v>
      </c>
      <c r="C33" s="74">
        <v>14</v>
      </c>
      <c r="D33" s="75">
        <v>6</v>
      </c>
      <c r="E33" s="76">
        <v>5.92</v>
      </c>
      <c r="F33" s="76">
        <v>4.13</v>
      </c>
      <c r="G33" s="76">
        <v>0.33</v>
      </c>
      <c r="H33" s="77">
        <f t="shared" si="0"/>
        <v>10.38</v>
      </c>
    </row>
    <row r="34" spans="1:8" x14ac:dyDescent="0.25">
      <c r="B34" s="43" t="s">
        <v>170</v>
      </c>
      <c r="C34" s="74">
        <v>318</v>
      </c>
      <c r="D34" s="75">
        <v>355</v>
      </c>
      <c r="E34" s="76">
        <v>199.21</v>
      </c>
      <c r="F34" s="76">
        <v>93.81</v>
      </c>
      <c r="G34" s="76">
        <v>10.28</v>
      </c>
      <c r="H34" s="77">
        <f t="shared" si="0"/>
        <v>303.29999999999995</v>
      </c>
    </row>
    <row r="35" spans="1:8" x14ac:dyDescent="0.25">
      <c r="A35" s="22" t="s">
        <v>288</v>
      </c>
      <c r="B35" s="43" t="s">
        <v>303</v>
      </c>
      <c r="C35" s="74">
        <v>296</v>
      </c>
      <c r="D35" s="75">
        <v>607</v>
      </c>
      <c r="E35" s="76">
        <v>267.29000000000002</v>
      </c>
      <c r="F35" s="76">
        <v>87.32</v>
      </c>
      <c r="G35" s="76">
        <v>9.6199999999999992</v>
      </c>
      <c r="H35" s="77">
        <f t="shared" si="0"/>
        <v>364.23</v>
      </c>
    </row>
    <row r="36" spans="1:8" x14ac:dyDescent="0.25">
      <c r="A36" s="22" t="s">
        <v>288</v>
      </c>
      <c r="B36" s="43" t="s">
        <v>304</v>
      </c>
      <c r="C36" s="74">
        <v>50</v>
      </c>
      <c r="D36" s="75">
        <v>45</v>
      </c>
      <c r="E36" s="76">
        <v>28.12</v>
      </c>
      <c r="F36" s="76">
        <v>14.75</v>
      </c>
      <c r="G36" s="76">
        <v>1.66</v>
      </c>
      <c r="H36" s="77">
        <f t="shared" si="0"/>
        <v>44.53</v>
      </c>
    </row>
    <row r="37" spans="1:8" x14ac:dyDescent="0.25">
      <c r="B37" s="84" t="s">
        <v>197</v>
      </c>
      <c r="C37" s="85">
        <f>SUM(C8:C36)</f>
        <v>114310</v>
      </c>
      <c r="D37" s="85">
        <f>SUM(D8:D36)</f>
        <v>165444</v>
      </c>
      <c r="E37" s="77">
        <f>SUM(E8:E36)</f>
        <v>82659.500000000015</v>
      </c>
      <c r="F37" s="77">
        <f>SUM(F8:F36)</f>
        <v>33721.49</v>
      </c>
      <c r="G37" s="77">
        <f>SUM(G8:G36)</f>
        <v>3704.5400000000004</v>
      </c>
      <c r="H37" s="77">
        <f t="shared" si="0"/>
        <v>120085.53000000001</v>
      </c>
    </row>
    <row r="39" spans="1:8" x14ac:dyDescent="0.25">
      <c r="B39" s="86" t="s">
        <v>305</v>
      </c>
      <c r="C39" s="87"/>
      <c r="D39" s="88"/>
      <c r="E39" s="82">
        <v>82659.5</v>
      </c>
      <c r="F39" s="82">
        <v>33721.49</v>
      </c>
      <c r="G39" s="82">
        <v>3704.54</v>
      </c>
      <c r="H39" s="82">
        <f>SUM(E39:G39)</f>
        <v>120085.52999999998</v>
      </c>
    </row>
    <row r="40" spans="1:8" ht="16.5" thickBot="1" x14ac:dyDescent="0.3">
      <c r="B40" s="86" t="s">
        <v>306</v>
      </c>
      <c r="C40" s="87"/>
      <c r="D40" s="88"/>
      <c r="E40" s="89">
        <v>159600</v>
      </c>
      <c r="F40" s="89">
        <v>65550</v>
      </c>
      <c r="G40" s="89">
        <v>6840</v>
      </c>
      <c r="H40" s="90">
        <v>231990</v>
      </c>
    </row>
    <row r="41" spans="1:8" ht="16.5" thickBot="1" x14ac:dyDescent="0.3">
      <c r="B41" s="91" t="s">
        <v>307</v>
      </c>
      <c r="C41" s="92"/>
      <c r="D41" s="92"/>
      <c r="E41" s="93">
        <f>SUM(E39:E40)</f>
        <v>242259.5</v>
      </c>
      <c r="F41" s="94">
        <f>SUM(F39:F40)</f>
        <v>99271.489999999991</v>
      </c>
      <c r="G41" s="94">
        <f>SUM(G39:G40)</f>
        <v>10544.54</v>
      </c>
      <c r="H41" s="95">
        <f>SUM(H39:H40)</f>
        <v>352075.52999999997</v>
      </c>
    </row>
    <row r="42" spans="1:8" x14ac:dyDescent="0.25">
      <c r="B42" s="65"/>
      <c r="E42" s="96"/>
      <c r="F42" s="96"/>
      <c r="G42" s="96"/>
      <c r="H42" s="96"/>
    </row>
    <row r="43" spans="1:8" x14ac:dyDescent="0.25">
      <c r="B43" s="65"/>
      <c r="E43" s="96"/>
      <c r="F43" s="96"/>
      <c r="G43" s="96"/>
      <c r="H43" s="96"/>
    </row>
    <row r="44" spans="1:8" x14ac:dyDescent="0.25">
      <c r="B44" s="65"/>
      <c r="E44" s="96"/>
      <c r="F44" s="96"/>
      <c r="G44" s="96"/>
      <c r="H44" s="96"/>
    </row>
    <row r="45" spans="1:8" x14ac:dyDescent="0.25">
      <c r="B45" s="65"/>
      <c r="E45" s="96"/>
      <c r="F45" s="96"/>
      <c r="G45" s="96"/>
      <c r="H45" s="96"/>
    </row>
    <row r="46" spans="1:8" x14ac:dyDescent="0.25">
      <c r="A46" s="97" t="s">
        <v>308</v>
      </c>
    </row>
    <row r="47" spans="1:8" x14ac:dyDescent="0.25">
      <c r="A47" s="97" t="s">
        <v>309</v>
      </c>
    </row>
    <row r="48" spans="1:8" x14ac:dyDescent="0.25">
      <c r="A48" s="97" t="s">
        <v>310</v>
      </c>
    </row>
  </sheetData>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BF1CC-80B6-4806-B75D-8BF38DDF0948}">
  <dimension ref="A1:D7"/>
  <sheetViews>
    <sheetView view="pageBreakPreview" zoomScale="60" zoomScaleNormal="100" workbookViewId="0"/>
  </sheetViews>
  <sheetFormatPr defaultColWidth="8.7109375" defaultRowHeight="15.75" x14ac:dyDescent="0.25"/>
  <cols>
    <col min="1" max="1" width="15.85546875" style="51" bestFit="1" customWidth="1"/>
    <col min="2" max="2" width="29.28515625" style="51" bestFit="1" customWidth="1"/>
    <col min="3" max="3" width="19.5703125" style="51" bestFit="1" customWidth="1"/>
    <col min="4" max="4" width="16.5703125" style="51" customWidth="1"/>
    <col min="5" max="5" width="11" style="51" bestFit="1" customWidth="1"/>
    <col min="6" max="16384" width="8.7109375" style="51"/>
  </cols>
  <sheetData>
    <row r="1" spans="1:4" ht="16.5" thickBot="1" x14ac:dyDescent="0.3">
      <c r="A1" s="48" t="s">
        <v>311</v>
      </c>
      <c r="B1" s="303" t="s">
        <v>312</v>
      </c>
      <c r="C1" s="49" t="s">
        <v>313</v>
      </c>
      <c r="D1" s="50" t="s">
        <v>314</v>
      </c>
    </row>
    <row r="2" spans="1:4" ht="16.5" thickBot="1" x14ac:dyDescent="0.3">
      <c r="A2" s="52"/>
      <c r="B2" s="304"/>
      <c r="C2" s="53" t="s">
        <v>315</v>
      </c>
      <c r="D2" s="54">
        <f>SUM(D5:D6)</f>
        <v>585120</v>
      </c>
    </row>
    <row r="3" spans="1:4" ht="16.5" thickBot="1" x14ac:dyDescent="0.3">
      <c r="A3" s="55"/>
      <c r="B3" s="56"/>
      <c r="C3" s="57"/>
      <c r="D3" s="58"/>
    </row>
    <row r="4" spans="1:4" x14ac:dyDescent="0.25">
      <c r="A4" s="305" t="s">
        <v>316</v>
      </c>
      <c r="B4" s="306"/>
      <c r="C4" s="59" t="s">
        <v>317</v>
      </c>
      <c r="D4" s="60" t="s">
        <v>318</v>
      </c>
    </row>
    <row r="5" spans="1:4" x14ac:dyDescent="0.25">
      <c r="A5" s="307" t="s">
        <v>319</v>
      </c>
      <c r="B5" s="308"/>
      <c r="C5" s="61">
        <v>4385</v>
      </c>
      <c r="D5" s="62">
        <v>541920</v>
      </c>
    </row>
    <row r="6" spans="1:4" x14ac:dyDescent="0.25">
      <c r="A6" s="307" t="s">
        <v>320</v>
      </c>
      <c r="B6" s="308"/>
      <c r="C6" s="61">
        <v>360</v>
      </c>
      <c r="D6" s="62">
        <v>43200</v>
      </c>
    </row>
    <row r="7" spans="1:4" ht="16.5" thickBot="1" x14ac:dyDescent="0.3">
      <c r="A7" s="309"/>
      <c r="B7" s="310"/>
      <c r="C7" s="63"/>
      <c r="D7" s="64"/>
    </row>
  </sheetData>
  <mergeCells count="5">
    <mergeCell ref="B1:B2"/>
    <mergeCell ref="A4:B4"/>
    <mergeCell ref="A5:B5"/>
    <mergeCell ref="A6:B6"/>
    <mergeCell ref="A7:B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44615-7A10-4C3B-AEF2-3525319218CA}">
  <sheetPr>
    <pageSetUpPr fitToPage="1"/>
  </sheetPr>
  <dimension ref="A1:F27"/>
  <sheetViews>
    <sheetView view="pageBreakPreview" zoomScale="80" zoomScaleNormal="100" zoomScaleSheetLayoutView="80" workbookViewId="0"/>
  </sheetViews>
  <sheetFormatPr defaultColWidth="8.7109375" defaultRowHeight="15.75" x14ac:dyDescent="0.25"/>
  <cols>
    <col min="1" max="1" width="13.7109375" style="22" bestFit="1" customWidth="1"/>
    <col min="2" max="2" width="8.28515625" style="22" bestFit="1" customWidth="1"/>
    <col min="3" max="3" width="14.85546875" style="22" bestFit="1" customWidth="1"/>
    <col min="4" max="4" width="16.42578125" style="22" bestFit="1" customWidth="1"/>
    <col min="5" max="5" width="27.85546875" style="22" bestFit="1" customWidth="1"/>
    <col min="6" max="6" width="30" style="22" bestFit="1" customWidth="1"/>
    <col min="7" max="16384" width="8.7109375" style="22"/>
  </cols>
  <sheetData>
    <row r="1" spans="1:6" x14ac:dyDescent="0.25">
      <c r="A1" s="205" t="s">
        <v>16</v>
      </c>
      <c r="B1" s="23"/>
      <c r="C1" s="23"/>
      <c r="D1" s="23"/>
      <c r="E1" s="23"/>
      <c r="F1" s="23"/>
    </row>
    <row r="3" spans="1:6" x14ac:dyDescent="0.25">
      <c r="A3" s="84" t="s">
        <v>17</v>
      </c>
      <c r="B3" s="84" t="s">
        <v>18</v>
      </c>
      <c r="C3" s="84" t="s">
        <v>19</v>
      </c>
      <c r="D3" s="84" t="s">
        <v>20</v>
      </c>
      <c r="E3" s="84" t="s">
        <v>21</v>
      </c>
      <c r="F3" s="84" t="s">
        <v>22</v>
      </c>
    </row>
    <row r="4" spans="1:6" x14ac:dyDescent="0.25">
      <c r="A4" s="295" t="s">
        <v>23</v>
      </c>
      <c r="B4" s="206">
        <v>2026</v>
      </c>
      <c r="C4" s="207">
        <f>SUMIFS('Forecast Assumptions'!$26:$26,'Forecast Assumptions'!$2:$2,Summary!B4)</f>
        <v>5.6834616005409918E-3</v>
      </c>
      <c r="D4" s="210">
        <f>AVERAGEIFS('Forecast CREA Model'!$43:$43,'Forecast CREA Model'!$1:$1,$B4)/'Forecast Assumptions'!$A$39</f>
        <v>2.5711654236458482E-2</v>
      </c>
      <c r="E4" s="210">
        <f>SUMIFS('Forecast CREA Model'!$25:$25,'Forecast CREA Model'!$1:$1,$B4)/(SUMIFS('Forecast CREA Model'!$8:$8,'Forecast CREA Model'!$1:$1,$B4)/1000)</f>
        <v>0</v>
      </c>
      <c r="F4" s="213">
        <f>INDEX('Forecast CREA Model'!$15:$15,MATCH(DATE($B4,12,1),'Forecast CREA Model'!$4:$4,0))*-1</f>
        <v>6537867.2656731987</v>
      </c>
    </row>
    <row r="5" spans="1:6" x14ac:dyDescent="0.25">
      <c r="A5" s="296"/>
      <c r="B5" s="172">
        <f>B4+1</f>
        <v>2027</v>
      </c>
      <c r="C5" s="208">
        <f>SUMIFS('Forecast Assumptions'!$26:$26,'Forecast Assumptions'!$2:$2,Summary!B5)</f>
        <v>5.6834616005409918E-3</v>
      </c>
      <c r="D5" s="211">
        <f>AVERAGEIFS('Forecast CREA Model'!$43:$43,'Forecast CREA Model'!$1:$1,$B5)/'Forecast Assumptions'!$A$39</f>
        <v>5.0022395092270196E-2</v>
      </c>
      <c r="E5" s="211">
        <f>SUMIFS('Forecast CREA Model'!$25:$25,'Forecast CREA Model'!$1:$1,$B5)/(SUMIFS('Forecast CREA Model'!$8:$8,'Forecast CREA Model'!$1:$1,$B5)/1000)</f>
        <v>0</v>
      </c>
      <c r="F5" s="214">
        <f>INDEX('Forecast CREA Model'!$15:$15,MATCH(DATE($B5,12,1),'Forecast CREA Model'!$4:$4,0))*-1</f>
        <v>20380010.715784278</v>
      </c>
    </row>
    <row r="6" spans="1:6" x14ac:dyDescent="0.25">
      <c r="A6" s="296"/>
      <c r="B6" s="172">
        <f t="shared" ref="B6:B27" si="0">B5+1</f>
        <v>2028</v>
      </c>
      <c r="C6" s="208">
        <f>SUMIFS('Forecast Assumptions'!$26:$26,'Forecast Assumptions'!$2:$2,Summary!B6)</f>
        <v>3.2855066031405849E-3</v>
      </c>
      <c r="D6" s="211">
        <f>AVERAGEIFS('Forecast CREA Model'!$43:$43,'Forecast CREA Model'!$1:$1,$B6)/'Forecast Assumptions'!$A$39</f>
        <v>2.891704403614111E-2</v>
      </c>
      <c r="E6" s="211">
        <f>SUMIFS('Forecast CREA Model'!$25:$25,'Forecast CREA Model'!$1:$1,$B6)/(SUMIFS('Forecast CREA Model'!$8:$8,'Forecast CREA Model'!$1:$1,$B6)/1000)</f>
        <v>4.1271195438530714E-3</v>
      </c>
      <c r="F6" s="214">
        <f>INDEX('Forecast CREA Model'!$15:$15,MATCH(DATE($B6,12,1),'Forecast CREA Model'!$4:$4,0))*-1</f>
        <v>30265268.598307434</v>
      </c>
    </row>
    <row r="7" spans="1:6" x14ac:dyDescent="0.25">
      <c r="A7" s="297"/>
      <c r="B7" s="176">
        <f t="shared" si="0"/>
        <v>2029</v>
      </c>
      <c r="C7" s="209">
        <f>SUMIFS('Forecast Assumptions'!$26:$26,'Forecast Assumptions'!$2:$2,Summary!B7)</f>
        <v>3.2855066031405849E-3</v>
      </c>
      <c r="D7" s="211">
        <f>AVERAGEIFS('Forecast CREA Model'!$43:$43,'Forecast CREA Model'!$1:$1,$B7)/'Forecast Assumptions'!$A$39</f>
        <v>2.891704403614111E-2</v>
      </c>
      <c r="E7" s="212">
        <f>SUMIFS('Forecast CREA Model'!$25:$25,'Forecast CREA Model'!$1:$1,$B7)/(SUMIFS('Forecast CREA Model'!$8:$8,'Forecast CREA Model'!$1:$1,$B7)/1000)</f>
        <v>4.8930714606328786E-2</v>
      </c>
      <c r="F7" s="215">
        <f>INDEX('Forecast CREA Model'!$15:$15,MATCH(DATE($B7,12,1),'Forecast CREA Model'!$4:$4,0))*-1</f>
        <v>40760021.431568548</v>
      </c>
    </row>
    <row r="8" spans="1:6" x14ac:dyDescent="0.25">
      <c r="A8" s="295" t="s">
        <v>24</v>
      </c>
      <c r="B8" s="206">
        <f t="shared" si="0"/>
        <v>2030</v>
      </c>
      <c r="C8" s="207">
        <f>SUMIFS('Forecast Assumptions'!$26:$26,'Forecast Assumptions'!$2:$2,Summary!B8)</f>
        <v>6.1383448736286822E-4</v>
      </c>
      <c r="D8" s="210">
        <f>AVERAGEIFS('Forecast CREA Model'!$43:$43,'Forecast CREA Model'!$1:$1,$B8)/'Forecast Assumptions'!$A$39</f>
        <v>5.4026002824060218E-3</v>
      </c>
      <c r="E8" s="210">
        <f>SUMIFS('Forecast CREA Model'!$25:$25,'Forecast CREA Model'!$1:$1,$B8)/(SUMIFS('Forecast CREA Model'!$8:$8,'Forecast CREA Model'!$1:$1,$B8)/1000)</f>
        <v>5.1383446771407826E-2</v>
      </c>
      <c r="F8" s="213">
        <f>INDEX('Forecast CREA Model'!$15:$15,MATCH(DATE($B8,12,1),'Forecast CREA Model'!$4:$4,0))*-1</f>
        <v>40779084.145787045</v>
      </c>
    </row>
    <row r="9" spans="1:6" x14ac:dyDescent="0.25">
      <c r="A9" s="296"/>
      <c r="B9" s="172">
        <f t="shared" si="0"/>
        <v>2031</v>
      </c>
      <c r="C9" s="208">
        <f>SUMIFS('Forecast Assumptions'!$26:$26,'Forecast Assumptions'!$2:$2,Summary!B9)</f>
        <v>6.1383448736286822E-4</v>
      </c>
      <c r="D9" s="211">
        <f>AVERAGEIFS('Forecast CREA Model'!$43:$43,'Forecast CREA Model'!$1:$1,$B9)/'Forecast Assumptions'!$A$39</f>
        <v>5.4026002824060218E-3</v>
      </c>
      <c r="E9" s="211">
        <f>SUMIFS('Forecast CREA Model'!$25:$25,'Forecast CREA Model'!$1:$1,$B9)/(SUMIFS('Forecast CREA Model'!$8:$8,'Forecast CREA Model'!$1:$1,$B9)/1000)</f>
        <v>9.3692843692572331E-2</v>
      </c>
      <c r="F9" s="214">
        <f>INDEX('Forecast CREA Model'!$15:$15,MATCH(DATE($B9,12,1),'Forecast CREA Model'!$4:$4,0))*-1</f>
        <v>40773751.036847718</v>
      </c>
    </row>
    <row r="10" spans="1:6" x14ac:dyDescent="0.25">
      <c r="A10" s="296"/>
      <c r="B10" s="172">
        <f t="shared" si="0"/>
        <v>2032</v>
      </c>
      <c r="C10" s="208">
        <f>SUMIFS('Forecast Assumptions'!$26:$26,'Forecast Assumptions'!$2:$2,Summary!B10)</f>
        <v>6.1383448736286822E-4</v>
      </c>
      <c r="D10" s="211">
        <f>AVERAGEIFS('Forecast CREA Model'!$43:$43,'Forecast CREA Model'!$1:$1,$B10)/'Forecast Assumptions'!$A$39</f>
        <v>5.4026002824060218E-3</v>
      </c>
      <c r="E10" s="211">
        <f>SUMIFS('Forecast CREA Model'!$25:$25,'Forecast CREA Model'!$1:$1,$B10)/(SUMIFS('Forecast CREA Model'!$8:$8,'Forecast CREA Model'!$1:$1,$B10)/1000)</f>
        <v>9.3986686106014572E-2</v>
      </c>
      <c r="F10" s="214">
        <f>INDEX('Forecast CREA Model'!$15:$15,MATCH(DATE($B10,12,1),'Forecast CREA Model'!$4:$4,0))*-1</f>
        <v>40779879.135835283</v>
      </c>
    </row>
    <row r="11" spans="1:6" x14ac:dyDescent="0.25">
      <c r="A11" s="296"/>
      <c r="B11" s="172">
        <f t="shared" si="0"/>
        <v>2033</v>
      </c>
      <c r="C11" s="208">
        <f>SUMIFS('Forecast Assumptions'!$26:$26,'Forecast Assumptions'!$2:$2,Summary!B11)</f>
        <v>6.1383448736286822E-4</v>
      </c>
      <c r="D11" s="211">
        <f>AVERAGEIFS('Forecast CREA Model'!$43:$43,'Forecast CREA Model'!$1:$1,$B11)/'Forecast Assumptions'!$A$39</f>
        <v>5.4026002824060218E-3</v>
      </c>
      <c r="E11" s="211">
        <f>SUMIFS('Forecast CREA Model'!$25:$25,'Forecast CREA Model'!$1:$1,$B11)/(SUMIFS('Forecast CREA Model'!$8:$8,'Forecast CREA Model'!$1:$1,$B11)/1000)</f>
        <v>9.354417211861496E-2</v>
      </c>
      <c r="F11" s="214">
        <f>INDEX('Forecast CREA Model'!$15:$15,MATCH(DATE($B11,12,1),'Forecast CREA Model'!$4:$4,0))*-1</f>
        <v>40781660.380547062</v>
      </c>
    </row>
    <row r="12" spans="1:6" x14ac:dyDescent="0.25">
      <c r="A12" s="296"/>
      <c r="B12" s="172">
        <f t="shared" si="0"/>
        <v>2034</v>
      </c>
      <c r="C12" s="208">
        <f>SUMIFS('Forecast Assumptions'!$26:$26,'Forecast Assumptions'!$2:$2,Summary!B12)</f>
        <v>6.1383448736286822E-4</v>
      </c>
      <c r="D12" s="211">
        <f>AVERAGEIFS('Forecast CREA Model'!$43:$43,'Forecast CREA Model'!$1:$1,$B12)/'Forecast Assumptions'!$A$39</f>
        <v>5.4026002824060218E-3</v>
      </c>
      <c r="E12" s="211">
        <f>SUMIFS('Forecast CREA Model'!$25:$25,'Forecast CREA Model'!$1:$1,$B12)/(SUMIFS('Forecast CREA Model'!$8:$8,'Forecast CREA Model'!$1:$1,$B12)/1000)</f>
        <v>9.3141797762398684E-2</v>
      </c>
      <c r="F12" s="214">
        <f>INDEX('Forecast CREA Model'!$15:$15,MATCH(DATE($B12,12,1),'Forecast CREA Model'!$4:$4,0))*-1</f>
        <v>40779707.313171521</v>
      </c>
    </row>
    <row r="13" spans="1:6" x14ac:dyDescent="0.25">
      <c r="A13" s="296"/>
      <c r="B13" s="172">
        <f t="shared" si="0"/>
        <v>2035</v>
      </c>
      <c r="C13" s="208">
        <f>SUMIFS('Forecast Assumptions'!$26:$26,'Forecast Assumptions'!$2:$2,Summary!B13)</f>
        <v>6.1383448736286822E-4</v>
      </c>
      <c r="D13" s="211">
        <f>AVERAGEIFS('Forecast CREA Model'!$43:$43,'Forecast CREA Model'!$1:$1,$B13)/'Forecast Assumptions'!$A$39</f>
        <v>5.4026002824060218E-3</v>
      </c>
      <c r="E13" s="211">
        <f>SUMIFS('Forecast CREA Model'!$25:$25,'Forecast CREA Model'!$1:$1,$B13)/(SUMIFS('Forecast CREA Model'!$8:$8,'Forecast CREA Model'!$1:$1,$B13)/1000)</f>
        <v>9.2911754644082384E-2</v>
      </c>
      <c r="F13" s="214">
        <f>INDEX('Forecast CREA Model'!$15:$15,MATCH(DATE($B13,12,1),'Forecast CREA Model'!$4:$4,0))*-1</f>
        <v>40777654.323162332</v>
      </c>
    </row>
    <row r="14" spans="1:6" x14ac:dyDescent="0.25">
      <c r="A14" s="296"/>
      <c r="B14" s="172">
        <f t="shared" si="0"/>
        <v>2036</v>
      </c>
      <c r="C14" s="208">
        <f>SUMIFS('Forecast Assumptions'!$26:$26,'Forecast Assumptions'!$2:$2,Summary!B14)</f>
        <v>6.1383448736286822E-4</v>
      </c>
      <c r="D14" s="211">
        <f>AVERAGEIFS('Forecast CREA Model'!$43:$43,'Forecast CREA Model'!$1:$1,$B14)/'Forecast Assumptions'!$A$39</f>
        <v>5.4026002824060218E-3</v>
      </c>
      <c r="E14" s="211">
        <f>SUMIFS('Forecast CREA Model'!$25:$25,'Forecast CREA Model'!$1:$1,$B14)/(SUMIFS('Forecast CREA Model'!$8:$8,'Forecast CREA Model'!$1:$1,$B14)/1000)</f>
        <v>9.2683087146668425E-2</v>
      </c>
      <c r="F14" s="214">
        <f>INDEX('Forecast CREA Model'!$15:$15,MATCH(DATE($B14,12,1),'Forecast CREA Model'!$4:$4,0))*-1</f>
        <v>40775496.298287958</v>
      </c>
    </row>
    <row r="15" spans="1:6" x14ac:dyDescent="0.25">
      <c r="A15" s="296"/>
      <c r="B15" s="172">
        <f t="shared" si="0"/>
        <v>2037</v>
      </c>
      <c r="C15" s="208">
        <f>SUMIFS('Forecast Assumptions'!$26:$26,'Forecast Assumptions'!$2:$2,Summary!B15)</f>
        <v>6.1383448736286822E-4</v>
      </c>
      <c r="D15" s="211">
        <f>AVERAGEIFS('Forecast CREA Model'!$43:$43,'Forecast CREA Model'!$1:$1,$B15)/'Forecast Assumptions'!$A$39</f>
        <v>5.4026002824060218E-3</v>
      </c>
      <c r="E15" s="211">
        <f>SUMIFS('Forecast CREA Model'!$25:$25,'Forecast CREA Model'!$1:$1,$B15)/(SUMIFS('Forecast CREA Model'!$8:$8,'Forecast CREA Model'!$1:$1,$B15)/1000)</f>
        <v>9.2455402235613215E-2</v>
      </c>
      <c r="F15" s="214">
        <f>INDEX('Forecast CREA Model'!$15:$15,MATCH(DATE($B15,12,1),'Forecast CREA Model'!$4:$4,0))*-1</f>
        <v>40773227.864765331</v>
      </c>
    </row>
    <row r="16" spans="1:6" x14ac:dyDescent="0.25">
      <c r="A16" s="296"/>
      <c r="B16" s="172">
        <f t="shared" si="0"/>
        <v>2038</v>
      </c>
      <c r="C16" s="208">
        <f>SUMIFS('Forecast Assumptions'!$26:$26,'Forecast Assumptions'!$2:$2,Summary!B16)</f>
        <v>6.1383448736286822E-4</v>
      </c>
      <c r="D16" s="211">
        <f>AVERAGEIFS('Forecast CREA Model'!$43:$43,'Forecast CREA Model'!$1:$1,$B16)/'Forecast Assumptions'!$A$39</f>
        <v>5.4026002824060218E-3</v>
      </c>
      <c r="E16" s="211">
        <f>SUMIFS('Forecast CREA Model'!$25:$25,'Forecast CREA Model'!$1:$1,$B16)/(SUMIFS('Forecast CREA Model'!$8:$8,'Forecast CREA Model'!$1:$1,$B16)/1000)</f>
        <v>9.2229092945460264E-2</v>
      </c>
      <c r="F16" s="214">
        <f>INDEX('Forecast CREA Model'!$15:$15,MATCH(DATE($B16,12,1),'Forecast CREA Model'!$4:$4,0))*-1</f>
        <v>40770843.373878479</v>
      </c>
    </row>
    <row r="17" spans="1:6" x14ac:dyDescent="0.25">
      <c r="A17" s="296"/>
      <c r="B17" s="172">
        <f t="shared" si="0"/>
        <v>2039</v>
      </c>
      <c r="C17" s="208">
        <f>SUMIFS('Forecast Assumptions'!$26:$26,'Forecast Assumptions'!$2:$2,Summary!B17)</f>
        <v>6.1383448736286822E-4</v>
      </c>
      <c r="D17" s="211">
        <f>AVERAGEIFS('Forecast CREA Model'!$43:$43,'Forecast CREA Model'!$1:$1,$B17)/'Forecast Assumptions'!$A$39</f>
        <v>5.4026002824060218E-3</v>
      </c>
      <c r="E17" s="211">
        <f>SUMIFS('Forecast CREA Model'!$25:$25,'Forecast CREA Model'!$1:$1,$B17)/(SUMIFS('Forecast CREA Model'!$8:$8,'Forecast CREA Model'!$1:$1,$B17)/1000)</f>
        <v>9.2003726938211766E-2</v>
      </c>
      <c r="F17" s="214">
        <f>INDEX('Forecast CREA Model'!$15:$15,MATCH(DATE($B17,12,1),'Forecast CREA Model'!$4:$4,0))*-1</f>
        <v>40768336.887912355</v>
      </c>
    </row>
    <row r="18" spans="1:6" x14ac:dyDescent="0.25">
      <c r="A18" s="296"/>
      <c r="B18" s="172">
        <f t="shared" si="0"/>
        <v>2040</v>
      </c>
      <c r="C18" s="208">
        <f>SUMIFS('Forecast Assumptions'!$26:$26,'Forecast Assumptions'!$2:$2,Summary!B18)</f>
        <v>6.1383448736286822E-4</v>
      </c>
      <c r="D18" s="211">
        <f>AVERAGEIFS('Forecast CREA Model'!$43:$43,'Forecast CREA Model'!$1:$1,$B18)/'Forecast Assumptions'!$A$39</f>
        <v>5.4026002824060218E-3</v>
      </c>
      <c r="E18" s="211">
        <f>SUMIFS('Forecast CREA Model'!$25:$25,'Forecast CREA Model'!$1:$1,$B18)/(SUMIFS('Forecast CREA Model'!$8:$8,'Forecast CREA Model'!$1:$1,$B18)/1000)</f>
        <v>9.1779343517322032E-2</v>
      </c>
      <c r="F18" s="214">
        <f>INDEX('Forecast CREA Model'!$15:$15,MATCH(DATE($B18,12,1),'Forecast CREA Model'!$4:$4,0))*-1</f>
        <v>40765702.165367208</v>
      </c>
    </row>
    <row r="19" spans="1:6" x14ac:dyDescent="0.25">
      <c r="A19" s="296"/>
      <c r="B19" s="172">
        <f t="shared" si="0"/>
        <v>2041</v>
      </c>
      <c r="C19" s="208">
        <f>SUMIFS('Forecast Assumptions'!$26:$26,'Forecast Assumptions'!$2:$2,Summary!B19)</f>
        <v>6.1383448736286822E-4</v>
      </c>
      <c r="D19" s="211">
        <f>AVERAGEIFS('Forecast CREA Model'!$43:$43,'Forecast CREA Model'!$1:$1,$B19)/'Forecast Assumptions'!$A$39</f>
        <v>5.4026002824060218E-3</v>
      </c>
      <c r="E19" s="211">
        <f>SUMIFS('Forecast CREA Model'!$25:$25,'Forecast CREA Model'!$1:$1,$B19)/(SUMIFS('Forecast CREA Model'!$8:$8,'Forecast CREA Model'!$1:$1,$B19)/1000)</f>
        <v>9.1556335717334611E-2</v>
      </c>
      <c r="F19" s="214">
        <f>INDEX('Forecast CREA Model'!$15:$15,MATCH(DATE($B19,12,1),'Forecast CREA Model'!$4:$4,0))*-1</f>
        <v>40762932.645416245</v>
      </c>
    </row>
    <row r="20" spans="1:6" x14ac:dyDescent="0.25">
      <c r="A20" s="296"/>
      <c r="B20" s="172">
        <f t="shared" si="0"/>
        <v>2042</v>
      </c>
      <c r="C20" s="209">
        <f>SUMIFS('Forecast Assumptions'!$26:$26,'Forecast Assumptions'!$2:$2,Summary!B20)</f>
        <v>6.1383448736286822E-4</v>
      </c>
      <c r="D20" s="211">
        <f>AVERAGEIFS('Forecast CREA Model'!$43:$43,'Forecast CREA Model'!$1:$1,$B20)/'Forecast Assumptions'!$A$39</f>
        <v>5.4026002824060218E-3</v>
      </c>
      <c r="E20" s="211">
        <f>SUMIFS('Forecast CREA Model'!$25:$25,'Forecast CREA Model'!$1:$1,$B20)/(SUMIFS('Forecast CREA Model'!$8:$8,'Forecast CREA Model'!$1:$1,$B20)/1000)</f>
        <v>9.133431050370594E-2</v>
      </c>
      <c r="F20" s="214">
        <f>INDEX('Forecast CREA Model'!$15:$15,MATCH(DATE($B20,12,1),'Forecast CREA Model'!$4:$4,0))*-1</f>
        <v>40760021.431568369</v>
      </c>
    </row>
    <row r="21" spans="1:6" x14ac:dyDescent="0.25">
      <c r="A21" s="295" t="s">
        <v>25</v>
      </c>
      <c r="B21" s="206">
        <f t="shared" si="0"/>
        <v>2043</v>
      </c>
      <c r="C21" s="207">
        <f>SUMIFS('Forecast Assumptions'!$26:$26,'Forecast Assumptions'!$2:$2,Summary!B21)</f>
        <v>-8.9504302626964086E-4</v>
      </c>
      <c r="D21" s="210">
        <f>AVERAGEIFS('Forecast CREA Model'!$43:$43,'Forecast CREA Model'!$1:$1,$B21)/'Forecast Assumptions'!$A$39</f>
        <v>-7.6570092650477418E-3</v>
      </c>
      <c r="E21" s="210">
        <f>SUMIFS('Forecast CREA Model'!$25:$25,'Forecast CREA Model'!$1:$1,$B21)/(SUMIFS('Forecast CREA Model'!$8:$8,'Forecast CREA Model'!$1:$1,$B21)/1000)</f>
        <v>9.1113660910979555E-2</v>
      </c>
      <c r="F21" s="213">
        <f>INDEX('Forecast CREA Model'!$15:$15,MATCH(DATE($B21,12,1),'Forecast CREA Model'!$4:$4,0))*-1</f>
        <v>35771552.032733954</v>
      </c>
    </row>
    <row r="22" spans="1:6" x14ac:dyDescent="0.25">
      <c r="A22" s="296"/>
      <c r="B22" s="172">
        <f t="shared" si="0"/>
        <v>2044</v>
      </c>
      <c r="C22" s="208">
        <f>SUMIFS('Forecast Assumptions'!$26:$26,'Forecast Assumptions'!$2:$2,Summary!B22)</f>
        <v>-8.9504302626964086E-4</v>
      </c>
      <c r="D22" s="211">
        <f>AVERAGEIFS('Forecast CREA Model'!$43:$43,'Forecast CREA Model'!$1:$1,$B22)/'Forecast Assumptions'!$A$39</f>
        <v>-7.6570092650477418E-3</v>
      </c>
      <c r="E22" s="211">
        <f>SUMIFS('Forecast CREA Model'!$25:$25,'Forecast CREA Model'!$1:$1,$B22)/(SUMIFS('Forecast CREA Model'!$8:$8,'Forecast CREA Model'!$1:$1,$B22)/1000)</f>
        <v>9.0893954601157581E-2</v>
      </c>
      <c r="F22" s="214">
        <f>INDEX('Forecast CREA Model'!$15:$15,MATCH(DATE($B22,12,1),'Forecast CREA Model'!$4:$4,0))*-1</f>
        <v>30527863.071930211</v>
      </c>
    </row>
    <row r="23" spans="1:6" x14ac:dyDescent="0.25">
      <c r="A23" s="296"/>
      <c r="B23" s="172">
        <f t="shared" si="0"/>
        <v>2045</v>
      </c>
      <c r="C23" s="208">
        <f>SUMIFS('Forecast Assumptions'!$26:$26,'Forecast Assumptions'!$2:$2,Summary!B23)</f>
        <v>-8.9504302626964086E-4</v>
      </c>
      <c r="D23" s="211">
        <f>AVERAGEIFS('Forecast CREA Model'!$43:$43,'Forecast CREA Model'!$1:$1,$B23)/'Forecast Assumptions'!$A$39</f>
        <v>-7.6570092650477418E-3</v>
      </c>
      <c r="E23" s="211">
        <f>SUMIFS('Forecast CREA Model'!$25:$25,'Forecast CREA Model'!$1:$1,$B23)/(SUMIFS('Forecast CREA Model'!$8:$8,'Forecast CREA Model'!$1:$1,$B23)/1000)</f>
        <v>9.0675230877694385E-2</v>
      </c>
      <c r="F23" s="214">
        <f>INDEX('Forecast CREA Model'!$15:$15,MATCH(DATE($B23,12,1),'Forecast CREA Model'!$4:$4,0))*-1</f>
        <v>25015897.031990245</v>
      </c>
    </row>
    <row r="24" spans="1:6" x14ac:dyDescent="0.25">
      <c r="A24" s="296"/>
      <c r="B24" s="172">
        <f t="shared" si="0"/>
        <v>2046</v>
      </c>
      <c r="C24" s="208">
        <f>SUMIFS('Forecast Assumptions'!$26:$26,'Forecast Assumptions'!$2:$2,Summary!B24)</f>
        <v>-8.9504302626964086E-4</v>
      </c>
      <c r="D24" s="211">
        <f>AVERAGEIFS('Forecast CREA Model'!$43:$43,'Forecast CREA Model'!$1:$1,$B24)/'Forecast Assumptions'!$A$39</f>
        <v>-7.6570092650477418E-3</v>
      </c>
      <c r="E24" s="211">
        <f>SUMIFS('Forecast CREA Model'!$25:$25,'Forecast CREA Model'!$1:$1,$B24)/(SUMIFS('Forecast CREA Model'!$8:$8,'Forecast CREA Model'!$1:$1,$B24)/1000)</f>
        <v>9.045784347167915E-2</v>
      </c>
      <c r="F24" s="214">
        <f>INDEX('Forecast CREA Model'!$15:$15,MATCH(DATE($B24,12,1),'Forecast CREA Model'!$4:$4,0))*-1</f>
        <v>19221928.348387297</v>
      </c>
    </row>
    <row r="25" spans="1:6" x14ac:dyDescent="0.25">
      <c r="A25" s="296"/>
      <c r="B25" s="172">
        <f t="shared" si="0"/>
        <v>2047</v>
      </c>
      <c r="C25" s="208">
        <f>SUMIFS('Forecast Assumptions'!$26:$26,'Forecast Assumptions'!$2:$2,Summary!B25)</f>
        <v>-8.9504302626964086E-4</v>
      </c>
      <c r="D25" s="211">
        <f>AVERAGEIFS('Forecast CREA Model'!$43:$43,'Forecast CREA Model'!$1:$1,$B25)/'Forecast Assumptions'!$A$39</f>
        <v>-7.6570092650477418E-3</v>
      </c>
      <c r="E25" s="211">
        <f>SUMIFS('Forecast CREA Model'!$25:$25,'Forecast CREA Model'!$1:$1,$B25)/(SUMIFS('Forecast CREA Model'!$8:$8,'Forecast CREA Model'!$1:$1,$B25)/1000)</f>
        <v>9.0241045617479171E-2</v>
      </c>
      <c r="F25" s="214">
        <f>INDEX('Forecast CREA Model'!$15:$15,MATCH(DATE($B25,12,1),'Forecast CREA Model'!$4:$4,0))*-1</f>
        <v>13131529.230663896</v>
      </c>
    </row>
    <row r="26" spans="1:6" x14ac:dyDescent="0.25">
      <c r="A26" s="296"/>
      <c r="B26" s="172">
        <f t="shared" si="0"/>
        <v>2048</v>
      </c>
      <c r="C26" s="208">
        <f>SUMIFS('Forecast Assumptions'!$26:$26,'Forecast Assumptions'!$2:$2,Summary!B26)</f>
        <v>-8.9504302626964086E-4</v>
      </c>
      <c r="D26" s="211">
        <f>AVERAGEIFS('Forecast CREA Model'!$43:$43,'Forecast CREA Model'!$1:$1,$B26)/'Forecast Assumptions'!$A$39</f>
        <v>-7.6570092650477418E-3</v>
      </c>
      <c r="E26" s="211">
        <f>SUMIFS('Forecast CREA Model'!$25:$25,'Forecast CREA Model'!$1:$1,$B26)/(SUMIFS('Forecast CREA Model'!$8:$8,'Forecast CREA Model'!$1:$1,$B26)/1000)</f>
        <v>9.0026016418724958E-2</v>
      </c>
      <c r="F26" s="214">
        <f>INDEX('Forecast CREA Model'!$15:$15,MATCH(DATE($B26,12,1),'Forecast CREA Model'!$4:$4,0))*-1</f>
        <v>6729533.7352205282</v>
      </c>
    </row>
    <row r="27" spans="1:6" x14ac:dyDescent="0.25">
      <c r="A27" s="297"/>
      <c r="B27" s="176">
        <f t="shared" si="0"/>
        <v>2049</v>
      </c>
      <c r="C27" s="209">
        <f>SUMIFS('Forecast Assumptions'!$26:$26,'Forecast Assumptions'!$2:$2,Summary!B27)</f>
        <v>-8.9504302626964086E-4</v>
      </c>
      <c r="D27" s="212">
        <f>AVERAGEIFS('Forecast CREA Model'!$43:$43,'Forecast CREA Model'!$1:$1,$B27)/'Forecast Assumptions'!$A$39</f>
        <v>-7.6570092650477418E-3</v>
      </c>
      <c r="E27" s="212">
        <f>SUMIFS('Forecast CREA Model'!$25:$25,'Forecast CREA Model'!$1:$1,$B27)/(SUMIFS('Forecast CREA Model'!$8:$8,'Forecast CREA Model'!$1:$1,$B27)/1000)</f>
        <v>8.9811537468331648E-2</v>
      </c>
      <c r="F27" s="215">
        <f>INDEX('Forecast CREA Model'!$15:$15,MATCH(DATE($B27,12,1),'Forecast CREA Model'!$4:$4,0))*-1</f>
        <v>-2.6885118131758645E-8</v>
      </c>
    </row>
  </sheetData>
  <mergeCells count="3">
    <mergeCell ref="A4:A7"/>
    <mergeCell ref="A8:A20"/>
    <mergeCell ref="A21:A27"/>
  </mergeCells>
  <printOptions horizontalCentered="1"/>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D52"/>
  <sheetViews>
    <sheetView tabSelected="1" view="pageBreakPreview" zoomScale="80" zoomScaleNormal="100" zoomScaleSheetLayoutView="80" workbookViewId="0">
      <pane xSplit="1" ySplit="4" topLeftCell="F5" activePane="bottomRight" state="frozen"/>
      <selection pane="topRight" activeCell="B1" sqref="B1"/>
      <selection pane="bottomLeft" activeCell="A2" sqref="A2"/>
      <selection pane="bottomRight"/>
    </sheetView>
  </sheetViews>
  <sheetFormatPr defaultColWidth="9.140625" defaultRowHeight="15.75" x14ac:dyDescent="0.25"/>
  <cols>
    <col min="1" max="1" width="45.7109375" style="22" bestFit="1" customWidth="1"/>
    <col min="2" max="2" width="14.7109375" style="22" bestFit="1" customWidth="1"/>
    <col min="3" max="61" width="17" style="22" bestFit="1" customWidth="1"/>
    <col min="62" max="67" width="17.140625" style="22" bestFit="1" customWidth="1"/>
    <col min="68" max="72" width="18.28515625" style="22" bestFit="1" customWidth="1"/>
    <col min="73" max="289" width="14" style="22" bestFit="1" customWidth="1"/>
    <col min="290" max="290" width="39.42578125" style="22" customWidth="1"/>
    <col min="291" max="16384" width="9.140625" style="22"/>
  </cols>
  <sheetData>
    <row r="1" spans="1:289" x14ac:dyDescent="0.25">
      <c r="B1" s="216">
        <f>YEAR(B4)</f>
        <v>2026</v>
      </c>
      <c r="C1" s="234">
        <f t="shared" ref="C1:BN1" si="0">YEAR(C4)</f>
        <v>2026</v>
      </c>
      <c r="D1" s="234">
        <f t="shared" si="0"/>
        <v>2026</v>
      </c>
      <c r="E1" s="234">
        <f t="shared" si="0"/>
        <v>2026</v>
      </c>
      <c r="F1" s="234">
        <f t="shared" si="0"/>
        <v>2026</v>
      </c>
      <c r="G1" s="234">
        <f t="shared" si="0"/>
        <v>2026</v>
      </c>
      <c r="H1" s="234">
        <f t="shared" si="0"/>
        <v>2026</v>
      </c>
      <c r="I1" s="234">
        <f t="shared" si="0"/>
        <v>2026</v>
      </c>
      <c r="J1" s="234">
        <f t="shared" si="0"/>
        <v>2026</v>
      </c>
      <c r="K1" s="234">
        <f t="shared" si="0"/>
        <v>2026</v>
      </c>
      <c r="L1" s="234">
        <f t="shared" si="0"/>
        <v>2026</v>
      </c>
      <c r="M1" s="234">
        <f t="shared" si="0"/>
        <v>2026</v>
      </c>
      <c r="N1" s="234">
        <f t="shared" si="0"/>
        <v>2027</v>
      </c>
      <c r="O1" s="234">
        <f t="shared" si="0"/>
        <v>2027</v>
      </c>
      <c r="P1" s="234">
        <f t="shared" si="0"/>
        <v>2027</v>
      </c>
      <c r="Q1" s="234">
        <f t="shared" si="0"/>
        <v>2027</v>
      </c>
      <c r="R1" s="234">
        <f t="shared" si="0"/>
        <v>2027</v>
      </c>
      <c r="S1" s="234">
        <f t="shared" si="0"/>
        <v>2027</v>
      </c>
      <c r="T1" s="234">
        <f t="shared" si="0"/>
        <v>2027</v>
      </c>
      <c r="U1" s="234">
        <f t="shared" si="0"/>
        <v>2027</v>
      </c>
      <c r="V1" s="234">
        <f t="shared" si="0"/>
        <v>2027</v>
      </c>
      <c r="W1" s="234">
        <f t="shared" si="0"/>
        <v>2027</v>
      </c>
      <c r="X1" s="234">
        <f t="shared" si="0"/>
        <v>2027</v>
      </c>
      <c r="Y1" s="234">
        <f t="shared" si="0"/>
        <v>2027</v>
      </c>
      <c r="Z1" s="234">
        <f t="shared" si="0"/>
        <v>2028</v>
      </c>
      <c r="AA1" s="234">
        <f t="shared" si="0"/>
        <v>2028</v>
      </c>
      <c r="AB1" s="234">
        <f t="shared" si="0"/>
        <v>2028</v>
      </c>
      <c r="AC1" s="234">
        <f t="shared" si="0"/>
        <v>2028</v>
      </c>
      <c r="AD1" s="234">
        <f t="shared" si="0"/>
        <v>2028</v>
      </c>
      <c r="AE1" s="234">
        <f t="shared" si="0"/>
        <v>2028</v>
      </c>
      <c r="AF1" s="234">
        <f t="shared" si="0"/>
        <v>2028</v>
      </c>
      <c r="AG1" s="234">
        <f t="shared" si="0"/>
        <v>2028</v>
      </c>
      <c r="AH1" s="234">
        <f t="shared" si="0"/>
        <v>2028</v>
      </c>
      <c r="AI1" s="234">
        <f t="shared" si="0"/>
        <v>2028</v>
      </c>
      <c r="AJ1" s="234">
        <f t="shared" si="0"/>
        <v>2028</v>
      </c>
      <c r="AK1" s="234">
        <f t="shared" si="0"/>
        <v>2028</v>
      </c>
      <c r="AL1" s="234">
        <f t="shared" si="0"/>
        <v>2029</v>
      </c>
      <c r="AM1" s="234">
        <f t="shared" si="0"/>
        <v>2029</v>
      </c>
      <c r="AN1" s="234">
        <f t="shared" si="0"/>
        <v>2029</v>
      </c>
      <c r="AO1" s="234">
        <f t="shared" si="0"/>
        <v>2029</v>
      </c>
      <c r="AP1" s="234">
        <f t="shared" si="0"/>
        <v>2029</v>
      </c>
      <c r="AQ1" s="234">
        <f t="shared" si="0"/>
        <v>2029</v>
      </c>
      <c r="AR1" s="234">
        <f t="shared" si="0"/>
        <v>2029</v>
      </c>
      <c r="AS1" s="234">
        <f t="shared" si="0"/>
        <v>2029</v>
      </c>
      <c r="AT1" s="234">
        <f t="shared" si="0"/>
        <v>2029</v>
      </c>
      <c r="AU1" s="234">
        <f t="shared" si="0"/>
        <v>2029</v>
      </c>
      <c r="AV1" s="234">
        <f t="shared" si="0"/>
        <v>2029</v>
      </c>
      <c r="AW1" s="234">
        <f t="shared" si="0"/>
        <v>2029</v>
      </c>
      <c r="AX1" s="234">
        <f t="shared" si="0"/>
        <v>2030</v>
      </c>
      <c r="AY1" s="234">
        <f t="shared" si="0"/>
        <v>2030</v>
      </c>
      <c r="AZ1" s="234">
        <f t="shared" si="0"/>
        <v>2030</v>
      </c>
      <c r="BA1" s="234">
        <f t="shared" si="0"/>
        <v>2030</v>
      </c>
      <c r="BB1" s="234">
        <f t="shared" si="0"/>
        <v>2030</v>
      </c>
      <c r="BC1" s="234">
        <f t="shared" si="0"/>
        <v>2030</v>
      </c>
      <c r="BD1" s="234">
        <f t="shared" si="0"/>
        <v>2030</v>
      </c>
      <c r="BE1" s="234">
        <f t="shared" si="0"/>
        <v>2030</v>
      </c>
      <c r="BF1" s="234">
        <f t="shared" si="0"/>
        <v>2030</v>
      </c>
      <c r="BG1" s="234">
        <f t="shared" si="0"/>
        <v>2030</v>
      </c>
      <c r="BH1" s="234">
        <f t="shared" si="0"/>
        <v>2030</v>
      </c>
      <c r="BI1" s="240">
        <f t="shared" si="0"/>
        <v>2030</v>
      </c>
      <c r="BJ1" s="216">
        <f t="shared" si="0"/>
        <v>2031</v>
      </c>
      <c r="BK1" s="234">
        <f t="shared" si="0"/>
        <v>2031</v>
      </c>
      <c r="BL1" s="234">
        <f t="shared" si="0"/>
        <v>2031</v>
      </c>
      <c r="BM1" s="234">
        <f t="shared" si="0"/>
        <v>2031</v>
      </c>
      <c r="BN1" s="234">
        <f t="shared" si="0"/>
        <v>2031</v>
      </c>
      <c r="BO1" s="234">
        <f t="shared" ref="BO1:BT1" si="1">YEAR(BO4)</f>
        <v>2031</v>
      </c>
      <c r="BP1" s="234">
        <f t="shared" si="1"/>
        <v>2031</v>
      </c>
      <c r="BQ1" s="234">
        <f t="shared" si="1"/>
        <v>2031</v>
      </c>
      <c r="BR1" s="234">
        <f t="shared" si="1"/>
        <v>2031</v>
      </c>
      <c r="BS1" s="234">
        <f t="shared" si="1"/>
        <v>2031</v>
      </c>
      <c r="BT1" s="234">
        <f t="shared" si="1"/>
        <v>2031</v>
      </c>
      <c r="BU1" s="234">
        <f t="shared" ref="BU1:DE1" si="2">YEAR(BU4)</f>
        <v>2031</v>
      </c>
      <c r="BV1" s="234">
        <f t="shared" si="2"/>
        <v>2032</v>
      </c>
      <c r="BW1" s="234">
        <f t="shared" si="2"/>
        <v>2032</v>
      </c>
      <c r="BX1" s="234">
        <f t="shared" si="2"/>
        <v>2032</v>
      </c>
      <c r="BY1" s="234">
        <f t="shared" si="2"/>
        <v>2032</v>
      </c>
      <c r="BZ1" s="234">
        <f t="shared" si="2"/>
        <v>2032</v>
      </c>
      <c r="CA1" s="234">
        <f t="shared" si="2"/>
        <v>2032</v>
      </c>
      <c r="CB1" s="234">
        <f t="shared" si="2"/>
        <v>2032</v>
      </c>
      <c r="CC1" s="234">
        <f t="shared" si="2"/>
        <v>2032</v>
      </c>
      <c r="CD1" s="234">
        <f t="shared" si="2"/>
        <v>2032</v>
      </c>
      <c r="CE1" s="234">
        <f t="shared" si="2"/>
        <v>2032</v>
      </c>
      <c r="CF1" s="234">
        <f t="shared" si="2"/>
        <v>2032</v>
      </c>
      <c r="CG1" s="234">
        <f t="shared" si="2"/>
        <v>2032</v>
      </c>
      <c r="CH1" s="234">
        <f t="shared" si="2"/>
        <v>2033</v>
      </c>
      <c r="CI1" s="234">
        <f t="shared" si="2"/>
        <v>2033</v>
      </c>
      <c r="CJ1" s="234">
        <f t="shared" si="2"/>
        <v>2033</v>
      </c>
      <c r="CK1" s="234">
        <f t="shared" si="2"/>
        <v>2033</v>
      </c>
      <c r="CL1" s="234">
        <f t="shared" si="2"/>
        <v>2033</v>
      </c>
      <c r="CM1" s="234">
        <f t="shared" si="2"/>
        <v>2033</v>
      </c>
      <c r="CN1" s="234">
        <f t="shared" si="2"/>
        <v>2033</v>
      </c>
      <c r="CO1" s="234">
        <f t="shared" si="2"/>
        <v>2033</v>
      </c>
      <c r="CP1" s="234">
        <f t="shared" si="2"/>
        <v>2033</v>
      </c>
      <c r="CQ1" s="234">
        <f t="shared" si="2"/>
        <v>2033</v>
      </c>
      <c r="CR1" s="234">
        <f t="shared" si="2"/>
        <v>2033</v>
      </c>
      <c r="CS1" s="234">
        <f t="shared" si="2"/>
        <v>2033</v>
      </c>
      <c r="CT1" s="234">
        <f t="shared" si="2"/>
        <v>2034</v>
      </c>
      <c r="CU1" s="234">
        <f t="shared" si="2"/>
        <v>2034</v>
      </c>
      <c r="CV1" s="234">
        <f t="shared" si="2"/>
        <v>2034</v>
      </c>
      <c r="CW1" s="234">
        <f t="shared" si="2"/>
        <v>2034</v>
      </c>
      <c r="CX1" s="234">
        <f t="shared" si="2"/>
        <v>2034</v>
      </c>
      <c r="CY1" s="234">
        <f t="shared" si="2"/>
        <v>2034</v>
      </c>
      <c r="CZ1" s="234">
        <f t="shared" si="2"/>
        <v>2034</v>
      </c>
      <c r="DA1" s="234">
        <f t="shared" si="2"/>
        <v>2034</v>
      </c>
      <c r="DB1" s="234">
        <f t="shared" si="2"/>
        <v>2034</v>
      </c>
      <c r="DC1" s="234">
        <f t="shared" si="2"/>
        <v>2034</v>
      </c>
      <c r="DD1" s="234">
        <f t="shared" si="2"/>
        <v>2034</v>
      </c>
      <c r="DE1" s="234">
        <f t="shared" si="2"/>
        <v>2034</v>
      </c>
      <c r="DF1" s="234">
        <f t="shared" ref="DF1:FK1" si="3">YEAR(DF4)</f>
        <v>2035</v>
      </c>
      <c r="DG1" s="234">
        <f t="shared" si="3"/>
        <v>2035</v>
      </c>
      <c r="DH1" s="234">
        <f t="shared" si="3"/>
        <v>2035</v>
      </c>
      <c r="DI1" s="234">
        <f t="shared" si="3"/>
        <v>2035</v>
      </c>
      <c r="DJ1" s="234">
        <f t="shared" si="3"/>
        <v>2035</v>
      </c>
      <c r="DK1" s="234">
        <f t="shared" si="3"/>
        <v>2035</v>
      </c>
      <c r="DL1" s="234">
        <f t="shared" si="3"/>
        <v>2035</v>
      </c>
      <c r="DM1" s="234">
        <f t="shared" si="3"/>
        <v>2035</v>
      </c>
      <c r="DN1" s="234">
        <f t="shared" si="3"/>
        <v>2035</v>
      </c>
      <c r="DO1" s="234">
        <f t="shared" si="3"/>
        <v>2035</v>
      </c>
      <c r="DP1" s="234">
        <f t="shared" si="3"/>
        <v>2035</v>
      </c>
      <c r="DQ1" s="234">
        <f t="shared" si="3"/>
        <v>2035</v>
      </c>
      <c r="DR1" s="234">
        <f t="shared" si="3"/>
        <v>2036</v>
      </c>
      <c r="DS1" s="234">
        <f t="shared" si="3"/>
        <v>2036</v>
      </c>
      <c r="DT1" s="234">
        <f t="shared" si="3"/>
        <v>2036</v>
      </c>
      <c r="DU1" s="234">
        <f t="shared" si="3"/>
        <v>2036</v>
      </c>
      <c r="DV1" s="234">
        <f t="shared" si="3"/>
        <v>2036</v>
      </c>
      <c r="DW1" s="234">
        <f t="shared" si="3"/>
        <v>2036</v>
      </c>
      <c r="DX1" s="234">
        <f t="shared" si="3"/>
        <v>2036</v>
      </c>
      <c r="DY1" s="234">
        <f t="shared" si="3"/>
        <v>2036</v>
      </c>
      <c r="DZ1" s="234">
        <f t="shared" si="3"/>
        <v>2036</v>
      </c>
      <c r="EA1" s="234">
        <f t="shared" si="3"/>
        <v>2036</v>
      </c>
      <c r="EB1" s="234">
        <f t="shared" si="3"/>
        <v>2036</v>
      </c>
      <c r="EC1" s="234">
        <f t="shared" si="3"/>
        <v>2036</v>
      </c>
      <c r="ED1" s="234">
        <f t="shared" si="3"/>
        <v>2037</v>
      </c>
      <c r="EE1" s="234">
        <f t="shared" si="3"/>
        <v>2037</v>
      </c>
      <c r="EF1" s="234">
        <f t="shared" si="3"/>
        <v>2037</v>
      </c>
      <c r="EG1" s="234">
        <f t="shared" si="3"/>
        <v>2037</v>
      </c>
      <c r="EH1" s="234">
        <f t="shared" si="3"/>
        <v>2037</v>
      </c>
      <c r="EI1" s="234">
        <f t="shared" si="3"/>
        <v>2037</v>
      </c>
      <c r="EJ1" s="234">
        <f t="shared" si="3"/>
        <v>2037</v>
      </c>
      <c r="EK1" s="234">
        <f t="shared" si="3"/>
        <v>2037</v>
      </c>
      <c r="EL1" s="234">
        <f t="shared" si="3"/>
        <v>2037</v>
      </c>
      <c r="EM1" s="234">
        <f t="shared" si="3"/>
        <v>2037</v>
      </c>
      <c r="EN1" s="234">
        <f t="shared" si="3"/>
        <v>2037</v>
      </c>
      <c r="EO1" s="234">
        <f t="shared" si="3"/>
        <v>2037</v>
      </c>
      <c r="EP1" s="234">
        <f t="shared" si="3"/>
        <v>2038</v>
      </c>
      <c r="EQ1" s="234">
        <f t="shared" si="3"/>
        <v>2038</v>
      </c>
      <c r="ER1" s="234">
        <f t="shared" si="3"/>
        <v>2038</v>
      </c>
      <c r="ES1" s="234">
        <f t="shared" si="3"/>
        <v>2038</v>
      </c>
      <c r="ET1" s="234">
        <f t="shared" si="3"/>
        <v>2038</v>
      </c>
      <c r="EU1" s="234">
        <f t="shared" si="3"/>
        <v>2038</v>
      </c>
      <c r="EV1" s="234">
        <f t="shared" si="3"/>
        <v>2038</v>
      </c>
      <c r="EW1" s="234">
        <f t="shared" si="3"/>
        <v>2038</v>
      </c>
      <c r="EX1" s="234">
        <f t="shared" si="3"/>
        <v>2038</v>
      </c>
      <c r="EY1" s="234">
        <f t="shared" si="3"/>
        <v>2038</v>
      </c>
      <c r="EZ1" s="234">
        <f t="shared" si="3"/>
        <v>2038</v>
      </c>
      <c r="FA1" s="234">
        <f t="shared" si="3"/>
        <v>2038</v>
      </c>
      <c r="FB1" s="234">
        <f t="shared" si="3"/>
        <v>2039</v>
      </c>
      <c r="FC1" s="234">
        <f t="shared" si="3"/>
        <v>2039</v>
      </c>
      <c r="FD1" s="234">
        <f t="shared" si="3"/>
        <v>2039</v>
      </c>
      <c r="FE1" s="234">
        <f t="shared" si="3"/>
        <v>2039</v>
      </c>
      <c r="FF1" s="234">
        <f t="shared" si="3"/>
        <v>2039</v>
      </c>
      <c r="FG1" s="234">
        <f t="shared" si="3"/>
        <v>2039</v>
      </c>
      <c r="FH1" s="234">
        <f t="shared" si="3"/>
        <v>2039</v>
      </c>
      <c r="FI1" s="234">
        <f t="shared" si="3"/>
        <v>2039</v>
      </c>
      <c r="FJ1" s="234">
        <f t="shared" si="3"/>
        <v>2039</v>
      </c>
      <c r="FK1" s="234">
        <f t="shared" si="3"/>
        <v>2039</v>
      </c>
      <c r="FL1" s="234">
        <f t="shared" ref="FL1:HW1" si="4">YEAR(FL4)</f>
        <v>2039</v>
      </c>
      <c r="FM1" s="234">
        <f t="shared" si="4"/>
        <v>2039</v>
      </c>
      <c r="FN1" s="234">
        <f t="shared" si="4"/>
        <v>2040</v>
      </c>
      <c r="FO1" s="234">
        <f t="shared" si="4"/>
        <v>2040</v>
      </c>
      <c r="FP1" s="234">
        <f t="shared" si="4"/>
        <v>2040</v>
      </c>
      <c r="FQ1" s="234">
        <f t="shared" si="4"/>
        <v>2040</v>
      </c>
      <c r="FR1" s="234">
        <f t="shared" si="4"/>
        <v>2040</v>
      </c>
      <c r="FS1" s="234">
        <f t="shared" si="4"/>
        <v>2040</v>
      </c>
      <c r="FT1" s="234">
        <f t="shared" si="4"/>
        <v>2040</v>
      </c>
      <c r="FU1" s="234">
        <f t="shared" si="4"/>
        <v>2040</v>
      </c>
      <c r="FV1" s="234">
        <f t="shared" si="4"/>
        <v>2040</v>
      </c>
      <c r="FW1" s="234">
        <f t="shared" si="4"/>
        <v>2040</v>
      </c>
      <c r="FX1" s="234">
        <f t="shared" si="4"/>
        <v>2040</v>
      </c>
      <c r="FY1" s="234">
        <f t="shared" si="4"/>
        <v>2040</v>
      </c>
      <c r="FZ1" s="234">
        <f t="shared" si="4"/>
        <v>2041</v>
      </c>
      <c r="GA1" s="234">
        <f t="shared" si="4"/>
        <v>2041</v>
      </c>
      <c r="GB1" s="234">
        <f t="shared" si="4"/>
        <v>2041</v>
      </c>
      <c r="GC1" s="234">
        <f t="shared" si="4"/>
        <v>2041</v>
      </c>
      <c r="GD1" s="234">
        <f t="shared" si="4"/>
        <v>2041</v>
      </c>
      <c r="GE1" s="234">
        <f t="shared" si="4"/>
        <v>2041</v>
      </c>
      <c r="GF1" s="234">
        <f t="shared" si="4"/>
        <v>2041</v>
      </c>
      <c r="GG1" s="234">
        <f t="shared" si="4"/>
        <v>2041</v>
      </c>
      <c r="GH1" s="234">
        <f t="shared" si="4"/>
        <v>2041</v>
      </c>
      <c r="GI1" s="234">
        <f t="shared" si="4"/>
        <v>2041</v>
      </c>
      <c r="GJ1" s="234">
        <f t="shared" si="4"/>
        <v>2041</v>
      </c>
      <c r="GK1" s="234">
        <f t="shared" si="4"/>
        <v>2041</v>
      </c>
      <c r="GL1" s="234">
        <f t="shared" si="4"/>
        <v>2042</v>
      </c>
      <c r="GM1" s="234">
        <f t="shared" si="4"/>
        <v>2042</v>
      </c>
      <c r="GN1" s="234">
        <f t="shared" si="4"/>
        <v>2042</v>
      </c>
      <c r="GO1" s="234">
        <f t="shared" si="4"/>
        <v>2042</v>
      </c>
      <c r="GP1" s="234">
        <f t="shared" si="4"/>
        <v>2042</v>
      </c>
      <c r="GQ1" s="234">
        <f t="shared" si="4"/>
        <v>2042</v>
      </c>
      <c r="GR1" s="234">
        <f t="shared" si="4"/>
        <v>2042</v>
      </c>
      <c r="GS1" s="234">
        <f t="shared" si="4"/>
        <v>2042</v>
      </c>
      <c r="GT1" s="234">
        <f t="shared" si="4"/>
        <v>2042</v>
      </c>
      <c r="GU1" s="234">
        <f t="shared" si="4"/>
        <v>2042</v>
      </c>
      <c r="GV1" s="234">
        <f t="shared" si="4"/>
        <v>2042</v>
      </c>
      <c r="GW1" s="240">
        <f t="shared" si="4"/>
        <v>2042</v>
      </c>
      <c r="GX1" s="22">
        <f t="shared" si="4"/>
        <v>2043</v>
      </c>
      <c r="GY1" s="22">
        <f t="shared" si="4"/>
        <v>2043</v>
      </c>
      <c r="GZ1" s="22">
        <f t="shared" si="4"/>
        <v>2043</v>
      </c>
      <c r="HA1" s="22">
        <f t="shared" si="4"/>
        <v>2043</v>
      </c>
      <c r="HB1" s="22">
        <f t="shared" si="4"/>
        <v>2043</v>
      </c>
      <c r="HC1" s="22">
        <f t="shared" si="4"/>
        <v>2043</v>
      </c>
      <c r="HD1" s="22">
        <f t="shared" si="4"/>
        <v>2043</v>
      </c>
      <c r="HE1" s="22">
        <f t="shared" si="4"/>
        <v>2043</v>
      </c>
      <c r="HF1" s="22">
        <f t="shared" si="4"/>
        <v>2043</v>
      </c>
      <c r="HG1" s="22">
        <f t="shared" si="4"/>
        <v>2043</v>
      </c>
      <c r="HH1" s="22">
        <f t="shared" si="4"/>
        <v>2043</v>
      </c>
      <c r="HI1" s="22">
        <f t="shared" si="4"/>
        <v>2043</v>
      </c>
      <c r="HJ1" s="22">
        <f t="shared" si="4"/>
        <v>2044</v>
      </c>
      <c r="HK1" s="22">
        <f t="shared" si="4"/>
        <v>2044</v>
      </c>
      <c r="HL1" s="22">
        <f t="shared" si="4"/>
        <v>2044</v>
      </c>
      <c r="HM1" s="22">
        <f t="shared" si="4"/>
        <v>2044</v>
      </c>
      <c r="HN1" s="22">
        <f t="shared" si="4"/>
        <v>2044</v>
      </c>
      <c r="HO1" s="22">
        <f t="shared" si="4"/>
        <v>2044</v>
      </c>
      <c r="HP1" s="22">
        <f t="shared" si="4"/>
        <v>2044</v>
      </c>
      <c r="HQ1" s="22">
        <f t="shared" si="4"/>
        <v>2044</v>
      </c>
      <c r="HR1" s="22">
        <f t="shared" si="4"/>
        <v>2044</v>
      </c>
      <c r="HS1" s="22">
        <f t="shared" si="4"/>
        <v>2044</v>
      </c>
      <c r="HT1" s="22">
        <f t="shared" si="4"/>
        <v>2044</v>
      </c>
      <c r="HU1" s="22">
        <f t="shared" si="4"/>
        <v>2044</v>
      </c>
      <c r="HV1" s="22">
        <f t="shared" si="4"/>
        <v>2045</v>
      </c>
      <c r="HW1" s="22">
        <f t="shared" si="4"/>
        <v>2045</v>
      </c>
      <c r="HX1" s="22">
        <f t="shared" ref="HX1:JT1" si="5">YEAR(HX4)</f>
        <v>2045</v>
      </c>
      <c r="HY1" s="22">
        <f t="shared" si="5"/>
        <v>2045</v>
      </c>
      <c r="HZ1" s="22">
        <f t="shared" si="5"/>
        <v>2045</v>
      </c>
      <c r="IA1" s="22">
        <f t="shared" si="5"/>
        <v>2045</v>
      </c>
      <c r="IB1" s="22">
        <f t="shared" si="5"/>
        <v>2045</v>
      </c>
      <c r="IC1" s="22">
        <f t="shared" si="5"/>
        <v>2045</v>
      </c>
      <c r="ID1" s="22">
        <f t="shared" si="5"/>
        <v>2045</v>
      </c>
      <c r="IE1" s="22">
        <f t="shared" si="5"/>
        <v>2045</v>
      </c>
      <c r="IF1" s="22">
        <f t="shared" si="5"/>
        <v>2045</v>
      </c>
      <c r="IG1" s="22">
        <f t="shared" si="5"/>
        <v>2045</v>
      </c>
      <c r="IH1" s="22">
        <f t="shared" si="5"/>
        <v>2046</v>
      </c>
      <c r="II1" s="22">
        <f t="shared" si="5"/>
        <v>2046</v>
      </c>
      <c r="IJ1" s="22">
        <f t="shared" si="5"/>
        <v>2046</v>
      </c>
      <c r="IK1" s="22">
        <f t="shared" si="5"/>
        <v>2046</v>
      </c>
      <c r="IL1" s="22">
        <f t="shared" si="5"/>
        <v>2046</v>
      </c>
      <c r="IM1" s="22">
        <f t="shared" si="5"/>
        <v>2046</v>
      </c>
      <c r="IN1" s="22">
        <f t="shared" si="5"/>
        <v>2046</v>
      </c>
      <c r="IO1" s="22">
        <f t="shared" si="5"/>
        <v>2046</v>
      </c>
      <c r="IP1" s="22">
        <f t="shared" si="5"/>
        <v>2046</v>
      </c>
      <c r="IQ1" s="22">
        <f t="shared" si="5"/>
        <v>2046</v>
      </c>
      <c r="IR1" s="22">
        <f t="shared" si="5"/>
        <v>2046</v>
      </c>
      <c r="IS1" s="22">
        <f t="shared" si="5"/>
        <v>2046</v>
      </c>
      <c r="IT1" s="22">
        <f t="shared" si="5"/>
        <v>2047</v>
      </c>
      <c r="IU1" s="22">
        <f t="shared" si="5"/>
        <v>2047</v>
      </c>
      <c r="IV1" s="22">
        <f t="shared" si="5"/>
        <v>2047</v>
      </c>
      <c r="IW1" s="22">
        <f t="shared" si="5"/>
        <v>2047</v>
      </c>
      <c r="IX1" s="22">
        <f t="shared" si="5"/>
        <v>2047</v>
      </c>
      <c r="IY1" s="22">
        <f t="shared" si="5"/>
        <v>2047</v>
      </c>
      <c r="IZ1" s="22">
        <f t="shared" si="5"/>
        <v>2047</v>
      </c>
      <c r="JA1" s="22">
        <f t="shared" si="5"/>
        <v>2047</v>
      </c>
      <c r="JB1" s="22">
        <f t="shared" si="5"/>
        <v>2047</v>
      </c>
      <c r="JC1" s="22">
        <f t="shared" si="5"/>
        <v>2047</v>
      </c>
      <c r="JD1" s="22">
        <f t="shared" si="5"/>
        <v>2047</v>
      </c>
      <c r="JE1" s="22">
        <f t="shared" si="5"/>
        <v>2047</v>
      </c>
      <c r="JF1" s="22">
        <f t="shared" si="5"/>
        <v>2048</v>
      </c>
      <c r="JG1" s="22">
        <f t="shared" si="5"/>
        <v>2048</v>
      </c>
      <c r="JH1" s="22">
        <f t="shared" si="5"/>
        <v>2048</v>
      </c>
      <c r="JI1" s="22">
        <f t="shared" si="5"/>
        <v>2048</v>
      </c>
      <c r="JJ1" s="22">
        <f t="shared" si="5"/>
        <v>2048</v>
      </c>
      <c r="JK1" s="22">
        <f t="shared" si="5"/>
        <v>2048</v>
      </c>
      <c r="JL1" s="22">
        <f t="shared" si="5"/>
        <v>2048</v>
      </c>
      <c r="JM1" s="22">
        <f t="shared" si="5"/>
        <v>2048</v>
      </c>
      <c r="JN1" s="22">
        <f t="shared" si="5"/>
        <v>2048</v>
      </c>
      <c r="JO1" s="22">
        <f t="shared" si="5"/>
        <v>2048</v>
      </c>
      <c r="JP1" s="22">
        <f t="shared" si="5"/>
        <v>2048</v>
      </c>
      <c r="JQ1" s="22">
        <f t="shared" si="5"/>
        <v>2048</v>
      </c>
      <c r="JR1" s="22">
        <f t="shared" si="5"/>
        <v>2049</v>
      </c>
      <c r="JS1" s="22">
        <f t="shared" si="5"/>
        <v>2049</v>
      </c>
      <c r="JT1" s="22">
        <f t="shared" si="5"/>
        <v>2049</v>
      </c>
      <c r="JU1" s="22">
        <f t="shared" ref="JU1:KC1" si="6">YEAR(JU4)</f>
        <v>2049</v>
      </c>
      <c r="JV1" s="22">
        <f t="shared" si="6"/>
        <v>2049</v>
      </c>
      <c r="JW1" s="22">
        <f t="shared" si="6"/>
        <v>2049</v>
      </c>
      <c r="JX1" s="22">
        <f t="shared" si="6"/>
        <v>2049</v>
      </c>
      <c r="JY1" s="22">
        <f t="shared" si="6"/>
        <v>2049</v>
      </c>
      <c r="JZ1" s="22">
        <f t="shared" si="6"/>
        <v>2049</v>
      </c>
      <c r="KA1" s="22">
        <f t="shared" si="6"/>
        <v>2049</v>
      </c>
      <c r="KB1" s="22">
        <f t="shared" si="6"/>
        <v>2049</v>
      </c>
      <c r="KC1" s="22">
        <f t="shared" si="6"/>
        <v>2049</v>
      </c>
    </row>
    <row r="2" spans="1:289" x14ac:dyDescent="0.25">
      <c r="A2" s="22" t="str">
        <f t="shared" ref="A2:AU2" si="7">IF(MONTH(A4)=12,A1,"")</f>
        <v/>
      </c>
      <c r="B2" s="222" t="str">
        <f t="shared" si="7"/>
        <v/>
      </c>
      <c r="C2" s="22" t="str">
        <f t="shared" si="7"/>
        <v/>
      </c>
      <c r="D2" s="22" t="str">
        <f t="shared" si="7"/>
        <v/>
      </c>
      <c r="E2" s="22" t="str">
        <f t="shared" si="7"/>
        <v/>
      </c>
      <c r="F2" s="22" t="str">
        <f t="shared" si="7"/>
        <v/>
      </c>
      <c r="G2" s="22" t="str">
        <f t="shared" si="7"/>
        <v/>
      </c>
      <c r="H2" s="22" t="str">
        <f t="shared" si="7"/>
        <v/>
      </c>
      <c r="I2" s="22" t="str">
        <f t="shared" si="7"/>
        <v/>
      </c>
      <c r="J2" s="22" t="str">
        <f t="shared" si="7"/>
        <v/>
      </c>
      <c r="K2" s="22" t="str">
        <f t="shared" si="7"/>
        <v/>
      </c>
      <c r="L2" s="22" t="str">
        <f t="shared" si="7"/>
        <v/>
      </c>
      <c r="M2" s="22">
        <f t="shared" si="7"/>
        <v>2026</v>
      </c>
      <c r="N2" s="22" t="str">
        <f t="shared" si="7"/>
        <v/>
      </c>
      <c r="O2" s="22" t="str">
        <f t="shared" si="7"/>
        <v/>
      </c>
      <c r="P2" s="22" t="str">
        <f t="shared" si="7"/>
        <v/>
      </c>
      <c r="Q2" s="22" t="str">
        <f t="shared" si="7"/>
        <v/>
      </c>
      <c r="R2" s="22" t="str">
        <f t="shared" si="7"/>
        <v/>
      </c>
      <c r="S2" s="22" t="str">
        <f t="shared" si="7"/>
        <v/>
      </c>
      <c r="T2" s="22" t="str">
        <f t="shared" si="7"/>
        <v/>
      </c>
      <c r="U2" s="22" t="str">
        <f t="shared" si="7"/>
        <v/>
      </c>
      <c r="V2" s="22" t="str">
        <f t="shared" si="7"/>
        <v/>
      </c>
      <c r="W2" s="22" t="str">
        <f t="shared" si="7"/>
        <v/>
      </c>
      <c r="X2" s="22" t="str">
        <f t="shared" si="7"/>
        <v/>
      </c>
      <c r="Y2" s="22">
        <f t="shared" si="7"/>
        <v>2027</v>
      </c>
      <c r="Z2" s="22" t="str">
        <f t="shared" si="7"/>
        <v/>
      </c>
      <c r="AA2" s="22" t="str">
        <f t="shared" si="7"/>
        <v/>
      </c>
      <c r="AB2" s="22" t="str">
        <f t="shared" si="7"/>
        <v/>
      </c>
      <c r="AC2" s="22" t="str">
        <f t="shared" si="7"/>
        <v/>
      </c>
      <c r="AD2" s="22" t="str">
        <f t="shared" si="7"/>
        <v/>
      </c>
      <c r="AE2" s="22" t="str">
        <f t="shared" si="7"/>
        <v/>
      </c>
      <c r="AF2" s="22" t="str">
        <f t="shared" si="7"/>
        <v/>
      </c>
      <c r="AG2" s="22" t="str">
        <f t="shared" si="7"/>
        <v/>
      </c>
      <c r="AH2" s="22" t="str">
        <f t="shared" si="7"/>
        <v/>
      </c>
      <c r="AI2" s="22" t="str">
        <f t="shared" si="7"/>
        <v/>
      </c>
      <c r="AJ2" s="22" t="str">
        <f t="shared" si="7"/>
        <v/>
      </c>
      <c r="AK2" s="22">
        <f t="shared" si="7"/>
        <v>2028</v>
      </c>
      <c r="AL2" s="22" t="str">
        <f t="shared" si="7"/>
        <v/>
      </c>
      <c r="AM2" s="22" t="str">
        <f t="shared" si="7"/>
        <v/>
      </c>
      <c r="AN2" s="22" t="str">
        <f t="shared" si="7"/>
        <v/>
      </c>
      <c r="AO2" s="22" t="str">
        <f t="shared" si="7"/>
        <v/>
      </c>
      <c r="AP2" s="22" t="str">
        <f t="shared" si="7"/>
        <v/>
      </c>
      <c r="AQ2" s="22" t="str">
        <f t="shared" si="7"/>
        <v/>
      </c>
      <c r="AR2" s="22" t="str">
        <f t="shared" si="7"/>
        <v/>
      </c>
      <c r="AS2" s="22" t="str">
        <f t="shared" si="7"/>
        <v/>
      </c>
      <c r="AT2" s="22" t="str">
        <f t="shared" si="7"/>
        <v/>
      </c>
      <c r="AU2" s="22" t="str">
        <f t="shared" si="7"/>
        <v/>
      </c>
      <c r="AV2" s="22" t="str">
        <f>IF(MONTH(AV4)=12,AV1,"")</f>
        <v/>
      </c>
      <c r="AW2" s="22">
        <f>IF(MONTH(AW4)=12,AW1,"")</f>
        <v>2029</v>
      </c>
      <c r="AX2" s="22" t="str">
        <f t="shared" ref="AX2:DI2" si="8">IF(MONTH(AX4)=12,AX1,"")</f>
        <v/>
      </c>
      <c r="AY2" s="22" t="str">
        <f t="shared" si="8"/>
        <v/>
      </c>
      <c r="AZ2" s="22" t="str">
        <f t="shared" si="8"/>
        <v/>
      </c>
      <c r="BA2" s="22" t="str">
        <f t="shared" si="8"/>
        <v/>
      </c>
      <c r="BB2" s="22" t="str">
        <f t="shared" si="8"/>
        <v/>
      </c>
      <c r="BC2" s="22" t="str">
        <f t="shared" si="8"/>
        <v/>
      </c>
      <c r="BD2" s="22" t="str">
        <f t="shared" si="8"/>
        <v/>
      </c>
      <c r="BE2" s="22" t="str">
        <f t="shared" si="8"/>
        <v/>
      </c>
      <c r="BF2" s="22" t="str">
        <f t="shared" si="8"/>
        <v/>
      </c>
      <c r="BG2" s="22" t="str">
        <f t="shared" si="8"/>
        <v/>
      </c>
      <c r="BH2" s="22" t="str">
        <f t="shared" si="8"/>
        <v/>
      </c>
      <c r="BI2" s="223">
        <f t="shared" si="8"/>
        <v>2030</v>
      </c>
      <c r="BJ2" s="222" t="str">
        <f t="shared" si="8"/>
        <v/>
      </c>
      <c r="BK2" s="22" t="str">
        <f t="shared" si="8"/>
        <v/>
      </c>
      <c r="BL2" s="22" t="str">
        <f t="shared" si="8"/>
        <v/>
      </c>
      <c r="BM2" s="22" t="str">
        <f t="shared" si="8"/>
        <v/>
      </c>
      <c r="BN2" s="22" t="str">
        <f t="shared" si="8"/>
        <v/>
      </c>
      <c r="BO2" s="22" t="str">
        <f t="shared" si="8"/>
        <v/>
      </c>
      <c r="BP2" s="22" t="str">
        <f t="shared" si="8"/>
        <v/>
      </c>
      <c r="BQ2" s="22" t="str">
        <f t="shared" si="8"/>
        <v/>
      </c>
      <c r="BR2" s="22" t="str">
        <f t="shared" si="8"/>
        <v/>
      </c>
      <c r="BS2" s="22" t="str">
        <f t="shared" si="8"/>
        <v/>
      </c>
      <c r="BT2" s="22" t="str">
        <f t="shared" si="8"/>
        <v/>
      </c>
      <c r="BU2" s="22">
        <f t="shared" si="8"/>
        <v>2031</v>
      </c>
      <c r="BV2" s="22" t="str">
        <f t="shared" si="8"/>
        <v/>
      </c>
      <c r="BW2" s="22" t="str">
        <f t="shared" si="8"/>
        <v/>
      </c>
      <c r="BX2" s="22" t="str">
        <f t="shared" si="8"/>
        <v/>
      </c>
      <c r="BY2" s="22" t="str">
        <f t="shared" si="8"/>
        <v/>
      </c>
      <c r="BZ2" s="22" t="str">
        <f t="shared" si="8"/>
        <v/>
      </c>
      <c r="CA2" s="22" t="str">
        <f t="shared" si="8"/>
        <v/>
      </c>
      <c r="CB2" s="22" t="str">
        <f t="shared" si="8"/>
        <v/>
      </c>
      <c r="CC2" s="22" t="str">
        <f t="shared" si="8"/>
        <v/>
      </c>
      <c r="CD2" s="22" t="str">
        <f t="shared" si="8"/>
        <v/>
      </c>
      <c r="CE2" s="22" t="str">
        <f t="shared" si="8"/>
        <v/>
      </c>
      <c r="CF2" s="22" t="str">
        <f t="shared" si="8"/>
        <v/>
      </c>
      <c r="CG2" s="22">
        <f t="shared" si="8"/>
        <v>2032</v>
      </c>
      <c r="CH2" s="22" t="str">
        <f t="shared" si="8"/>
        <v/>
      </c>
      <c r="CI2" s="22" t="str">
        <f t="shared" si="8"/>
        <v/>
      </c>
      <c r="CJ2" s="22" t="str">
        <f t="shared" si="8"/>
        <v/>
      </c>
      <c r="CK2" s="22" t="str">
        <f t="shared" si="8"/>
        <v/>
      </c>
      <c r="CL2" s="22" t="str">
        <f t="shared" si="8"/>
        <v/>
      </c>
      <c r="CM2" s="22" t="str">
        <f t="shared" si="8"/>
        <v/>
      </c>
      <c r="CN2" s="22" t="str">
        <f t="shared" si="8"/>
        <v/>
      </c>
      <c r="CO2" s="22" t="str">
        <f t="shared" si="8"/>
        <v/>
      </c>
      <c r="CP2" s="22" t="str">
        <f t="shared" si="8"/>
        <v/>
      </c>
      <c r="CQ2" s="22" t="str">
        <f t="shared" si="8"/>
        <v/>
      </c>
      <c r="CR2" s="22" t="str">
        <f t="shared" si="8"/>
        <v/>
      </c>
      <c r="CS2" s="22">
        <f t="shared" si="8"/>
        <v>2033</v>
      </c>
      <c r="CT2" s="22" t="str">
        <f t="shared" si="8"/>
        <v/>
      </c>
      <c r="CU2" s="22" t="str">
        <f t="shared" si="8"/>
        <v/>
      </c>
      <c r="CV2" s="22" t="str">
        <f t="shared" si="8"/>
        <v/>
      </c>
      <c r="CW2" s="22" t="str">
        <f t="shared" si="8"/>
        <v/>
      </c>
      <c r="CX2" s="22" t="str">
        <f t="shared" si="8"/>
        <v/>
      </c>
      <c r="CY2" s="22" t="str">
        <f t="shared" si="8"/>
        <v/>
      </c>
      <c r="CZ2" s="22" t="str">
        <f t="shared" si="8"/>
        <v/>
      </c>
      <c r="DA2" s="22" t="str">
        <f t="shared" si="8"/>
        <v/>
      </c>
      <c r="DB2" s="22" t="str">
        <f t="shared" si="8"/>
        <v/>
      </c>
      <c r="DC2" s="22" t="str">
        <f t="shared" si="8"/>
        <v/>
      </c>
      <c r="DD2" s="22" t="str">
        <f t="shared" si="8"/>
        <v/>
      </c>
      <c r="DE2" s="22">
        <f t="shared" si="8"/>
        <v>2034</v>
      </c>
      <c r="DF2" s="22" t="str">
        <f t="shared" si="8"/>
        <v/>
      </c>
      <c r="DG2" s="22" t="str">
        <f t="shared" si="8"/>
        <v/>
      </c>
      <c r="DH2" s="22" t="str">
        <f t="shared" si="8"/>
        <v/>
      </c>
      <c r="DI2" s="22" t="str">
        <f t="shared" si="8"/>
        <v/>
      </c>
      <c r="DJ2" s="22" t="str">
        <f t="shared" ref="DJ2:FU2" si="9">IF(MONTH(DJ4)=12,DJ1,"")</f>
        <v/>
      </c>
      <c r="DK2" s="22" t="str">
        <f t="shared" si="9"/>
        <v/>
      </c>
      <c r="DL2" s="22" t="str">
        <f t="shared" si="9"/>
        <v/>
      </c>
      <c r="DM2" s="22" t="str">
        <f t="shared" si="9"/>
        <v/>
      </c>
      <c r="DN2" s="22" t="str">
        <f t="shared" si="9"/>
        <v/>
      </c>
      <c r="DO2" s="22" t="str">
        <f t="shared" si="9"/>
        <v/>
      </c>
      <c r="DP2" s="22" t="str">
        <f t="shared" si="9"/>
        <v/>
      </c>
      <c r="DQ2" s="22">
        <f t="shared" si="9"/>
        <v>2035</v>
      </c>
      <c r="DR2" s="22" t="str">
        <f t="shared" si="9"/>
        <v/>
      </c>
      <c r="DS2" s="22" t="str">
        <f t="shared" si="9"/>
        <v/>
      </c>
      <c r="DT2" s="22" t="str">
        <f t="shared" si="9"/>
        <v/>
      </c>
      <c r="DU2" s="22" t="str">
        <f t="shared" si="9"/>
        <v/>
      </c>
      <c r="DV2" s="22" t="str">
        <f t="shared" si="9"/>
        <v/>
      </c>
      <c r="DW2" s="22" t="str">
        <f t="shared" si="9"/>
        <v/>
      </c>
      <c r="DX2" s="22" t="str">
        <f t="shared" si="9"/>
        <v/>
      </c>
      <c r="DY2" s="22" t="str">
        <f t="shared" si="9"/>
        <v/>
      </c>
      <c r="DZ2" s="22" t="str">
        <f t="shared" si="9"/>
        <v/>
      </c>
      <c r="EA2" s="22" t="str">
        <f t="shared" si="9"/>
        <v/>
      </c>
      <c r="EB2" s="22" t="str">
        <f t="shared" si="9"/>
        <v/>
      </c>
      <c r="EC2" s="22">
        <f t="shared" si="9"/>
        <v>2036</v>
      </c>
      <c r="ED2" s="22" t="str">
        <f t="shared" si="9"/>
        <v/>
      </c>
      <c r="EE2" s="22" t="str">
        <f t="shared" si="9"/>
        <v/>
      </c>
      <c r="EF2" s="22" t="str">
        <f t="shared" si="9"/>
        <v/>
      </c>
      <c r="EG2" s="22" t="str">
        <f t="shared" si="9"/>
        <v/>
      </c>
      <c r="EH2" s="22" t="str">
        <f t="shared" si="9"/>
        <v/>
      </c>
      <c r="EI2" s="22" t="str">
        <f t="shared" si="9"/>
        <v/>
      </c>
      <c r="EJ2" s="22" t="str">
        <f t="shared" si="9"/>
        <v/>
      </c>
      <c r="EK2" s="22" t="str">
        <f t="shared" si="9"/>
        <v/>
      </c>
      <c r="EL2" s="22" t="str">
        <f t="shared" si="9"/>
        <v/>
      </c>
      <c r="EM2" s="22" t="str">
        <f t="shared" si="9"/>
        <v/>
      </c>
      <c r="EN2" s="22" t="str">
        <f t="shared" si="9"/>
        <v/>
      </c>
      <c r="EO2" s="22">
        <f t="shared" si="9"/>
        <v>2037</v>
      </c>
      <c r="EP2" s="22" t="str">
        <f t="shared" si="9"/>
        <v/>
      </c>
      <c r="EQ2" s="22" t="str">
        <f t="shared" si="9"/>
        <v/>
      </c>
      <c r="ER2" s="22" t="str">
        <f t="shared" si="9"/>
        <v/>
      </c>
      <c r="ES2" s="22" t="str">
        <f t="shared" si="9"/>
        <v/>
      </c>
      <c r="ET2" s="22" t="str">
        <f t="shared" si="9"/>
        <v/>
      </c>
      <c r="EU2" s="22" t="str">
        <f t="shared" si="9"/>
        <v/>
      </c>
      <c r="EV2" s="22" t="str">
        <f t="shared" si="9"/>
        <v/>
      </c>
      <c r="EW2" s="22" t="str">
        <f t="shared" si="9"/>
        <v/>
      </c>
      <c r="EX2" s="22" t="str">
        <f t="shared" si="9"/>
        <v/>
      </c>
      <c r="EY2" s="22" t="str">
        <f t="shared" si="9"/>
        <v/>
      </c>
      <c r="EZ2" s="22" t="str">
        <f t="shared" si="9"/>
        <v/>
      </c>
      <c r="FA2" s="22">
        <f t="shared" si="9"/>
        <v>2038</v>
      </c>
      <c r="FB2" s="22" t="str">
        <f t="shared" si="9"/>
        <v/>
      </c>
      <c r="FC2" s="22" t="str">
        <f t="shared" si="9"/>
        <v/>
      </c>
      <c r="FD2" s="22" t="str">
        <f t="shared" si="9"/>
        <v/>
      </c>
      <c r="FE2" s="22" t="str">
        <f t="shared" si="9"/>
        <v/>
      </c>
      <c r="FF2" s="22" t="str">
        <f t="shared" si="9"/>
        <v/>
      </c>
      <c r="FG2" s="22" t="str">
        <f t="shared" si="9"/>
        <v/>
      </c>
      <c r="FH2" s="22" t="str">
        <f t="shared" si="9"/>
        <v/>
      </c>
      <c r="FI2" s="22" t="str">
        <f t="shared" si="9"/>
        <v/>
      </c>
      <c r="FJ2" s="22" t="str">
        <f t="shared" si="9"/>
        <v/>
      </c>
      <c r="FK2" s="22" t="str">
        <f t="shared" si="9"/>
        <v/>
      </c>
      <c r="FL2" s="22" t="str">
        <f t="shared" si="9"/>
        <v/>
      </c>
      <c r="FM2" s="22">
        <f t="shared" si="9"/>
        <v>2039</v>
      </c>
      <c r="FN2" s="22" t="str">
        <f t="shared" si="9"/>
        <v/>
      </c>
      <c r="FO2" s="22" t="str">
        <f t="shared" si="9"/>
        <v/>
      </c>
      <c r="FP2" s="22" t="str">
        <f t="shared" si="9"/>
        <v/>
      </c>
      <c r="FQ2" s="22" t="str">
        <f t="shared" si="9"/>
        <v/>
      </c>
      <c r="FR2" s="22" t="str">
        <f t="shared" si="9"/>
        <v/>
      </c>
      <c r="FS2" s="22" t="str">
        <f t="shared" si="9"/>
        <v/>
      </c>
      <c r="FT2" s="22" t="str">
        <f t="shared" si="9"/>
        <v/>
      </c>
      <c r="FU2" s="22" t="str">
        <f t="shared" si="9"/>
        <v/>
      </c>
      <c r="FV2" s="22" t="str">
        <f t="shared" ref="FV2:IG2" si="10">IF(MONTH(FV4)=12,FV1,"")</f>
        <v/>
      </c>
      <c r="FW2" s="22" t="str">
        <f t="shared" si="10"/>
        <v/>
      </c>
      <c r="FX2" s="22" t="str">
        <f t="shared" si="10"/>
        <v/>
      </c>
      <c r="FY2" s="22">
        <f t="shared" si="10"/>
        <v>2040</v>
      </c>
      <c r="FZ2" s="22" t="str">
        <f t="shared" si="10"/>
        <v/>
      </c>
      <c r="GA2" s="22" t="str">
        <f t="shared" si="10"/>
        <v/>
      </c>
      <c r="GB2" s="22" t="str">
        <f t="shared" si="10"/>
        <v/>
      </c>
      <c r="GC2" s="22" t="str">
        <f t="shared" si="10"/>
        <v/>
      </c>
      <c r="GD2" s="22" t="str">
        <f t="shared" si="10"/>
        <v/>
      </c>
      <c r="GE2" s="22" t="str">
        <f t="shared" si="10"/>
        <v/>
      </c>
      <c r="GF2" s="22" t="str">
        <f t="shared" si="10"/>
        <v/>
      </c>
      <c r="GG2" s="22" t="str">
        <f t="shared" si="10"/>
        <v/>
      </c>
      <c r="GH2" s="22" t="str">
        <f t="shared" si="10"/>
        <v/>
      </c>
      <c r="GI2" s="22" t="str">
        <f t="shared" si="10"/>
        <v/>
      </c>
      <c r="GJ2" s="22" t="str">
        <f t="shared" si="10"/>
        <v/>
      </c>
      <c r="GK2" s="22">
        <f t="shared" si="10"/>
        <v>2041</v>
      </c>
      <c r="GL2" s="22" t="str">
        <f t="shared" si="10"/>
        <v/>
      </c>
      <c r="GM2" s="22" t="str">
        <f t="shared" si="10"/>
        <v/>
      </c>
      <c r="GN2" s="22" t="str">
        <f t="shared" si="10"/>
        <v/>
      </c>
      <c r="GO2" s="22" t="str">
        <f t="shared" si="10"/>
        <v/>
      </c>
      <c r="GP2" s="22" t="str">
        <f t="shared" si="10"/>
        <v/>
      </c>
      <c r="GQ2" s="22" t="str">
        <f t="shared" si="10"/>
        <v/>
      </c>
      <c r="GR2" s="22" t="str">
        <f t="shared" si="10"/>
        <v/>
      </c>
      <c r="GS2" s="22" t="str">
        <f t="shared" si="10"/>
        <v/>
      </c>
      <c r="GT2" s="22" t="str">
        <f t="shared" si="10"/>
        <v/>
      </c>
      <c r="GU2" s="22" t="str">
        <f t="shared" si="10"/>
        <v/>
      </c>
      <c r="GV2" s="22" t="str">
        <f t="shared" si="10"/>
        <v/>
      </c>
      <c r="GW2" s="223">
        <f t="shared" si="10"/>
        <v>2042</v>
      </c>
      <c r="GX2" s="22" t="str">
        <f t="shared" si="10"/>
        <v/>
      </c>
      <c r="GY2" s="22" t="str">
        <f t="shared" si="10"/>
        <v/>
      </c>
      <c r="GZ2" s="22" t="str">
        <f t="shared" si="10"/>
        <v/>
      </c>
      <c r="HA2" s="22" t="str">
        <f t="shared" si="10"/>
        <v/>
      </c>
      <c r="HB2" s="22" t="str">
        <f t="shared" si="10"/>
        <v/>
      </c>
      <c r="HC2" s="22" t="str">
        <f t="shared" si="10"/>
        <v/>
      </c>
      <c r="HD2" s="22" t="str">
        <f t="shared" si="10"/>
        <v/>
      </c>
      <c r="HE2" s="22" t="str">
        <f t="shared" si="10"/>
        <v/>
      </c>
      <c r="HF2" s="22" t="str">
        <f t="shared" si="10"/>
        <v/>
      </c>
      <c r="HG2" s="22" t="str">
        <f t="shared" si="10"/>
        <v/>
      </c>
      <c r="HH2" s="22" t="str">
        <f t="shared" si="10"/>
        <v/>
      </c>
      <c r="HI2" s="22">
        <f t="shared" si="10"/>
        <v>2043</v>
      </c>
      <c r="HJ2" s="22" t="str">
        <f t="shared" si="10"/>
        <v/>
      </c>
      <c r="HK2" s="22" t="str">
        <f t="shared" si="10"/>
        <v/>
      </c>
      <c r="HL2" s="22" t="str">
        <f t="shared" si="10"/>
        <v/>
      </c>
      <c r="HM2" s="22" t="str">
        <f t="shared" si="10"/>
        <v/>
      </c>
      <c r="HN2" s="22" t="str">
        <f t="shared" si="10"/>
        <v/>
      </c>
      <c r="HO2" s="22" t="str">
        <f t="shared" si="10"/>
        <v/>
      </c>
      <c r="HP2" s="22" t="str">
        <f t="shared" si="10"/>
        <v/>
      </c>
      <c r="HQ2" s="22" t="str">
        <f t="shared" si="10"/>
        <v/>
      </c>
      <c r="HR2" s="22" t="str">
        <f t="shared" si="10"/>
        <v/>
      </c>
      <c r="HS2" s="22" t="str">
        <f t="shared" si="10"/>
        <v/>
      </c>
      <c r="HT2" s="22" t="str">
        <f t="shared" si="10"/>
        <v/>
      </c>
      <c r="HU2" s="22">
        <f t="shared" si="10"/>
        <v>2044</v>
      </c>
      <c r="HV2" s="22" t="str">
        <f t="shared" si="10"/>
        <v/>
      </c>
      <c r="HW2" s="22" t="str">
        <f t="shared" si="10"/>
        <v/>
      </c>
      <c r="HX2" s="22" t="str">
        <f t="shared" si="10"/>
        <v/>
      </c>
      <c r="HY2" s="22" t="str">
        <f t="shared" si="10"/>
        <v/>
      </c>
      <c r="HZ2" s="22" t="str">
        <f t="shared" si="10"/>
        <v/>
      </c>
      <c r="IA2" s="22" t="str">
        <f t="shared" si="10"/>
        <v/>
      </c>
      <c r="IB2" s="22" t="str">
        <f t="shared" si="10"/>
        <v/>
      </c>
      <c r="IC2" s="22" t="str">
        <f t="shared" si="10"/>
        <v/>
      </c>
      <c r="ID2" s="22" t="str">
        <f t="shared" si="10"/>
        <v/>
      </c>
      <c r="IE2" s="22" t="str">
        <f t="shared" si="10"/>
        <v/>
      </c>
      <c r="IF2" s="22" t="str">
        <f t="shared" si="10"/>
        <v/>
      </c>
      <c r="IG2" s="22">
        <f t="shared" si="10"/>
        <v>2045</v>
      </c>
      <c r="IH2" s="22" t="str">
        <f t="shared" ref="IH2:KC2" si="11">IF(MONTH(IH4)=12,IH1,"")</f>
        <v/>
      </c>
      <c r="II2" s="22" t="str">
        <f t="shared" si="11"/>
        <v/>
      </c>
      <c r="IJ2" s="22" t="str">
        <f t="shared" si="11"/>
        <v/>
      </c>
      <c r="IK2" s="22" t="str">
        <f t="shared" si="11"/>
        <v/>
      </c>
      <c r="IL2" s="22" t="str">
        <f t="shared" si="11"/>
        <v/>
      </c>
      <c r="IM2" s="22" t="str">
        <f t="shared" si="11"/>
        <v/>
      </c>
      <c r="IN2" s="22" t="str">
        <f t="shared" si="11"/>
        <v/>
      </c>
      <c r="IO2" s="22" t="str">
        <f t="shared" si="11"/>
        <v/>
      </c>
      <c r="IP2" s="22" t="str">
        <f t="shared" si="11"/>
        <v/>
      </c>
      <c r="IQ2" s="22" t="str">
        <f t="shared" si="11"/>
        <v/>
      </c>
      <c r="IR2" s="22" t="str">
        <f t="shared" si="11"/>
        <v/>
      </c>
      <c r="IS2" s="22">
        <f t="shared" si="11"/>
        <v>2046</v>
      </c>
      <c r="IT2" s="22" t="str">
        <f t="shared" si="11"/>
        <v/>
      </c>
      <c r="IU2" s="22" t="str">
        <f t="shared" si="11"/>
        <v/>
      </c>
      <c r="IV2" s="22" t="str">
        <f t="shared" si="11"/>
        <v/>
      </c>
      <c r="IW2" s="22" t="str">
        <f t="shared" si="11"/>
        <v/>
      </c>
      <c r="IX2" s="22" t="str">
        <f t="shared" si="11"/>
        <v/>
      </c>
      <c r="IY2" s="22" t="str">
        <f t="shared" si="11"/>
        <v/>
      </c>
      <c r="IZ2" s="22" t="str">
        <f t="shared" si="11"/>
        <v/>
      </c>
      <c r="JA2" s="22" t="str">
        <f t="shared" si="11"/>
        <v/>
      </c>
      <c r="JB2" s="22" t="str">
        <f t="shared" si="11"/>
        <v/>
      </c>
      <c r="JC2" s="22" t="str">
        <f t="shared" si="11"/>
        <v/>
      </c>
      <c r="JD2" s="22" t="str">
        <f t="shared" si="11"/>
        <v/>
      </c>
      <c r="JE2" s="22">
        <f t="shared" si="11"/>
        <v>2047</v>
      </c>
      <c r="JF2" s="22" t="str">
        <f t="shared" si="11"/>
        <v/>
      </c>
      <c r="JG2" s="22" t="str">
        <f t="shared" si="11"/>
        <v/>
      </c>
      <c r="JH2" s="22" t="str">
        <f t="shared" si="11"/>
        <v/>
      </c>
      <c r="JI2" s="22" t="str">
        <f t="shared" si="11"/>
        <v/>
      </c>
      <c r="JJ2" s="22" t="str">
        <f t="shared" si="11"/>
        <v/>
      </c>
      <c r="JK2" s="22" t="str">
        <f t="shared" si="11"/>
        <v/>
      </c>
      <c r="JL2" s="22" t="str">
        <f t="shared" si="11"/>
        <v/>
      </c>
      <c r="JM2" s="22" t="str">
        <f t="shared" si="11"/>
        <v/>
      </c>
      <c r="JN2" s="22" t="str">
        <f t="shared" si="11"/>
        <v/>
      </c>
      <c r="JO2" s="22" t="str">
        <f t="shared" si="11"/>
        <v/>
      </c>
      <c r="JP2" s="22" t="str">
        <f t="shared" si="11"/>
        <v/>
      </c>
      <c r="JQ2" s="22">
        <f t="shared" si="11"/>
        <v>2048</v>
      </c>
      <c r="JR2" s="22" t="str">
        <f t="shared" si="11"/>
        <v/>
      </c>
      <c r="JS2" s="22" t="str">
        <f t="shared" si="11"/>
        <v/>
      </c>
      <c r="JT2" s="22" t="str">
        <f t="shared" si="11"/>
        <v/>
      </c>
      <c r="JU2" s="22" t="str">
        <f t="shared" si="11"/>
        <v/>
      </c>
      <c r="JV2" s="22" t="str">
        <f t="shared" si="11"/>
        <v/>
      </c>
      <c r="JW2" s="22" t="str">
        <f t="shared" si="11"/>
        <v/>
      </c>
      <c r="JX2" s="22" t="str">
        <f t="shared" si="11"/>
        <v/>
      </c>
      <c r="JY2" s="22" t="str">
        <f t="shared" si="11"/>
        <v/>
      </c>
      <c r="JZ2" s="22" t="str">
        <f t="shared" si="11"/>
        <v/>
      </c>
      <c r="KA2" s="22" t="str">
        <f t="shared" si="11"/>
        <v/>
      </c>
      <c r="KB2" s="22" t="str">
        <f t="shared" si="11"/>
        <v/>
      </c>
      <c r="KC2" s="22">
        <f t="shared" si="11"/>
        <v>2049</v>
      </c>
    </row>
    <row r="3" spans="1:289" x14ac:dyDescent="0.25">
      <c r="B3" s="274" t="s">
        <v>26</v>
      </c>
      <c r="C3" s="23"/>
      <c r="D3" s="23"/>
      <c r="E3" s="275"/>
      <c r="F3" s="23"/>
      <c r="G3" s="23"/>
      <c r="H3" s="23"/>
      <c r="I3" s="23"/>
      <c r="J3" s="23"/>
      <c r="K3" s="23"/>
      <c r="L3" s="23"/>
      <c r="M3" s="23"/>
      <c r="N3" s="23"/>
      <c r="O3" s="23"/>
      <c r="P3" s="23"/>
      <c r="Q3" s="23"/>
      <c r="R3" s="23"/>
      <c r="S3" s="23"/>
      <c r="T3" s="23"/>
      <c r="U3" s="23"/>
      <c r="V3" s="23"/>
      <c r="W3" s="23"/>
      <c r="X3" s="23"/>
      <c r="Y3" s="22" t="str">
        <f t="shared" ref="Y3:AI3" si="12">IF(MONTH(Y4)=11,Y1-1,"")</f>
        <v/>
      </c>
      <c r="Z3" s="22" t="str">
        <f t="shared" si="12"/>
        <v/>
      </c>
      <c r="AA3" s="22" t="str">
        <f t="shared" si="12"/>
        <v/>
      </c>
      <c r="AB3" s="22" t="str">
        <f t="shared" si="12"/>
        <v/>
      </c>
      <c r="AC3" s="22" t="str">
        <f t="shared" si="12"/>
        <v/>
      </c>
      <c r="AD3" s="22" t="str">
        <f t="shared" si="12"/>
        <v/>
      </c>
      <c r="AE3" s="22" t="str">
        <f t="shared" si="12"/>
        <v/>
      </c>
      <c r="AF3" s="22" t="str">
        <f t="shared" si="12"/>
        <v/>
      </c>
      <c r="AG3" s="22" t="str">
        <f t="shared" si="12"/>
        <v/>
      </c>
      <c r="AH3" s="22" t="str">
        <f t="shared" si="12"/>
        <v/>
      </c>
      <c r="AI3" s="22" t="str">
        <f t="shared" si="12"/>
        <v/>
      </c>
      <c r="AJ3" s="22">
        <f>IF(MONTH(AJ4)=11,AJ1-1,"")</f>
        <v>2027</v>
      </c>
      <c r="AK3" s="22" t="str">
        <f t="shared" ref="AK3:CV3" si="13">IF(MONTH(AK4)=11,AK1-1,"")</f>
        <v/>
      </c>
      <c r="AL3" s="22" t="str">
        <f t="shared" si="13"/>
        <v/>
      </c>
      <c r="AM3" s="22" t="str">
        <f t="shared" si="13"/>
        <v/>
      </c>
      <c r="AN3" s="22" t="str">
        <f t="shared" si="13"/>
        <v/>
      </c>
      <c r="AO3" s="22" t="str">
        <f t="shared" si="13"/>
        <v/>
      </c>
      <c r="AP3" s="22" t="str">
        <f t="shared" si="13"/>
        <v/>
      </c>
      <c r="AQ3" s="22" t="str">
        <f t="shared" si="13"/>
        <v/>
      </c>
      <c r="AR3" s="22" t="str">
        <f t="shared" si="13"/>
        <v/>
      </c>
      <c r="AS3" s="22" t="str">
        <f t="shared" si="13"/>
        <v/>
      </c>
      <c r="AT3" s="22" t="str">
        <f t="shared" si="13"/>
        <v/>
      </c>
      <c r="AU3" s="22" t="str">
        <f t="shared" si="13"/>
        <v/>
      </c>
      <c r="AV3" s="22">
        <f t="shared" si="13"/>
        <v>2028</v>
      </c>
      <c r="AW3" s="22" t="str">
        <f t="shared" si="13"/>
        <v/>
      </c>
      <c r="AX3" s="22" t="str">
        <f t="shared" si="13"/>
        <v/>
      </c>
      <c r="AY3" s="22" t="str">
        <f t="shared" si="13"/>
        <v/>
      </c>
      <c r="AZ3" s="22" t="str">
        <f t="shared" si="13"/>
        <v/>
      </c>
      <c r="BA3" s="22" t="str">
        <f t="shared" si="13"/>
        <v/>
      </c>
      <c r="BB3" s="22" t="str">
        <f t="shared" si="13"/>
        <v/>
      </c>
      <c r="BC3" s="22" t="str">
        <f t="shared" si="13"/>
        <v/>
      </c>
      <c r="BD3" s="22" t="str">
        <f t="shared" si="13"/>
        <v/>
      </c>
      <c r="BE3" s="22" t="str">
        <f t="shared" si="13"/>
        <v/>
      </c>
      <c r="BF3" s="22" t="str">
        <f t="shared" si="13"/>
        <v/>
      </c>
      <c r="BG3" s="22" t="str">
        <f t="shared" si="13"/>
        <v/>
      </c>
      <c r="BH3" s="22">
        <f t="shared" si="13"/>
        <v>2029</v>
      </c>
      <c r="BI3" s="223" t="str">
        <f t="shared" si="13"/>
        <v/>
      </c>
      <c r="BJ3" s="222" t="str">
        <f t="shared" si="13"/>
        <v/>
      </c>
      <c r="BK3" s="22" t="str">
        <f t="shared" si="13"/>
        <v/>
      </c>
      <c r="BL3" s="22" t="str">
        <f t="shared" si="13"/>
        <v/>
      </c>
      <c r="BM3" s="22" t="str">
        <f t="shared" si="13"/>
        <v/>
      </c>
      <c r="BN3" s="22" t="str">
        <f t="shared" si="13"/>
        <v/>
      </c>
      <c r="BO3" s="22" t="str">
        <f t="shared" si="13"/>
        <v/>
      </c>
      <c r="BP3" s="22" t="str">
        <f t="shared" si="13"/>
        <v/>
      </c>
      <c r="BQ3" s="22" t="str">
        <f t="shared" si="13"/>
        <v/>
      </c>
      <c r="BR3" s="22" t="str">
        <f t="shared" si="13"/>
        <v/>
      </c>
      <c r="BS3" s="22" t="str">
        <f t="shared" si="13"/>
        <v/>
      </c>
      <c r="BT3" s="22">
        <f t="shared" si="13"/>
        <v>2030</v>
      </c>
      <c r="BU3" s="22" t="str">
        <f t="shared" si="13"/>
        <v/>
      </c>
      <c r="BV3" s="22" t="str">
        <f t="shared" si="13"/>
        <v/>
      </c>
      <c r="BW3" s="22" t="str">
        <f t="shared" si="13"/>
        <v/>
      </c>
      <c r="BX3" s="22" t="str">
        <f t="shared" si="13"/>
        <v/>
      </c>
      <c r="BY3" s="22" t="str">
        <f t="shared" si="13"/>
        <v/>
      </c>
      <c r="BZ3" s="22" t="str">
        <f t="shared" si="13"/>
        <v/>
      </c>
      <c r="CA3" s="22" t="str">
        <f t="shared" si="13"/>
        <v/>
      </c>
      <c r="CB3" s="22" t="str">
        <f t="shared" si="13"/>
        <v/>
      </c>
      <c r="CC3" s="22" t="str">
        <f t="shared" si="13"/>
        <v/>
      </c>
      <c r="CD3" s="22" t="str">
        <f t="shared" si="13"/>
        <v/>
      </c>
      <c r="CE3" s="22" t="str">
        <f t="shared" si="13"/>
        <v/>
      </c>
      <c r="CF3" s="22">
        <f t="shared" si="13"/>
        <v>2031</v>
      </c>
      <c r="CG3" s="22" t="str">
        <f t="shared" si="13"/>
        <v/>
      </c>
      <c r="CH3" s="22" t="str">
        <f t="shared" si="13"/>
        <v/>
      </c>
      <c r="CI3" s="22" t="str">
        <f t="shared" si="13"/>
        <v/>
      </c>
      <c r="CJ3" s="22" t="str">
        <f t="shared" si="13"/>
        <v/>
      </c>
      <c r="CK3" s="22" t="str">
        <f t="shared" si="13"/>
        <v/>
      </c>
      <c r="CL3" s="22" t="str">
        <f t="shared" si="13"/>
        <v/>
      </c>
      <c r="CM3" s="22" t="str">
        <f t="shared" si="13"/>
        <v/>
      </c>
      <c r="CN3" s="22" t="str">
        <f t="shared" si="13"/>
        <v/>
      </c>
      <c r="CO3" s="22" t="str">
        <f t="shared" si="13"/>
        <v/>
      </c>
      <c r="CP3" s="22" t="str">
        <f t="shared" si="13"/>
        <v/>
      </c>
      <c r="CQ3" s="22" t="str">
        <f t="shared" si="13"/>
        <v/>
      </c>
      <c r="CR3" s="22">
        <f t="shared" si="13"/>
        <v>2032</v>
      </c>
      <c r="CS3" s="22" t="str">
        <f t="shared" si="13"/>
        <v/>
      </c>
      <c r="CT3" s="22" t="str">
        <f t="shared" si="13"/>
        <v/>
      </c>
      <c r="CU3" s="22" t="str">
        <f t="shared" si="13"/>
        <v/>
      </c>
      <c r="CV3" s="22" t="str">
        <f t="shared" si="13"/>
        <v/>
      </c>
      <c r="CW3" s="22" t="str">
        <f t="shared" ref="CW3:FH3" si="14">IF(MONTH(CW4)=11,CW1-1,"")</f>
        <v/>
      </c>
      <c r="CX3" s="22" t="str">
        <f t="shared" si="14"/>
        <v/>
      </c>
      <c r="CY3" s="22" t="str">
        <f t="shared" si="14"/>
        <v/>
      </c>
      <c r="CZ3" s="22" t="str">
        <f t="shared" si="14"/>
        <v/>
      </c>
      <c r="DA3" s="22" t="str">
        <f t="shared" si="14"/>
        <v/>
      </c>
      <c r="DB3" s="22" t="str">
        <f t="shared" si="14"/>
        <v/>
      </c>
      <c r="DC3" s="22" t="str">
        <f t="shared" si="14"/>
        <v/>
      </c>
      <c r="DD3" s="22">
        <f t="shared" si="14"/>
        <v>2033</v>
      </c>
      <c r="DE3" s="22" t="str">
        <f t="shared" si="14"/>
        <v/>
      </c>
      <c r="DF3" s="22" t="str">
        <f t="shared" si="14"/>
        <v/>
      </c>
      <c r="DG3" s="22" t="str">
        <f t="shared" si="14"/>
        <v/>
      </c>
      <c r="DH3" s="22" t="str">
        <f t="shared" si="14"/>
        <v/>
      </c>
      <c r="DI3" s="22" t="str">
        <f t="shared" si="14"/>
        <v/>
      </c>
      <c r="DJ3" s="22" t="str">
        <f t="shared" si="14"/>
        <v/>
      </c>
      <c r="DK3" s="22" t="str">
        <f t="shared" si="14"/>
        <v/>
      </c>
      <c r="DL3" s="22" t="str">
        <f t="shared" si="14"/>
        <v/>
      </c>
      <c r="DM3" s="22" t="str">
        <f t="shared" si="14"/>
        <v/>
      </c>
      <c r="DN3" s="22" t="str">
        <f t="shared" si="14"/>
        <v/>
      </c>
      <c r="DO3" s="22" t="str">
        <f t="shared" si="14"/>
        <v/>
      </c>
      <c r="DP3" s="22">
        <f t="shared" si="14"/>
        <v>2034</v>
      </c>
      <c r="DQ3" s="22" t="str">
        <f t="shared" si="14"/>
        <v/>
      </c>
      <c r="DR3" s="22" t="str">
        <f t="shared" si="14"/>
        <v/>
      </c>
      <c r="DS3" s="22" t="str">
        <f t="shared" si="14"/>
        <v/>
      </c>
      <c r="DT3" s="22" t="str">
        <f t="shared" si="14"/>
        <v/>
      </c>
      <c r="DU3" s="22" t="str">
        <f t="shared" si="14"/>
        <v/>
      </c>
      <c r="DV3" s="22" t="str">
        <f t="shared" si="14"/>
        <v/>
      </c>
      <c r="DW3" s="22" t="str">
        <f t="shared" si="14"/>
        <v/>
      </c>
      <c r="DX3" s="22" t="str">
        <f t="shared" si="14"/>
        <v/>
      </c>
      <c r="DY3" s="22" t="str">
        <f t="shared" si="14"/>
        <v/>
      </c>
      <c r="DZ3" s="22" t="str">
        <f t="shared" si="14"/>
        <v/>
      </c>
      <c r="EA3" s="22" t="str">
        <f t="shared" si="14"/>
        <v/>
      </c>
      <c r="EB3" s="22">
        <f t="shared" si="14"/>
        <v>2035</v>
      </c>
      <c r="EC3" s="22" t="str">
        <f t="shared" si="14"/>
        <v/>
      </c>
      <c r="ED3" s="22" t="str">
        <f t="shared" si="14"/>
        <v/>
      </c>
      <c r="EE3" s="22" t="str">
        <f t="shared" si="14"/>
        <v/>
      </c>
      <c r="EF3" s="22" t="str">
        <f t="shared" si="14"/>
        <v/>
      </c>
      <c r="EG3" s="22" t="str">
        <f t="shared" si="14"/>
        <v/>
      </c>
      <c r="EH3" s="22" t="str">
        <f t="shared" si="14"/>
        <v/>
      </c>
      <c r="EI3" s="22" t="str">
        <f t="shared" si="14"/>
        <v/>
      </c>
      <c r="EJ3" s="22" t="str">
        <f t="shared" si="14"/>
        <v/>
      </c>
      <c r="EK3" s="22" t="str">
        <f t="shared" si="14"/>
        <v/>
      </c>
      <c r="EL3" s="22" t="str">
        <f t="shared" si="14"/>
        <v/>
      </c>
      <c r="EM3" s="22" t="str">
        <f t="shared" si="14"/>
        <v/>
      </c>
      <c r="EN3" s="22">
        <f t="shared" si="14"/>
        <v>2036</v>
      </c>
      <c r="EO3" s="22" t="str">
        <f t="shared" si="14"/>
        <v/>
      </c>
      <c r="EP3" s="22" t="str">
        <f t="shared" si="14"/>
        <v/>
      </c>
      <c r="EQ3" s="22" t="str">
        <f t="shared" si="14"/>
        <v/>
      </c>
      <c r="ER3" s="22" t="str">
        <f t="shared" si="14"/>
        <v/>
      </c>
      <c r="ES3" s="22" t="str">
        <f t="shared" si="14"/>
        <v/>
      </c>
      <c r="ET3" s="22" t="str">
        <f t="shared" si="14"/>
        <v/>
      </c>
      <c r="EU3" s="22" t="str">
        <f t="shared" si="14"/>
        <v/>
      </c>
      <c r="EV3" s="22" t="str">
        <f t="shared" si="14"/>
        <v/>
      </c>
      <c r="EW3" s="22" t="str">
        <f t="shared" si="14"/>
        <v/>
      </c>
      <c r="EX3" s="22" t="str">
        <f t="shared" si="14"/>
        <v/>
      </c>
      <c r="EY3" s="22" t="str">
        <f t="shared" si="14"/>
        <v/>
      </c>
      <c r="EZ3" s="22">
        <f t="shared" si="14"/>
        <v>2037</v>
      </c>
      <c r="FA3" s="22" t="str">
        <f t="shared" si="14"/>
        <v/>
      </c>
      <c r="FB3" s="22" t="str">
        <f t="shared" si="14"/>
        <v/>
      </c>
      <c r="FC3" s="22" t="str">
        <f t="shared" si="14"/>
        <v/>
      </c>
      <c r="FD3" s="22" t="str">
        <f t="shared" si="14"/>
        <v/>
      </c>
      <c r="FE3" s="22" t="str">
        <f t="shared" si="14"/>
        <v/>
      </c>
      <c r="FF3" s="22" t="str">
        <f t="shared" si="14"/>
        <v/>
      </c>
      <c r="FG3" s="22" t="str">
        <f t="shared" si="14"/>
        <v/>
      </c>
      <c r="FH3" s="22" t="str">
        <f t="shared" si="14"/>
        <v/>
      </c>
      <c r="FI3" s="22" t="str">
        <f t="shared" ref="FI3:HT3" si="15">IF(MONTH(FI4)=11,FI1-1,"")</f>
        <v/>
      </c>
      <c r="FJ3" s="22" t="str">
        <f t="shared" si="15"/>
        <v/>
      </c>
      <c r="FK3" s="22" t="str">
        <f t="shared" si="15"/>
        <v/>
      </c>
      <c r="FL3" s="22">
        <f t="shared" si="15"/>
        <v>2038</v>
      </c>
      <c r="FM3" s="22" t="str">
        <f t="shared" si="15"/>
        <v/>
      </c>
      <c r="FN3" s="22" t="str">
        <f t="shared" si="15"/>
        <v/>
      </c>
      <c r="FO3" s="22" t="str">
        <f t="shared" si="15"/>
        <v/>
      </c>
      <c r="FP3" s="22" t="str">
        <f t="shared" si="15"/>
        <v/>
      </c>
      <c r="FQ3" s="22" t="str">
        <f t="shared" si="15"/>
        <v/>
      </c>
      <c r="FR3" s="22" t="str">
        <f t="shared" si="15"/>
        <v/>
      </c>
      <c r="FS3" s="22" t="str">
        <f t="shared" si="15"/>
        <v/>
      </c>
      <c r="FT3" s="22" t="str">
        <f t="shared" si="15"/>
        <v/>
      </c>
      <c r="FU3" s="22" t="str">
        <f t="shared" si="15"/>
        <v/>
      </c>
      <c r="FV3" s="22" t="str">
        <f t="shared" si="15"/>
        <v/>
      </c>
      <c r="FW3" s="22" t="str">
        <f t="shared" si="15"/>
        <v/>
      </c>
      <c r="FX3" s="22">
        <f t="shared" si="15"/>
        <v>2039</v>
      </c>
      <c r="FY3" s="22" t="str">
        <f t="shared" si="15"/>
        <v/>
      </c>
      <c r="FZ3" s="22" t="str">
        <f t="shared" si="15"/>
        <v/>
      </c>
      <c r="GA3" s="22" t="str">
        <f t="shared" si="15"/>
        <v/>
      </c>
      <c r="GB3" s="22" t="str">
        <f t="shared" si="15"/>
        <v/>
      </c>
      <c r="GC3" s="22" t="str">
        <f t="shared" si="15"/>
        <v/>
      </c>
      <c r="GD3" s="22" t="str">
        <f t="shared" si="15"/>
        <v/>
      </c>
      <c r="GE3" s="22" t="str">
        <f t="shared" si="15"/>
        <v/>
      </c>
      <c r="GF3" s="22" t="str">
        <f t="shared" si="15"/>
        <v/>
      </c>
      <c r="GG3" s="22" t="str">
        <f t="shared" si="15"/>
        <v/>
      </c>
      <c r="GH3" s="22" t="str">
        <f t="shared" si="15"/>
        <v/>
      </c>
      <c r="GI3" s="22" t="str">
        <f t="shared" si="15"/>
        <v/>
      </c>
      <c r="GJ3" s="22">
        <f t="shared" si="15"/>
        <v>2040</v>
      </c>
      <c r="GK3" s="22" t="str">
        <f t="shared" si="15"/>
        <v/>
      </c>
      <c r="GL3" s="22" t="str">
        <f t="shared" si="15"/>
        <v/>
      </c>
      <c r="GM3" s="22" t="str">
        <f t="shared" si="15"/>
        <v/>
      </c>
      <c r="GN3" s="22" t="str">
        <f t="shared" si="15"/>
        <v/>
      </c>
      <c r="GO3" s="22" t="str">
        <f t="shared" si="15"/>
        <v/>
      </c>
      <c r="GP3" s="22" t="str">
        <f t="shared" si="15"/>
        <v/>
      </c>
      <c r="GQ3" s="22" t="str">
        <f t="shared" si="15"/>
        <v/>
      </c>
      <c r="GR3" s="22" t="str">
        <f t="shared" si="15"/>
        <v/>
      </c>
      <c r="GS3" s="22" t="str">
        <f t="shared" si="15"/>
        <v/>
      </c>
      <c r="GT3" s="22" t="str">
        <f t="shared" si="15"/>
        <v/>
      </c>
      <c r="GU3" s="22" t="str">
        <f t="shared" si="15"/>
        <v/>
      </c>
      <c r="GV3" s="22">
        <f t="shared" si="15"/>
        <v>2041</v>
      </c>
      <c r="GW3" s="223" t="str">
        <f t="shared" si="15"/>
        <v/>
      </c>
      <c r="GX3" s="22" t="str">
        <f t="shared" si="15"/>
        <v/>
      </c>
      <c r="GY3" s="22" t="str">
        <f t="shared" si="15"/>
        <v/>
      </c>
      <c r="GZ3" s="22" t="str">
        <f t="shared" si="15"/>
        <v/>
      </c>
      <c r="HA3" s="22" t="str">
        <f t="shared" si="15"/>
        <v/>
      </c>
      <c r="HB3" s="22" t="str">
        <f t="shared" si="15"/>
        <v/>
      </c>
      <c r="HC3" s="22" t="str">
        <f t="shared" si="15"/>
        <v/>
      </c>
      <c r="HD3" s="22" t="str">
        <f t="shared" si="15"/>
        <v/>
      </c>
      <c r="HE3" s="22" t="str">
        <f t="shared" si="15"/>
        <v/>
      </c>
      <c r="HF3" s="22" t="str">
        <f t="shared" si="15"/>
        <v/>
      </c>
      <c r="HG3" s="22" t="str">
        <f t="shared" si="15"/>
        <v/>
      </c>
      <c r="HH3" s="22">
        <f t="shared" si="15"/>
        <v>2042</v>
      </c>
      <c r="HI3" s="22" t="str">
        <f t="shared" si="15"/>
        <v/>
      </c>
      <c r="HJ3" s="22" t="str">
        <f t="shared" si="15"/>
        <v/>
      </c>
      <c r="HK3" s="22" t="str">
        <f t="shared" si="15"/>
        <v/>
      </c>
      <c r="HL3" s="22" t="str">
        <f t="shared" si="15"/>
        <v/>
      </c>
      <c r="HM3" s="22" t="str">
        <f t="shared" si="15"/>
        <v/>
      </c>
      <c r="HN3" s="22" t="str">
        <f t="shared" si="15"/>
        <v/>
      </c>
      <c r="HO3" s="22" t="str">
        <f t="shared" si="15"/>
        <v/>
      </c>
      <c r="HP3" s="22" t="str">
        <f t="shared" si="15"/>
        <v/>
      </c>
      <c r="HQ3" s="22" t="str">
        <f t="shared" si="15"/>
        <v/>
      </c>
      <c r="HR3" s="22" t="str">
        <f t="shared" si="15"/>
        <v/>
      </c>
      <c r="HS3" s="22" t="str">
        <f t="shared" si="15"/>
        <v/>
      </c>
      <c r="HT3" s="22">
        <f t="shared" si="15"/>
        <v>2043</v>
      </c>
      <c r="HU3" s="22" t="str">
        <f t="shared" ref="HU3:KC3" si="16">IF(MONTH(HU4)=11,HU1-1,"")</f>
        <v/>
      </c>
      <c r="HV3" s="22" t="str">
        <f t="shared" si="16"/>
        <v/>
      </c>
      <c r="HW3" s="22" t="str">
        <f t="shared" si="16"/>
        <v/>
      </c>
      <c r="HX3" s="22" t="str">
        <f t="shared" si="16"/>
        <v/>
      </c>
      <c r="HY3" s="22" t="str">
        <f t="shared" si="16"/>
        <v/>
      </c>
      <c r="HZ3" s="22" t="str">
        <f t="shared" si="16"/>
        <v/>
      </c>
      <c r="IA3" s="22" t="str">
        <f t="shared" si="16"/>
        <v/>
      </c>
      <c r="IB3" s="22" t="str">
        <f t="shared" si="16"/>
        <v/>
      </c>
      <c r="IC3" s="22" t="str">
        <f t="shared" si="16"/>
        <v/>
      </c>
      <c r="ID3" s="22" t="str">
        <f t="shared" si="16"/>
        <v/>
      </c>
      <c r="IE3" s="22" t="str">
        <f t="shared" si="16"/>
        <v/>
      </c>
      <c r="IF3" s="22">
        <f t="shared" si="16"/>
        <v>2044</v>
      </c>
      <c r="IG3" s="22" t="str">
        <f t="shared" si="16"/>
        <v/>
      </c>
      <c r="IH3" s="22" t="str">
        <f t="shared" si="16"/>
        <v/>
      </c>
      <c r="II3" s="22" t="str">
        <f t="shared" si="16"/>
        <v/>
      </c>
      <c r="IJ3" s="22" t="str">
        <f t="shared" si="16"/>
        <v/>
      </c>
      <c r="IK3" s="22" t="str">
        <f t="shared" si="16"/>
        <v/>
      </c>
      <c r="IL3" s="22" t="str">
        <f t="shared" si="16"/>
        <v/>
      </c>
      <c r="IM3" s="22" t="str">
        <f t="shared" si="16"/>
        <v/>
      </c>
      <c r="IN3" s="22" t="str">
        <f t="shared" si="16"/>
        <v/>
      </c>
      <c r="IO3" s="22" t="str">
        <f t="shared" si="16"/>
        <v/>
      </c>
      <c r="IP3" s="22" t="str">
        <f t="shared" si="16"/>
        <v/>
      </c>
      <c r="IQ3" s="22" t="str">
        <f t="shared" si="16"/>
        <v/>
      </c>
      <c r="IR3" s="22">
        <f t="shared" si="16"/>
        <v>2045</v>
      </c>
      <c r="IS3" s="22" t="str">
        <f t="shared" si="16"/>
        <v/>
      </c>
      <c r="IT3" s="22" t="str">
        <f t="shared" si="16"/>
        <v/>
      </c>
      <c r="IU3" s="22" t="str">
        <f t="shared" si="16"/>
        <v/>
      </c>
      <c r="IV3" s="22" t="str">
        <f t="shared" si="16"/>
        <v/>
      </c>
      <c r="IW3" s="22" t="str">
        <f t="shared" si="16"/>
        <v/>
      </c>
      <c r="IX3" s="22" t="str">
        <f t="shared" si="16"/>
        <v/>
      </c>
      <c r="IY3" s="22" t="str">
        <f t="shared" si="16"/>
        <v/>
      </c>
      <c r="IZ3" s="22" t="str">
        <f t="shared" si="16"/>
        <v/>
      </c>
      <c r="JA3" s="22" t="str">
        <f t="shared" si="16"/>
        <v/>
      </c>
      <c r="JB3" s="22" t="str">
        <f t="shared" si="16"/>
        <v/>
      </c>
      <c r="JC3" s="22" t="str">
        <f t="shared" si="16"/>
        <v/>
      </c>
      <c r="JD3" s="22">
        <f t="shared" si="16"/>
        <v>2046</v>
      </c>
      <c r="JE3" s="22" t="str">
        <f t="shared" si="16"/>
        <v/>
      </c>
      <c r="JF3" s="22" t="str">
        <f t="shared" si="16"/>
        <v/>
      </c>
      <c r="JG3" s="22" t="str">
        <f t="shared" si="16"/>
        <v/>
      </c>
      <c r="JH3" s="22" t="str">
        <f t="shared" si="16"/>
        <v/>
      </c>
      <c r="JI3" s="22" t="str">
        <f t="shared" si="16"/>
        <v/>
      </c>
      <c r="JJ3" s="22" t="str">
        <f t="shared" si="16"/>
        <v/>
      </c>
      <c r="JK3" s="22" t="str">
        <f t="shared" si="16"/>
        <v/>
      </c>
      <c r="JL3" s="22" t="str">
        <f t="shared" si="16"/>
        <v/>
      </c>
      <c r="JM3" s="22" t="str">
        <f t="shared" si="16"/>
        <v/>
      </c>
      <c r="JN3" s="22" t="str">
        <f t="shared" si="16"/>
        <v/>
      </c>
      <c r="JO3" s="22" t="str">
        <f t="shared" si="16"/>
        <v/>
      </c>
      <c r="JP3" s="22">
        <f t="shared" si="16"/>
        <v>2047</v>
      </c>
      <c r="JQ3" s="22" t="str">
        <f t="shared" si="16"/>
        <v/>
      </c>
      <c r="JR3" s="22" t="str">
        <f t="shared" si="16"/>
        <v/>
      </c>
      <c r="JS3" s="22" t="str">
        <f t="shared" si="16"/>
        <v/>
      </c>
      <c r="JT3" s="22" t="str">
        <f t="shared" si="16"/>
        <v/>
      </c>
      <c r="JU3" s="22" t="str">
        <f t="shared" si="16"/>
        <v/>
      </c>
      <c r="JV3" s="22" t="str">
        <f t="shared" si="16"/>
        <v/>
      </c>
      <c r="JW3" s="22" t="str">
        <f t="shared" si="16"/>
        <v/>
      </c>
      <c r="JX3" s="22" t="str">
        <f t="shared" si="16"/>
        <v/>
      </c>
      <c r="JY3" s="22" t="str">
        <f t="shared" si="16"/>
        <v/>
      </c>
      <c r="JZ3" s="22" t="str">
        <f t="shared" si="16"/>
        <v/>
      </c>
      <c r="KA3" s="22" t="str">
        <f t="shared" si="16"/>
        <v/>
      </c>
      <c r="KB3" s="22">
        <f t="shared" si="16"/>
        <v>2048</v>
      </c>
      <c r="KC3" s="22" t="str">
        <f t="shared" si="16"/>
        <v/>
      </c>
    </row>
    <row r="4" spans="1:289" x14ac:dyDescent="0.25">
      <c r="B4" s="276">
        <v>46023</v>
      </c>
      <c r="C4" s="24">
        <f>DATE(YEAR(B4),MONTH(B4)+1,1)</f>
        <v>46054</v>
      </c>
      <c r="D4" s="24">
        <f t="shared" ref="D4:V4" si="17">DATE(YEAR(C4),MONTH(C4)+1,1)</f>
        <v>46082</v>
      </c>
      <c r="E4" s="24">
        <f t="shared" si="17"/>
        <v>46113</v>
      </c>
      <c r="F4" s="24">
        <f t="shared" si="17"/>
        <v>46143</v>
      </c>
      <c r="G4" s="24">
        <f t="shared" si="17"/>
        <v>46174</v>
      </c>
      <c r="H4" s="24">
        <f t="shared" si="17"/>
        <v>46204</v>
      </c>
      <c r="I4" s="24">
        <f t="shared" si="17"/>
        <v>46235</v>
      </c>
      <c r="J4" s="24">
        <f t="shared" si="17"/>
        <v>46266</v>
      </c>
      <c r="K4" s="24">
        <f t="shared" si="17"/>
        <v>46296</v>
      </c>
      <c r="L4" s="24">
        <f t="shared" si="17"/>
        <v>46327</v>
      </c>
      <c r="M4" s="24">
        <f t="shared" si="17"/>
        <v>46357</v>
      </c>
      <c r="N4" s="24">
        <f t="shared" si="17"/>
        <v>46388</v>
      </c>
      <c r="O4" s="24">
        <f t="shared" si="17"/>
        <v>46419</v>
      </c>
      <c r="P4" s="24">
        <f t="shared" si="17"/>
        <v>46447</v>
      </c>
      <c r="Q4" s="24">
        <f t="shared" si="17"/>
        <v>46478</v>
      </c>
      <c r="R4" s="24">
        <f t="shared" si="17"/>
        <v>46508</v>
      </c>
      <c r="S4" s="24">
        <f t="shared" si="17"/>
        <v>46539</v>
      </c>
      <c r="T4" s="24">
        <f t="shared" si="17"/>
        <v>46569</v>
      </c>
      <c r="U4" s="24">
        <f t="shared" si="17"/>
        <v>46600</v>
      </c>
      <c r="V4" s="24">
        <f t="shared" si="17"/>
        <v>46631</v>
      </c>
      <c r="W4" s="24">
        <f t="shared" ref="W4:AK4" si="18">DATE(YEAR(V4),MONTH(V4)+1,1)</f>
        <v>46661</v>
      </c>
      <c r="X4" s="24">
        <f t="shared" si="18"/>
        <v>46692</v>
      </c>
      <c r="Y4" s="24">
        <f t="shared" si="18"/>
        <v>46722</v>
      </c>
      <c r="Z4" s="24">
        <f t="shared" si="18"/>
        <v>46753</v>
      </c>
      <c r="AA4" s="24">
        <f t="shared" si="18"/>
        <v>46784</v>
      </c>
      <c r="AB4" s="24">
        <f t="shared" si="18"/>
        <v>46813</v>
      </c>
      <c r="AC4" s="24">
        <f t="shared" si="18"/>
        <v>46844</v>
      </c>
      <c r="AD4" s="24">
        <f t="shared" si="18"/>
        <v>46874</v>
      </c>
      <c r="AE4" s="24">
        <f t="shared" si="18"/>
        <v>46905</v>
      </c>
      <c r="AF4" s="24">
        <f t="shared" si="18"/>
        <v>46935</v>
      </c>
      <c r="AG4" s="24">
        <f t="shared" si="18"/>
        <v>46966</v>
      </c>
      <c r="AH4" s="24">
        <f t="shared" si="18"/>
        <v>46997</v>
      </c>
      <c r="AI4" s="24">
        <f t="shared" si="18"/>
        <v>47027</v>
      </c>
      <c r="AJ4" s="24">
        <f t="shared" si="18"/>
        <v>47058</v>
      </c>
      <c r="AK4" s="24">
        <f t="shared" si="18"/>
        <v>47088</v>
      </c>
      <c r="AL4" s="24">
        <f t="shared" ref="AL4" si="19">DATE(YEAR(AK4),MONTH(AK4)+1,1)</f>
        <v>47119</v>
      </c>
      <c r="AM4" s="24">
        <f t="shared" ref="AM4" si="20">DATE(YEAR(AL4),MONTH(AL4)+1,1)</f>
        <v>47150</v>
      </c>
      <c r="AN4" s="24">
        <f t="shared" ref="AN4" si="21">DATE(YEAR(AM4),MONTH(AM4)+1,1)</f>
        <v>47178</v>
      </c>
      <c r="AO4" s="24">
        <f t="shared" ref="AO4" si="22">DATE(YEAR(AN4),MONTH(AN4)+1,1)</f>
        <v>47209</v>
      </c>
      <c r="AP4" s="24">
        <f t="shared" ref="AP4" si="23">DATE(YEAR(AO4),MONTH(AO4)+1,1)</f>
        <v>47239</v>
      </c>
      <c r="AQ4" s="24">
        <f t="shared" ref="AQ4" si="24">DATE(YEAR(AP4),MONTH(AP4)+1,1)</f>
        <v>47270</v>
      </c>
      <c r="AR4" s="24">
        <f t="shared" ref="AR4" si="25">DATE(YEAR(AQ4),MONTH(AQ4)+1,1)</f>
        <v>47300</v>
      </c>
      <c r="AS4" s="24">
        <f t="shared" ref="AS4" si="26">DATE(YEAR(AR4),MONTH(AR4)+1,1)</f>
        <v>47331</v>
      </c>
      <c r="AT4" s="24">
        <f t="shared" ref="AT4" si="27">DATE(YEAR(AS4),MONTH(AS4)+1,1)</f>
        <v>47362</v>
      </c>
      <c r="AU4" s="24">
        <f t="shared" ref="AU4" si="28">DATE(YEAR(AT4),MONTH(AT4)+1,1)</f>
        <v>47392</v>
      </c>
      <c r="AV4" s="24">
        <f t="shared" ref="AV4" si="29">DATE(YEAR(AU4),MONTH(AU4)+1,1)</f>
        <v>47423</v>
      </c>
      <c r="AW4" s="24">
        <f t="shared" ref="AW4" si="30">DATE(YEAR(AV4),MONTH(AV4)+1,1)</f>
        <v>47453</v>
      </c>
      <c r="AX4" s="24">
        <f t="shared" ref="AX4" si="31">DATE(YEAR(AW4),MONTH(AW4)+1,1)</f>
        <v>47484</v>
      </c>
      <c r="AY4" s="24">
        <f t="shared" ref="AY4" si="32">DATE(YEAR(AX4),MONTH(AX4)+1,1)</f>
        <v>47515</v>
      </c>
      <c r="AZ4" s="24">
        <f t="shared" ref="AZ4" si="33">DATE(YEAR(AY4),MONTH(AY4)+1,1)</f>
        <v>47543</v>
      </c>
      <c r="BA4" s="24">
        <f t="shared" ref="BA4" si="34">DATE(YEAR(AZ4),MONTH(AZ4)+1,1)</f>
        <v>47574</v>
      </c>
      <c r="BB4" s="24">
        <f t="shared" ref="BB4" si="35">DATE(YEAR(BA4),MONTH(BA4)+1,1)</f>
        <v>47604</v>
      </c>
      <c r="BC4" s="24">
        <f t="shared" ref="BC4" si="36">DATE(YEAR(BB4),MONTH(BB4)+1,1)</f>
        <v>47635</v>
      </c>
      <c r="BD4" s="24">
        <f t="shared" ref="BD4" si="37">DATE(YEAR(BC4),MONTH(BC4)+1,1)</f>
        <v>47665</v>
      </c>
      <c r="BE4" s="24">
        <f t="shared" ref="BE4" si="38">DATE(YEAR(BD4),MONTH(BD4)+1,1)</f>
        <v>47696</v>
      </c>
      <c r="BF4" s="24">
        <f t="shared" ref="BF4" si="39">DATE(YEAR(BE4),MONTH(BE4)+1,1)</f>
        <v>47727</v>
      </c>
      <c r="BG4" s="24">
        <f t="shared" ref="BG4" si="40">DATE(YEAR(BF4),MONTH(BF4)+1,1)</f>
        <v>47757</v>
      </c>
      <c r="BH4" s="24">
        <f t="shared" ref="BH4" si="41">DATE(YEAR(BG4),MONTH(BG4)+1,1)</f>
        <v>47788</v>
      </c>
      <c r="BI4" s="277">
        <f t="shared" ref="BI4" si="42">DATE(YEAR(BH4),MONTH(BH4)+1,1)</f>
        <v>47818</v>
      </c>
      <c r="BJ4" s="276">
        <f t="shared" ref="BJ4" si="43">DATE(YEAR(BI4),MONTH(BI4)+1,1)</f>
        <v>47849</v>
      </c>
      <c r="BK4" s="24">
        <f t="shared" ref="BK4" si="44">DATE(YEAR(BJ4),MONTH(BJ4)+1,1)</f>
        <v>47880</v>
      </c>
      <c r="BL4" s="24">
        <f t="shared" ref="BL4" si="45">DATE(YEAR(BK4),MONTH(BK4)+1,1)</f>
        <v>47908</v>
      </c>
      <c r="BM4" s="24">
        <f t="shared" ref="BM4" si="46">DATE(YEAR(BL4),MONTH(BL4)+1,1)</f>
        <v>47939</v>
      </c>
      <c r="BN4" s="24">
        <f t="shared" ref="BN4" si="47">DATE(YEAR(BM4),MONTH(BM4)+1,1)</f>
        <v>47969</v>
      </c>
      <c r="BO4" s="24">
        <f t="shared" ref="BO4" si="48">DATE(YEAR(BN4),MONTH(BN4)+1,1)</f>
        <v>48000</v>
      </c>
      <c r="BP4" s="24">
        <f t="shared" ref="BP4" si="49">DATE(YEAR(BO4),MONTH(BO4)+1,1)</f>
        <v>48030</v>
      </c>
      <c r="BQ4" s="24">
        <f t="shared" ref="BQ4" si="50">DATE(YEAR(BP4),MONTH(BP4)+1,1)</f>
        <v>48061</v>
      </c>
      <c r="BR4" s="24">
        <f t="shared" ref="BR4" si="51">DATE(YEAR(BQ4),MONTH(BQ4)+1,1)</f>
        <v>48092</v>
      </c>
      <c r="BS4" s="24">
        <f t="shared" ref="BS4" si="52">DATE(YEAR(BR4),MONTH(BR4)+1,1)</f>
        <v>48122</v>
      </c>
      <c r="BT4" s="24">
        <f t="shared" ref="BT4" si="53">DATE(YEAR(BS4),MONTH(BS4)+1,1)</f>
        <v>48153</v>
      </c>
      <c r="BU4" s="24">
        <f t="shared" ref="BU4" si="54">DATE(YEAR(BT4),MONTH(BT4)+1,1)</f>
        <v>48183</v>
      </c>
      <c r="BV4" s="24">
        <f t="shared" ref="BV4" si="55">DATE(YEAR(BU4),MONTH(BU4)+1,1)</f>
        <v>48214</v>
      </c>
      <c r="BW4" s="24">
        <f t="shared" ref="BW4" si="56">DATE(YEAR(BV4),MONTH(BV4)+1,1)</f>
        <v>48245</v>
      </c>
      <c r="BX4" s="24">
        <f t="shared" ref="BX4" si="57">DATE(YEAR(BW4),MONTH(BW4)+1,1)</f>
        <v>48274</v>
      </c>
      <c r="BY4" s="24">
        <f t="shared" ref="BY4" si="58">DATE(YEAR(BX4),MONTH(BX4)+1,1)</f>
        <v>48305</v>
      </c>
      <c r="BZ4" s="24">
        <f t="shared" ref="BZ4" si="59">DATE(YEAR(BY4),MONTH(BY4)+1,1)</f>
        <v>48335</v>
      </c>
      <c r="CA4" s="24">
        <f t="shared" ref="CA4" si="60">DATE(YEAR(BZ4),MONTH(BZ4)+1,1)</f>
        <v>48366</v>
      </c>
      <c r="CB4" s="24">
        <f t="shared" ref="CB4" si="61">DATE(YEAR(CA4),MONTH(CA4)+1,1)</f>
        <v>48396</v>
      </c>
      <c r="CC4" s="24">
        <f t="shared" ref="CC4" si="62">DATE(YEAR(CB4),MONTH(CB4)+1,1)</f>
        <v>48427</v>
      </c>
      <c r="CD4" s="24">
        <f t="shared" ref="CD4" si="63">DATE(YEAR(CC4),MONTH(CC4)+1,1)</f>
        <v>48458</v>
      </c>
      <c r="CE4" s="24">
        <f t="shared" ref="CE4" si="64">DATE(YEAR(CD4),MONTH(CD4)+1,1)</f>
        <v>48488</v>
      </c>
      <c r="CF4" s="24">
        <f t="shared" ref="CF4" si="65">DATE(YEAR(CE4),MONTH(CE4)+1,1)</f>
        <v>48519</v>
      </c>
      <c r="CG4" s="24">
        <f t="shared" ref="CG4" si="66">DATE(YEAR(CF4),MONTH(CF4)+1,1)</f>
        <v>48549</v>
      </c>
      <c r="CH4" s="24">
        <f t="shared" ref="CH4" si="67">DATE(YEAR(CG4),MONTH(CG4)+1,1)</f>
        <v>48580</v>
      </c>
      <c r="CI4" s="24">
        <f t="shared" ref="CI4" si="68">DATE(YEAR(CH4),MONTH(CH4)+1,1)</f>
        <v>48611</v>
      </c>
      <c r="CJ4" s="24">
        <f t="shared" ref="CJ4" si="69">DATE(YEAR(CI4),MONTH(CI4)+1,1)</f>
        <v>48639</v>
      </c>
      <c r="CK4" s="24">
        <f t="shared" ref="CK4" si="70">DATE(YEAR(CJ4),MONTH(CJ4)+1,1)</f>
        <v>48670</v>
      </c>
      <c r="CL4" s="24">
        <f t="shared" ref="CL4" si="71">DATE(YEAR(CK4),MONTH(CK4)+1,1)</f>
        <v>48700</v>
      </c>
      <c r="CM4" s="24">
        <f t="shared" ref="CM4" si="72">DATE(YEAR(CL4),MONTH(CL4)+1,1)</f>
        <v>48731</v>
      </c>
      <c r="CN4" s="24">
        <f t="shared" ref="CN4" si="73">DATE(YEAR(CM4),MONTH(CM4)+1,1)</f>
        <v>48761</v>
      </c>
      <c r="CO4" s="24">
        <f t="shared" ref="CO4" si="74">DATE(YEAR(CN4),MONTH(CN4)+1,1)</f>
        <v>48792</v>
      </c>
      <c r="CP4" s="24">
        <f t="shared" ref="CP4" si="75">DATE(YEAR(CO4),MONTH(CO4)+1,1)</f>
        <v>48823</v>
      </c>
      <c r="CQ4" s="24">
        <f t="shared" ref="CQ4" si="76">DATE(YEAR(CP4),MONTH(CP4)+1,1)</f>
        <v>48853</v>
      </c>
      <c r="CR4" s="24">
        <f t="shared" ref="CR4" si="77">DATE(YEAR(CQ4),MONTH(CQ4)+1,1)</f>
        <v>48884</v>
      </c>
      <c r="CS4" s="24">
        <f t="shared" ref="CS4" si="78">DATE(YEAR(CR4),MONTH(CR4)+1,1)</f>
        <v>48914</v>
      </c>
      <c r="CT4" s="24">
        <f t="shared" ref="CT4" si="79">DATE(YEAR(CS4),MONTH(CS4)+1,1)</f>
        <v>48945</v>
      </c>
      <c r="CU4" s="24">
        <f t="shared" ref="CU4" si="80">DATE(YEAR(CT4),MONTH(CT4)+1,1)</f>
        <v>48976</v>
      </c>
      <c r="CV4" s="24">
        <f t="shared" ref="CV4" si="81">DATE(YEAR(CU4),MONTH(CU4)+1,1)</f>
        <v>49004</v>
      </c>
      <c r="CW4" s="24">
        <f t="shared" ref="CW4" si="82">DATE(YEAR(CV4),MONTH(CV4)+1,1)</f>
        <v>49035</v>
      </c>
      <c r="CX4" s="24">
        <f t="shared" ref="CX4" si="83">DATE(YEAR(CW4),MONTH(CW4)+1,1)</f>
        <v>49065</v>
      </c>
      <c r="CY4" s="24">
        <f t="shared" ref="CY4" si="84">DATE(YEAR(CX4),MONTH(CX4)+1,1)</f>
        <v>49096</v>
      </c>
      <c r="CZ4" s="24">
        <f t="shared" ref="CZ4" si="85">DATE(YEAR(CY4),MONTH(CY4)+1,1)</f>
        <v>49126</v>
      </c>
      <c r="DA4" s="24">
        <f t="shared" ref="DA4" si="86">DATE(YEAR(CZ4),MONTH(CZ4)+1,1)</f>
        <v>49157</v>
      </c>
      <c r="DB4" s="24">
        <f t="shared" ref="DB4" si="87">DATE(YEAR(DA4),MONTH(DA4)+1,1)</f>
        <v>49188</v>
      </c>
      <c r="DC4" s="24">
        <f t="shared" ref="DC4" si="88">DATE(YEAR(DB4),MONTH(DB4)+1,1)</f>
        <v>49218</v>
      </c>
      <c r="DD4" s="24">
        <f t="shared" ref="DD4" si="89">DATE(YEAR(DC4),MONTH(DC4)+1,1)</f>
        <v>49249</v>
      </c>
      <c r="DE4" s="24">
        <f t="shared" ref="DE4" si="90">DATE(YEAR(DD4),MONTH(DD4)+1,1)</f>
        <v>49279</v>
      </c>
      <c r="DF4" s="24">
        <f t="shared" ref="DF4" si="91">DATE(YEAR(DE4),MONTH(DE4)+1,1)</f>
        <v>49310</v>
      </c>
      <c r="DG4" s="24">
        <f t="shared" ref="DG4" si="92">DATE(YEAR(DF4),MONTH(DF4)+1,1)</f>
        <v>49341</v>
      </c>
      <c r="DH4" s="24">
        <f t="shared" ref="DH4" si="93">DATE(YEAR(DG4),MONTH(DG4)+1,1)</f>
        <v>49369</v>
      </c>
      <c r="DI4" s="24">
        <f t="shared" ref="DI4" si="94">DATE(YEAR(DH4),MONTH(DH4)+1,1)</f>
        <v>49400</v>
      </c>
      <c r="DJ4" s="24">
        <f t="shared" ref="DJ4" si="95">DATE(YEAR(DI4),MONTH(DI4)+1,1)</f>
        <v>49430</v>
      </c>
      <c r="DK4" s="24">
        <f t="shared" ref="DK4" si="96">DATE(YEAR(DJ4),MONTH(DJ4)+1,1)</f>
        <v>49461</v>
      </c>
      <c r="DL4" s="24">
        <f t="shared" ref="DL4" si="97">DATE(YEAR(DK4),MONTH(DK4)+1,1)</f>
        <v>49491</v>
      </c>
      <c r="DM4" s="24">
        <f t="shared" ref="DM4" si="98">DATE(YEAR(DL4),MONTH(DL4)+1,1)</f>
        <v>49522</v>
      </c>
      <c r="DN4" s="24">
        <f t="shared" ref="DN4" si="99">DATE(YEAR(DM4),MONTH(DM4)+1,1)</f>
        <v>49553</v>
      </c>
      <c r="DO4" s="24">
        <f t="shared" ref="DO4" si="100">DATE(YEAR(DN4),MONTH(DN4)+1,1)</f>
        <v>49583</v>
      </c>
      <c r="DP4" s="24">
        <f t="shared" ref="DP4" si="101">DATE(YEAR(DO4),MONTH(DO4)+1,1)</f>
        <v>49614</v>
      </c>
      <c r="DQ4" s="24">
        <f t="shared" ref="DQ4" si="102">DATE(YEAR(DP4),MONTH(DP4)+1,1)</f>
        <v>49644</v>
      </c>
      <c r="DR4" s="24">
        <f t="shared" ref="DR4" si="103">DATE(YEAR(DQ4),MONTH(DQ4)+1,1)</f>
        <v>49675</v>
      </c>
      <c r="DS4" s="24">
        <f t="shared" ref="DS4" si="104">DATE(YEAR(DR4),MONTH(DR4)+1,1)</f>
        <v>49706</v>
      </c>
      <c r="DT4" s="24">
        <f t="shared" ref="DT4" si="105">DATE(YEAR(DS4),MONTH(DS4)+1,1)</f>
        <v>49735</v>
      </c>
      <c r="DU4" s="24">
        <f t="shared" ref="DU4" si="106">DATE(YEAR(DT4),MONTH(DT4)+1,1)</f>
        <v>49766</v>
      </c>
      <c r="DV4" s="24">
        <f t="shared" ref="DV4" si="107">DATE(YEAR(DU4),MONTH(DU4)+1,1)</f>
        <v>49796</v>
      </c>
      <c r="DW4" s="24">
        <f t="shared" ref="DW4" si="108">DATE(YEAR(DV4),MONTH(DV4)+1,1)</f>
        <v>49827</v>
      </c>
      <c r="DX4" s="24">
        <f t="shared" ref="DX4" si="109">DATE(YEAR(DW4),MONTH(DW4)+1,1)</f>
        <v>49857</v>
      </c>
      <c r="DY4" s="24">
        <f t="shared" ref="DY4" si="110">DATE(YEAR(DX4),MONTH(DX4)+1,1)</f>
        <v>49888</v>
      </c>
      <c r="DZ4" s="24">
        <f t="shared" ref="DZ4" si="111">DATE(YEAR(DY4),MONTH(DY4)+1,1)</f>
        <v>49919</v>
      </c>
      <c r="EA4" s="24">
        <f t="shared" ref="EA4" si="112">DATE(YEAR(DZ4),MONTH(DZ4)+1,1)</f>
        <v>49949</v>
      </c>
      <c r="EB4" s="24">
        <f t="shared" ref="EB4" si="113">DATE(YEAR(EA4),MONTH(EA4)+1,1)</f>
        <v>49980</v>
      </c>
      <c r="EC4" s="24">
        <f t="shared" ref="EC4" si="114">DATE(YEAR(EB4),MONTH(EB4)+1,1)</f>
        <v>50010</v>
      </c>
      <c r="ED4" s="24">
        <f t="shared" ref="ED4" si="115">DATE(YEAR(EC4),MONTH(EC4)+1,1)</f>
        <v>50041</v>
      </c>
      <c r="EE4" s="24">
        <f t="shared" ref="EE4" si="116">DATE(YEAR(ED4),MONTH(ED4)+1,1)</f>
        <v>50072</v>
      </c>
      <c r="EF4" s="24">
        <f t="shared" ref="EF4" si="117">DATE(YEAR(EE4),MONTH(EE4)+1,1)</f>
        <v>50100</v>
      </c>
      <c r="EG4" s="24">
        <f t="shared" ref="EG4" si="118">DATE(YEAR(EF4),MONTH(EF4)+1,1)</f>
        <v>50131</v>
      </c>
      <c r="EH4" s="24">
        <f t="shared" ref="EH4" si="119">DATE(YEAR(EG4),MONTH(EG4)+1,1)</f>
        <v>50161</v>
      </c>
      <c r="EI4" s="24">
        <f t="shared" ref="EI4" si="120">DATE(YEAR(EH4),MONTH(EH4)+1,1)</f>
        <v>50192</v>
      </c>
      <c r="EJ4" s="24">
        <f t="shared" ref="EJ4" si="121">DATE(YEAR(EI4),MONTH(EI4)+1,1)</f>
        <v>50222</v>
      </c>
      <c r="EK4" s="24">
        <f t="shared" ref="EK4" si="122">DATE(YEAR(EJ4),MONTH(EJ4)+1,1)</f>
        <v>50253</v>
      </c>
      <c r="EL4" s="24">
        <f t="shared" ref="EL4" si="123">DATE(YEAR(EK4),MONTH(EK4)+1,1)</f>
        <v>50284</v>
      </c>
      <c r="EM4" s="24">
        <f t="shared" ref="EM4" si="124">DATE(YEAR(EL4),MONTH(EL4)+1,1)</f>
        <v>50314</v>
      </c>
      <c r="EN4" s="24">
        <f t="shared" ref="EN4" si="125">DATE(YEAR(EM4),MONTH(EM4)+1,1)</f>
        <v>50345</v>
      </c>
      <c r="EO4" s="24">
        <f t="shared" ref="EO4" si="126">DATE(YEAR(EN4),MONTH(EN4)+1,1)</f>
        <v>50375</v>
      </c>
      <c r="EP4" s="24">
        <f t="shared" ref="EP4" si="127">DATE(YEAR(EO4),MONTH(EO4)+1,1)</f>
        <v>50406</v>
      </c>
      <c r="EQ4" s="24">
        <f t="shared" ref="EQ4" si="128">DATE(YEAR(EP4),MONTH(EP4)+1,1)</f>
        <v>50437</v>
      </c>
      <c r="ER4" s="24">
        <f t="shared" ref="ER4" si="129">DATE(YEAR(EQ4),MONTH(EQ4)+1,1)</f>
        <v>50465</v>
      </c>
      <c r="ES4" s="24">
        <f t="shared" ref="ES4" si="130">DATE(YEAR(ER4),MONTH(ER4)+1,1)</f>
        <v>50496</v>
      </c>
      <c r="ET4" s="24">
        <f t="shared" ref="ET4" si="131">DATE(YEAR(ES4),MONTH(ES4)+1,1)</f>
        <v>50526</v>
      </c>
      <c r="EU4" s="24">
        <f t="shared" ref="EU4" si="132">DATE(YEAR(ET4),MONTH(ET4)+1,1)</f>
        <v>50557</v>
      </c>
      <c r="EV4" s="24">
        <f t="shared" ref="EV4" si="133">DATE(YEAR(EU4),MONTH(EU4)+1,1)</f>
        <v>50587</v>
      </c>
      <c r="EW4" s="24">
        <f t="shared" ref="EW4" si="134">DATE(YEAR(EV4),MONTH(EV4)+1,1)</f>
        <v>50618</v>
      </c>
      <c r="EX4" s="24">
        <f t="shared" ref="EX4" si="135">DATE(YEAR(EW4),MONTH(EW4)+1,1)</f>
        <v>50649</v>
      </c>
      <c r="EY4" s="24">
        <f t="shared" ref="EY4" si="136">DATE(YEAR(EX4),MONTH(EX4)+1,1)</f>
        <v>50679</v>
      </c>
      <c r="EZ4" s="24">
        <f t="shared" ref="EZ4" si="137">DATE(YEAR(EY4),MONTH(EY4)+1,1)</f>
        <v>50710</v>
      </c>
      <c r="FA4" s="24">
        <f t="shared" ref="FA4" si="138">DATE(YEAR(EZ4),MONTH(EZ4)+1,1)</f>
        <v>50740</v>
      </c>
      <c r="FB4" s="24">
        <f t="shared" ref="FB4" si="139">DATE(YEAR(FA4),MONTH(FA4)+1,1)</f>
        <v>50771</v>
      </c>
      <c r="FC4" s="24">
        <f t="shared" ref="FC4" si="140">DATE(YEAR(FB4),MONTH(FB4)+1,1)</f>
        <v>50802</v>
      </c>
      <c r="FD4" s="24">
        <f t="shared" ref="FD4" si="141">DATE(YEAR(FC4),MONTH(FC4)+1,1)</f>
        <v>50830</v>
      </c>
      <c r="FE4" s="24">
        <f t="shared" ref="FE4" si="142">DATE(YEAR(FD4),MONTH(FD4)+1,1)</f>
        <v>50861</v>
      </c>
      <c r="FF4" s="24">
        <f t="shared" ref="FF4" si="143">DATE(YEAR(FE4),MONTH(FE4)+1,1)</f>
        <v>50891</v>
      </c>
      <c r="FG4" s="24">
        <f t="shared" ref="FG4" si="144">DATE(YEAR(FF4),MONTH(FF4)+1,1)</f>
        <v>50922</v>
      </c>
      <c r="FH4" s="24">
        <f t="shared" ref="FH4" si="145">DATE(YEAR(FG4),MONTH(FG4)+1,1)</f>
        <v>50952</v>
      </c>
      <c r="FI4" s="24">
        <f t="shared" ref="FI4" si="146">DATE(YEAR(FH4),MONTH(FH4)+1,1)</f>
        <v>50983</v>
      </c>
      <c r="FJ4" s="24">
        <f t="shared" ref="FJ4" si="147">DATE(YEAR(FI4),MONTH(FI4)+1,1)</f>
        <v>51014</v>
      </c>
      <c r="FK4" s="24">
        <f t="shared" ref="FK4" si="148">DATE(YEAR(FJ4),MONTH(FJ4)+1,1)</f>
        <v>51044</v>
      </c>
      <c r="FL4" s="24">
        <f t="shared" ref="FL4" si="149">DATE(YEAR(FK4),MONTH(FK4)+1,1)</f>
        <v>51075</v>
      </c>
      <c r="FM4" s="24">
        <f t="shared" ref="FM4" si="150">DATE(YEAR(FL4),MONTH(FL4)+1,1)</f>
        <v>51105</v>
      </c>
      <c r="FN4" s="24">
        <f t="shared" ref="FN4" si="151">DATE(YEAR(FM4),MONTH(FM4)+1,1)</f>
        <v>51136</v>
      </c>
      <c r="FO4" s="24">
        <f t="shared" ref="FO4" si="152">DATE(YEAR(FN4),MONTH(FN4)+1,1)</f>
        <v>51167</v>
      </c>
      <c r="FP4" s="24">
        <f t="shared" ref="FP4" si="153">DATE(YEAR(FO4),MONTH(FO4)+1,1)</f>
        <v>51196</v>
      </c>
      <c r="FQ4" s="24">
        <f t="shared" ref="FQ4" si="154">DATE(YEAR(FP4),MONTH(FP4)+1,1)</f>
        <v>51227</v>
      </c>
      <c r="FR4" s="24">
        <f t="shared" ref="FR4" si="155">DATE(YEAR(FQ4),MONTH(FQ4)+1,1)</f>
        <v>51257</v>
      </c>
      <c r="FS4" s="24">
        <f t="shared" ref="FS4" si="156">DATE(YEAR(FR4),MONTH(FR4)+1,1)</f>
        <v>51288</v>
      </c>
      <c r="FT4" s="24">
        <f t="shared" ref="FT4" si="157">DATE(YEAR(FS4),MONTH(FS4)+1,1)</f>
        <v>51318</v>
      </c>
      <c r="FU4" s="24">
        <f t="shared" ref="FU4" si="158">DATE(YEAR(FT4),MONTH(FT4)+1,1)</f>
        <v>51349</v>
      </c>
      <c r="FV4" s="24">
        <f t="shared" ref="FV4" si="159">DATE(YEAR(FU4),MONTH(FU4)+1,1)</f>
        <v>51380</v>
      </c>
      <c r="FW4" s="24">
        <f t="shared" ref="FW4" si="160">DATE(YEAR(FV4),MONTH(FV4)+1,1)</f>
        <v>51410</v>
      </c>
      <c r="FX4" s="24">
        <f t="shared" ref="FX4" si="161">DATE(YEAR(FW4),MONTH(FW4)+1,1)</f>
        <v>51441</v>
      </c>
      <c r="FY4" s="24">
        <f t="shared" ref="FY4" si="162">DATE(YEAR(FX4),MONTH(FX4)+1,1)</f>
        <v>51471</v>
      </c>
      <c r="FZ4" s="24">
        <f t="shared" ref="FZ4" si="163">DATE(YEAR(FY4),MONTH(FY4)+1,1)</f>
        <v>51502</v>
      </c>
      <c r="GA4" s="24">
        <f t="shared" ref="GA4" si="164">DATE(YEAR(FZ4),MONTH(FZ4)+1,1)</f>
        <v>51533</v>
      </c>
      <c r="GB4" s="24">
        <f t="shared" ref="GB4" si="165">DATE(YEAR(GA4),MONTH(GA4)+1,1)</f>
        <v>51561</v>
      </c>
      <c r="GC4" s="24">
        <f t="shared" ref="GC4" si="166">DATE(YEAR(GB4),MONTH(GB4)+1,1)</f>
        <v>51592</v>
      </c>
      <c r="GD4" s="24">
        <f t="shared" ref="GD4" si="167">DATE(YEAR(GC4),MONTH(GC4)+1,1)</f>
        <v>51622</v>
      </c>
      <c r="GE4" s="24">
        <f t="shared" ref="GE4" si="168">DATE(YEAR(GD4),MONTH(GD4)+1,1)</f>
        <v>51653</v>
      </c>
      <c r="GF4" s="24">
        <f t="shared" ref="GF4" si="169">DATE(YEAR(GE4),MONTH(GE4)+1,1)</f>
        <v>51683</v>
      </c>
      <c r="GG4" s="24">
        <f t="shared" ref="GG4" si="170">DATE(YEAR(GF4),MONTH(GF4)+1,1)</f>
        <v>51714</v>
      </c>
      <c r="GH4" s="24">
        <f t="shared" ref="GH4" si="171">DATE(YEAR(GG4),MONTH(GG4)+1,1)</f>
        <v>51745</v>
      </c>
      <c r="GI4" s="24">
        <f t="shared" ref="GI4" si="172">DATE(YEAR(GH4),MONTH(GH4)+1,1)</f>
        <v>51775</v>
      </c>
      <c r="GJ4" s="24">
        <f t="shared" ref="GJ4" si="173">DATE(YEAR(GI4),MONTH(GI4)+1,1)</f>
        <v>51806</v>
      </c>
      <c r="GK4" s="24">
        <f t="shared" ref="GK4" si="174">DATE(YEAR(GJ4),MONTH(GJ4)+1,1)</f>
        <v>51836</v>
      </c>
      <c r="GL4" s="24">
        <f t="shared" ref="GL4" si="175">DATE(YEAR(GK4),MONTH(GK4)+1,1)</f>
        <v>51867</v>
      </c>
      <c r="GM4" s="24">
        <f t="shared" ref="GM4" si="176">DATE(YEAR(GL4),MONTH(GL4)+1,1)</f>
        <v>51898</v>
      </c>
      <c r="GN4" s="24">
        <f t="shared" ref="GN4" si="177">DATE(YEAR(GM4),MONTH(GM4)+1,1)</f>
        <v>51926</v>
      </c>
      <c r="GO4" s="24">
        <f t="shared" ref="GO4" si="178">DATE(YEAR(GN4),MONTH(GN4)+1,1)</f>
        <v>51957</v>
      </c>
      <c r="GP4" s="24">
        <f t="shared" ref="GP4" si="179">DATE(YEAR(GO4),MONTH(GO4)+1,1)</f>
        <v>51987</v>
      </c>
      <c r="GQ4" s="24">
        <f t="shared" ref="GQ4" si="180">DATE(YEAR(GP4),MONTH(GP4)+1,1)</f>
        <v>52018</v>
      </c>
      <c r="GR4" s="24">
        <f t="shared" ref="GR4" si="181">DATE(YEAR(GQ4),MONTH(GQ4)+1,1)</f>
        <v>52048</v>
      </c>
      <c r="GS4" s="24">
        <f t="shared" ref="GS4" si="182">DATE(YEAR(GR4),MONTH(GR4)+1,1)</f>
        <v>52079</v>
      </c>
      <c r="GT4" s="24">
        <f t="shared" ref="GT4" si="183">DATE(YEAR(GS4),MONTH(GS4)+1,1)</f>
        <v>52110</v>
      </c>
      <c r="GU4" s="24">
        <f t="shared" ref="GU4" si="184">DATE(YEAR(GT4),MONTH(GT4)+1,1)</f>
        <v>52140</v>
      </c>
      <c r="GV4" s="24">
        <f t="shared" ref="GV4" si="185">DATE(YEAR(GU4),MONTH(GU4)+1,1)</f>
        <v>52171</v>
      </c>
      <c r="GW4" s="277">
        <f t="shared" ref="GW4" si="186">DATE(YEAR(GV4),MONTH(GV4)+1,1)</f>
        <v>52201</v>
      </c>
      <c r="GX4" s="24">
        <f t="shared" ref="GX4" si="187">DATE(YEAR(GW4),MONTH(GW4)+1,1)</f>
        <v>52232</v>
      </c>
      <c r="GY4" s="24">
        <f t="shared" ref="GY4" si="188">DATE(YEAR(GX4),MONTH(GX4)+1,1)</f>
        <v>52263</v>
      </c>
      <c r="GZ4" s="24">
        <f t="shared" ref="GZ4" si="189">DATE(YEAR(GY4),MONTH(GY4)+1,1)</f>
        <v>52291</v>
      </c>
      <c r="HA4" s="24">
        <f t="shared" ref="HA4" si="190">DATE(YEAR(GZ4),MONTH(GZ4)+1,1)</f>
        <v>52322</v>
      </c>
      <c r="HB4" s="24">
        <f t="shared" ref="HB4" si="191">DATE(YEAR(HA4),MONTH(HA4)+1,1)</f>
        <v>52352</v>
      </c>
      <c r="HC4" s="24">
        <f t="shared" ref="HC4" si="192">DATE(YEAR(HB4),MONTH(HB4)+1,1)</f>
        <v>52383</v>
      </c>
      <c r="HD4" s="24">
        <f t="shared" ref="HD4" si="193">DATE(YEAR(HC4),MONTH(HC4)+1,1)</f>
        <v>52413</v>
      </c>
      <c r="HE4" s="24">
        <f t="shared" ref="HE4" si="194">DATE(YEAR(HD4),MONTH(HD4)+1,1)</f>
        <v>52444</v>
      </c>
      <c r="HF4" s="24">
        <f t="shared" ref="HF4" si="195">DATE(YEAR(HE4),MONTH(HE4)+1,1)</f>
        <v>52475</v>
      </c>
      <c r="HG4" s="24">
        <f t="shared" ref="HG4" si="196">DATE(YEAR(HF4),MONTH(HF4)+1,1)</f>
        <v>52505</v>
      </c>
      <c r="HH4" s="24">
        <f t="shared" ref="HH4" si="197">DATE(YEAR(HG4),MONTH(HG4)+1,1)</f>
        <v>52536</v>
      </c>
      <c r="HI4" s="24">
        <f t="shared" ref="HI4" si="198">DATE(YEAR(HH4),MONTH(HH4)+1,1)</f>
        <v>52566</v>
      </c>
      <c r="HJ4" s="24">
        <f t="shared" ref="HJ4" si="199">DATE(YEAR(HI4),MONTH(HI4)+1,1)</f>
        <v>52597</v>
      </c>
      <c r="HK4" s="24">
        <f t="shared" ref="HK4" si="200">DATE(YEAR(HJ4),MONTH(HJ4)+1,1)</f>
        <v>52628</v>
      </c>
      <c r="HL4" s="24">
        <f t="shared" ref="HL4" si="201">DATE(YEAR(HK4),MONTH(HK4)+1,1)</f>
        <v>52657</v>
      </c>
      <c r="HM4" s="24">
        <f t="shared" ref="HM4" si="202">DATE(YEAR(HL4),MONTH(HL4)+1,1)</f>
        <v>52688</v>
      </c>
      <c r="HN4" s="24">
        <f t="shared" ref="HN4" si="203">DATE(YEAR(HM4),MONTH(HM4)+1,1)</f>
        <v>52718</v>
      </c>
      <c r="HO4" s="24">
        <f t="shared" ref="HO4" si="204">DATE(YEAR(HN4),MONTH(HN4)+1,1)</f>
        <v>52749</v>
      </c>
      <c r="HP4" s="24">
        <f t="shared" ref="HP4" si="205">DATE(YEAR(HO4),MONTH(HO4)+1,1)</f>
        <v>52779</v>
      </c>
      <c r="HQ4" s="24">
        <f t="shared" ref="HQ4" si="206">DATE(YEAR(HP4),MONTH(HP4)+1,1)</f>
        <v>52810</v>
      </c>
      <c r="HR4" s="24">
        <f t="shared" ref="HR4" si="207">DATE(YEAR(HQ4),MONTH(HQ4)+1,1)</f>
        <v>52841</v>
      </c>
      <c r="HS4" s="24">
        <f t="shared" ref="HS4" si="208">DATE(YEAR(HR4),MONTH(HR4)+1,1)</f>
        <v>52871</v>
      </c>
      <c r="HT4" s="24">
        <f t="shared" ref="HT4" si="209">DATE(YEAR(HS4),MONTH(HS4)+1,1)</f>
        <v>52902</v>
      </c>
      <c r="HU4" s="24">
        <f t="shared" ref="HU4" si="210">DATE(YEAR(HT4),MONTH(HT4)+1,1)</f>
        <v>52932</v>
      </c>
      <c r="HV4" s="24">
        <f t="shared" ref="HV4" si="211">DATE(YEAR(HU4),MONTH(HU4)+1,1)</f>
        <v>52963</v>
      </c>
      <c r="HW4" s="24">
        <f t="shared" ref="HW4" si="212">DATE(YEAR(HV4),MONTH(HV4)+1,1)</f>
        <v>52994</v>
      </c>
      <c r="HX4" s="24">
        <f t="shared" ref="HX4" si="213">DATE(YEAR(HW4),MONTH(HW4)+1,1)</f>
        <v>53022</v>
      </c>
      <c r="HY4" s="24">
        <f t="shared" ref="HY4" si="214">DATE(YEAR(HX4),MONTH(HX4)+1,1)</f>
        <v>53053</v>
      </c>
      <c r="HZ4" s="24">
        <f t="shared" ref="HZ4" si="215">DATE(YEAR(HY4),MONTH(HY4)+1,1)</f>
        <v>53083</v>
      </c>
      <c r="IA4" s="24">
        <f t="shared" ref="IA4" si="216">DATE(YEAR(HZ4),MONTH(HZ4)+1,1)</f>
        <v>53114</v>
      </c>
      <c r="IB4" s="24">
        <f t="shared" ref="IB4" si="217">DATE(YEAR(IA4),MONTH(IA4)+1,1)</f>
        <v>53144</v>
      </c>
      <c r="IC4" s="24">
        <f t="shared" ref="IC4" si="218">DATE(YEAR(IB4),MONTH(IB4)+1,1)</f>
        <v>53175</v>
      </c>
      <c r="ID4" s="24">
        <f t="shared" ref="ID4" si="219">DATE(YEAR(IC4),MONTH(IC4)+1,1)</f>
        <v>53206</v>
      </c>
      <c r="IE4" s="24">
        <f t="shared" ref="IE4" si="220">DATE(YEAR(ID4),MONTH(ID4)+1,1)</f>
        <v>53236</v>
      </c>
      <c r="IF4" s="24">
        <f t="shared" ref="IF4" si="221">DATE(YEAR(IE4),MONTH(IE4)+1,1)</f>
        <v>53267</v>
      </c>
      <c r="IG4" s="24">
        <f t="shared" ref="IG4" si="222">DATE(YEAR(IF4),MONTH(IF4)+1,1)</f>
        <v>53297</v>
      </c>
      <c r="IH4" s="24">
        <f t="shared" ref="IH4" si="223">DATE(YEAR(IG4),MONTH(IG4)+1,1)</f>
        <v>53328</v>
      </c>
      <c r="II4" s="24">
        <f t="shared" ref="II4" si="224">DATE(YEAR(IH4),MONTH(IH4)+1,1)</f>
        <v>53359</v>
      </c>
      <c r="IJ4" s="24">
        <f t="shared" ref="IJ4" si="225">DATE(YEAR(II4),MONTH(II4)+1,1)</f>
        <v>53387</v>
      </c>
      <c r="IK4" s="24">
        <f t="shared" ref="IK4" si="226">DATE(YEAR(IJ4),MONTH(IJ4)+1,1)</f>
        <v>53418</v>
      </c>
      <c r="IL4" s="24">
        <f t="shared" ref="IL4" si="227">DATE(YEAR(IK4),MONTH(IK4)+1,1)</f>
        <v>53448</v>
      </c>
      <c r="IM4" s="24">
        <f t="shared" ref="IM4" si="228">DATE(YEAR(IL4),MONTH(IL4)+1,1)</f>
        <v>53479</v>
      </c>
      <c r="IN4" s="24">
        <f t="shared" ref="IN4" si="229">DATE(YEAR(IM4),MONTH(IM4)+1,1)</f>
        <v>53509</v>
      </c>
      <c r="IO4" s="24">
        <f t="shared" ref="IO4" si="230">DATE(YEAR(IN4),MONTH(IN4)+1,1)</f>
        <v>53540</v>
      </c>
      <c r="IP4" s="24">
        <f t="shared" ref="IP4" si="231">DATE(YEAR(IO4),MONTH(IO4)+1,1)</f>
        <v>53571</v>
      </c>
      <c r="IQ4" s="24">
        <f t="shared" ref="IQ4" si="232">DATE(YEAR(IP4),MONTH(IP4)+1,1)</f>
        <v>53601</v>
      </c>
      <c r="IR4" s="24">
        <f t="shared" ref="IR4" si="233">DATE(YEAR(IQ4),MONTH(IQ4)+1,1)</f>
        <v>53632</v>
      </c>
      <c r="IS4" s="24">
        <f t="shared" ref="IS4" si="234">DATE(YEAR(IR4),MONTH(IR4)+1,1)</f>
        <v>53662</v>
      </c>
      <c r="IT4" s="24">
        <f t="shared" ref="IT4" si="235">DATE(YEAR(IS4),MONTH(IS4)+1,1)</f>
        <v>53693</v>
      </c>
      <c r="IU4" s="24">
        <f t="shared" ref="IU4" si="236">DATE(YEAR(IT4),MONTH(IT4)+1,1)</f>
        <v>53724</v>
      </c>
      <c r="IV4" s="24">
        <f t="shared" ref="IV4" si="237">DATE(YEAR(IU4),MONTH(IU4)+1,1)</f>
        <v>53752</v>
      </c>
      <c r="IW4" s="24">
        <f t="shared" ref="IW4" si="238">DATE(YEAR(IV4),MONTH(IV4)+1,1)</f>
        <v>53783</v>
      </c>
      <c r="IX4" s="24">
        <f t="shared" ref="IX4" si="239">DATE(YEAR(IW4),MONTH(IW4)+1,1)</f>
        <v>53813</v>
      </c>
      <c r="IY4" s="24">
        <f t="shared" ref="IY4" si="240">DATE(YEAR(IX4),MONTH(IX4)+1,1)</f>
        <v>53844</v>
      </c>
      <c r="IZ4" s="24">
        <f t="shared" ref="IZ4" si="241">DATE(YEAR(IY4),MONTH(IY4)+1,1)</f>
        <v>53874</v>
      </c>
      <c r="JA4" s="24">
        <f t="shared" ref="JA4" si="242">DATE(YEAR(IZ4),MONTH(IZ4)+1,1)</f>
        <v>53905</v>
      </c>
      <c r="JB4" s="24">
        <f t="shared" ref="JB4" si="243">DATE(YEAR(JA4),MONTH(JA4)+1,1)</f>
        <v>53936</v>
      </c>
      <c r="JC4" s="24">
        <f t="shared" ref="JC4" si="244">DATE(YEAR(JB4),MONTH(JB4)+1,1)</f>
        <v>53966</v>
      </c>
      <c r="JD4" s="24">
        <f t="shared" ref="JD4" si="245">DATE(YEAR(JC4),MONTH(JC4)+1,1)</f>
        <v>53997</v>
      </c>
      <c r="JE4" s="24">
        <f t="shared" ref="JE4" si="246">DATE(YEAR(JD4),MONTH(JD4)+1,1)</f>
        <v>54027</v>
      </c>
      <c r="JF4" s="24">
        <f t="shared" ref="JF4" si="247">DATE(YEAR(JE4),MONTH(JE4)+1,1)</f>
        <v>54058</v>
      </c>
      <c r="JG4" s="24">
        <f t="shared" ref="JG4" si="248">DATE(YEAR(JF4),MONTH(JF4)+1,1)</f>
        <v>54089</v>
      </c>
      <c r="JH4" s="24">
        <f t="shared" ref="JH4" si="249">DATE(YEAR(JG4),MONTH(JG4)+1,1)</f>
        <v>54118</v>
      </c>
      <c r="JI4" s="24">
        <f t="shared" ref="JI4" si="250">DATE(YEAR(JH4),MONTH(JH4)+1,1)</f>
        <v>54149</v>
      </c>
      <c r="JJ4" s="24">
        <f t="shared" ref="JJ4" si="251">DATE(YEAR(JI4),MONTH(JI4)+1,1)</f>
        <v>54179</v>
      </c>
      <c r="JK4" s="24">
        <f t="shared" ref="JK4" si="252">DATE(YEAR(JJ4),MONTH(JJ4)+1,1)</f>
        <v>54210</v>
      </c>
      <c r="JL4" s="24">
        <f t="shared" ref="JL4" si="253">DATE(YEAR(JK4),MONTH(JK4)+1,1)</f>
        <v>54240</v>
      </c>
      <c r="JM4" s="24">
        <f t="shared" ref="JM4" si="254">DATE(YEAR(JL4),MONTH(JL4)+1,1)</f>
        <v>54271</v>
      </c>
      <c r="JN4" s="24">
        <f t="shared" ref="JN4" si="255">DATE(YEAR(JM4),MONTH(JM4)+1,1)</f>
        <v>54302</v>
      </c>
      <c r="JO4" s="24">
        <f t="shared" ref="JO4" si="256">DATE(YEAR(JN4),MONTH(JN4)+1,1)</f>
        <v>54332</v>
      </c>
      <c r="JP4" s="24">
        <f t="shared" ref="JP4" si="257">DATE(YEAR(JO4),MONTH(JO4)+1,1)</f>
        <v>54363</v>
      </c>
      <c r="JQ4" s="24">
        <f t="shared" ref="JQ4" si="258">DATE(YEAR(JP4),MONTH(JP4)+1,1)</f>
        <v>54393</v>
      </c>
      <c r="JR4" s="24">
        <f t="shared" ref="JR4" si="259">DATE(YEAR(JQ4),MONTH(JQ4)+1,1)</f>
        <v>54424</v>
      </c>
      <c r="JS4" s="24">
        <f t="shared" ref="JS4" si="260">DATE(YEAR(JR4),MONTH(JR4)+1,1)</f>
        <v>54455</v>
      </c>
      <c r="JT4" s="24">
        <f t="shared" ref="JT4" si="261">DATE(YEAR(JS4),MONTH(JS4)+1,1)</f>
        <v>54483</v>
      </c>
      <c r="JU4" s="24">
        <f t="shared" ref="JU4" si="262">DATE(YEAR(JT4),MONTH(JT4)+1,1)</f>
        <v>54514</v>
      </c>
      <c r="JV4" s="24">
        <f t="shared" ref="JV4" si="263">DATE(YEAR(JU4),MONTH(JU4)+1,1)</f>
        <v>54544</v>
      </c>
      <c r="JW4" s="24">
        <f t="shared" ref="JW4" si="264">DATE(YEAR(JV4),MONTH(JV4)+1,1)</f>
        <v>54575</v>
      </c>
      <c r="JX4" s="24">
        <f t="shared" ref="JX4" si="265">DATE(YEAR(JW4),MONTH(JW4)+1,1)</f>
        <v>54605</v>
      </c>
      <c r="JY4" s="24">
        <f t="shared" ref="JY4" si="266">DATE(YEAR(JX4),MONTH(JX4)+1,1)</f>
        <v>54636</v>
      </c>
      <c r="JZ4" s="24">
        <f t="shared" ref="JZ4" si="267">DATE(YEAR(JY4),MONTH(JY4)+1,1)</f>
        <v>54667</v>
      </c>
      <c r="KA4" s="24">
        <f t="shared" ref="KA4" si="268">DATE(YEAR(JZ4),MONTH(JZ4)+1,1)</f>
        <v>54697</v>
      </c>
      <c r="KB4" s="24">
        <f t="shared" ref="KB4" si="269">DATE(YEAR(KA4),MONTH(KA4)+1,1)</f>
        <v>54728</v>
      </c>
      <c r="KC4" s="24">
        <f t="shared" ref="KC4" si="270">DATE(YEAR(KB4),MONTH(KB4)+1,1)</f>
        <v>54758</v>
      </c>
    </row>
    <row r="5" spans="1:289" s="26" customFormat="1" x14ac:dyDescent="0.25">
      <c r="A5" s="25" t="s">
        <v>27</v>
      </c>
      <c r="B5" s="278">
        <v>0</v>
      </c>
      <c r="C5" s="279">
        <v>0</v>
      </c>
      <c r="D5" s="279">
        <v>0</v>
      </c>
      <c r="E5" s="279">
        <v>0</v>
      </c>
      <c r="F5" s="279">
        <v>0</v>
      </c>
      <c r="G5" s="279">
        <v>0</v>
      </c>
      <c r="H5" s="279">
        <f>INDEX('Forecast Assumptions'!17:17,1,MATCH('Forecast CREA Model'!H1,'Forecast Assumptions'!2:2,0))</f>
        <v>4.3943349091915898E-3</v>
      </c>
      <c r="I5" s="279">
        <f>INDEX('Forecast Assumptions'!17:17,1,MATCH('Forecast CREA Model'!I1,'Forecast Assumptions'!2:2,0))</f>
        <v>4.3943349091915898E-3</v>
      </c>
      <c r="J5" s="279">
        <f>INDEX('Forecast Assumptions'!17:17,1,MATCH('Forecast CREA Model'!J1,'Forecast Assumptions'!2:2,0))</f>
        <v>4.3943349091915898E-3</v>
      </c>
      <c r="K5" s="279">
        <f>INDEX('Forecast Assumptions'!17:17,1,MATCH('Forecast CREA Model'!K1,'Forecast Assumptions'!2:2,0))</f>
        <v>4.3943349091915898E-3</v>
      </c>
      <c r="L5" s="279">
        <f>INDEX('Forecast Assumptions'!17:17,1,MATCH('Forecast CREA Model'!L1,'Forecast Assumptions'!2:2,0))</f>
        <v>4.3943349091915898E-3</v>
      </c>
      <c r="M5" s="279">
        <f>INDEX('Forecast Assumptions'!17:17,1,MATCH('Forecast CREA Model'!M1,'Forecast Assumptions'!2:2,0))</f>
        <v>4.3943349091915898E-3</v>
      </c>
      <c r="N5" s="279">
        <f>INDEX('Forecast Assumptions'!17:17,1,MATCH('Forecast CREA Model'!N1,'Forecast Assumptions'!2:2,0))</f>
        <v>4.3943349091915898E-3</v>
      </c>
      <c r="O5" s="279">
        <f>INDEX('Forecast Assumptions'!17:17,1,MATCH('Forecast CREA Model'!O1,'Forecast Assumptions'!2:2,0))</f>
        <v>4.3943349091915898E-3</v>
      </c>
      <c r="P5" s="279">
        <f>INDEX('Forecast Assumptions'!17:17,1,MATCH('Forecast CREA Model'!P1,'Forecast Assumptions'!2:2,0))</f>
        <v>4.3943349091915898E-3</v>
      </c>
      <c r="Q5" s="279">
        <f>INDEX('Forecast Assumptions'!17:17,1,MATCH('Forecast CREA Model'!Q1,'Forecast Assumptions'!2:2,0))</f>
        <v>4.3943349091915898E-3</v>
      </c>
      <c r="R5" s="279">
        <f>INDEX('Forecast Assumptions'!17:17,1,MATCH('Forecast CREA Model'!R1,'Forecast Assumptions'!2:2,0))</f>
        <v>4.3943349091915898E-3</v>
      </c>
      <c r="S5" s="279">
        <f>INDEX('Forecast Assumptions'!17:17,1,MATCH('Forecast CREA Model'!S1,'Forecast Assumptions'!2:2,0))</f>
        <v>4.3943349091915898E-3</v>
      </c>
      <c r="T5" s="279">
        <f>INDEX('Forecast Assumptions'!17:17,1,MATCH('Forecast CREA Model'!T1,'Forecast Assumptions'!2:2,0))</f>
        <v>4.3943349091915898E-3</v>
      </c>
      <c r="U5" s="279">
        <f>INDEX('Forecast Assumptions'!17:17,1,MATCH('Forecast CREA Model'!U1,'Forecast Assumptions'!2:2,0))</f>
        <v>4.3943349091915898E-3</v>
      </c>
      <c r="V5" s="279">
        <f>INDEX('Forecast Assumptions'!17:17,1,MATCH('Forecast CREA Model'!V1,'Forecast Assumptions'!2:2,0))</f>
        <v>4.3943349091915898E-3</v>
      </c>
      <c r="W5" s="279">
        <f>INDEX('Forecast Assumptions'!17:17,1,MATCH('Forecast CREA Model'!W1,'Forecast Assumptions'!2:2,0))</f>
        <v>4.3943349091915898E-3</v>
      </c>
      <c r="X5" s="279">
        <f>INDEX('Forecast Assumptions'!17:17,1,MATCH('Forecast CREA Model'!X1,'Forecast Assumptions'!2:2,0))</f>
        <v>4.3943349091915898E-3</v>
      </c>
      <c r="Y5" s="279">
        <f>INDEX('Forecast Assumptions'!17:17,1,MATCH('Forecast CREA Model'!Y1,'Forecast Assumptions'!2:2,0))</f>
        <v>4.3943349091915898E-3</v>
      </c>
      <c r="Z5" s="279">
        <f>INDEX('Forecast Assumptions'!17:17,1,MATCH('Forecast CREA Model'!Z1,'Forecast Assumptions'!2:2,0))</f>
        <v>2.5563554499132097E-3</v>
      </c>
      <c r="AA5" s="279">
        <f>INDEX('Forecast Assumptions'!17:17,1,MATCH('Forecast CREA Model'!AA1,'Forecast Assumptions'!2:2,0))</f>
        <v>2.5563554499132097E-3</v>
      </c>
      <c r="AB5" s="279">
        <f>INDEX('Forecast Assumptions'!17:17,1,MATCH('Forecast CREA Model'!AB1,'Forecast Assumptions'!2:2,0))</f>
        <v>2.5563554499132097E-3</v>
      </c>
      <c r="AC5" s="279">
        <f>INDEX('Forecast Assumptions'!17:17,1,MATCH('Forecast CREA Model'!AC1,'Forecast Assumptions'!2:2,0))</f>
        <v>2.5563554499132097E-3</v>
      </c>
      <c r="AD5" s="279">
        <f>INDEX('Forecast Assumptions'!17:17,1,MATCH('Forecast CREA Model'!AD1,'Forecast Assumptions'!2:2,0))</f>
        <v>2.5563554499132097E-3</v>
      </c>
      <c r="AE5" s="279">
        <f>INDEX('Forecast Assumptions'!17:17,1,MATCH('Forecast CREA Model'!AE1,'Forecast Assumptions'!2:2,0))</f>
        <v>2.5563554499132097E-3</v>
      </c>
      <c r="AF5" s="279">
        <f>INDEX('Forecast Assumptions'!17:17,1,MATCH('Forecast CREA Model'!AF1,'Forecast Assumptions'!2:2,0))</f>
        <v>2.5563554499132097E-3</v>
      </c>
      <c r="AG5" s="279">
        <f>INDEX('Forecast Assumptions'!17:17,1,MATCH('Forecast CREA Model'!AG1,'Forecast Assumptions'!2:2,0))</f>
        <v>2.5563554499132097E-3</v>
      </c>
      <c r="AH5" s="279">
        <f>INDEX('Forecast Assumptions'!17:17,1,MATCH('Forecast CREA Model'!AH1,'Forecast Assumptions'!2:2,0))</f>
        <v>2.5563554499132097E-3</v>
      </c>
      <c r="AI5" s="279">
        <f>INDEX('Forecast Assumptions'!17:17,1,MATCH('Forecast CREA Model'!AI1,'Forecast Assumptions'!2:2,0))</f>
        <v>2.5563554499132097E-3</v>
      </c>
      <c r="AJ5" s="279">
        <f>INDEX('Forecast Assumptions'!17:17,1,MATCH('Forecast CREA Model'!AJ1,'Forecast Assumptions'!2:2,0))</f>
        <v>2.5563554499132097E-3</v>
      </c>
      <c r="AK5" s="279">
        <f>INDEX('Forecast Assumptions'!17:17,1,MATCH('Forecast CREA Model'!AK1,'Forecast Assumptions'!2:2,0))</f>
        <v>2.5563554499132097E-3</v>
      </c>
      <c r="AL5" s="279">
        <f>INDEX('Forecast Assumptions'!17:17,1,MATCH('Forecast CREA Model'!AL1,'Forecast Assumptions'!2:2,0))</f>
        <v>2.5563554499132097E-3</v>
      </c>
      <c r="AM5" s="279">
        <f>INDEX('Forecast Assumptions'!17:17,1,MATCH('Forecast CREA Model'!AM1,'Forecast Assumptions'!2:2,0))</f>
        <v>2.5563554499132097E-3</v>
      </c>
      <c r="AN5" s="279">
        <f>INDEX('Forecast Assumptions'!17:17,1,MATCH('Forecast CREA Model'!AN1,'Forecast Assumptions'!2:2,0))</f>
        <v>2.5563554499132097E-3</v>
      </c>
      <c r="AO5" s="279">
        <f>INDEX('Forecast Assumptions'!17:17,1,MATCH('Forecast CREA Model'!AO1,'Forecast Assumptions'!2:2,0))</f>
        <v>2.5563554499132097E-3</v>
      </c>
      <c r="AP5" s="279">
        <f>INDEX('Forecast Assumptions'!17:17,1,MATCH('Forecast CREA Model'!AP1,'Forecast Assumptions'!2:2,0))</f>
        <v>2.5563554499132097E-3</v>
      </c>
      <c r="AQ5" s="279">
        <f>INDEX('Forecast Assumptions'!17:17,1,MATCH('Forecast CREA Model'!AQ1,'Forecast Assumptions'!2:2,0))</f>
        <v>2.5563554499132097E-3</v>
      </c>
      <c r="AR5" s="279">
        <f>INDEX('Forecast Assumptions'!17:17,1,MATCH('Forecast CREA Model'!AR1,'Forecast Assumptions'!2:2,0))</f>
        <v>2.5563554499132097E-3</v>
      </c>
      <c r="AS5" s="279">
        <f>INDEX('Forecast Assumptions'!17:17,1,MATCH('Forecast CREA Model'!AS1,'Forecast Assumptions'!2:2,0))</f>
        <v>2.5563554499132097E-3</v>
      </c>
      <c r="AT5" s="279">
        <f>INDEX('Forecast Assumptions'!17:17,1,MATCH('Forecast CREA Model'!AT1,'Forecast Assumptions'!2:2,0))</f>
        <v>2.5563554499132097E-3</v>
      </c>
      <c r="AU5" s="279">
        <f>INDEX('Forecast Assumptions'!17:17,1,MATCH('Forecast CREA Model'!AU1,'Forecast Assumptions'!2:2,0))</f>
        <v>2.5563554499132097E-3</v>
      </c>
      <c r="AV5" s="279">
        <f>INDEX('Forecast Assumptions'!17:17,1,MATCH('Forecast CREA Model'!AV1,'Forecast Assumptions'!2:2,0))</f>
        <v>2.5563554499132097E-3</v>
      </c>
      <c r="AW5" s="279">
        <f>INDEX('Forecast Assumptions'!17:17,1,MATCH('Forecast CREA Model'!AW1,'Forecast Assumptions'!2:2,0))</f>
        <v>2.5563554499132097E-3</v>
      </c>
      <c r="AX5" s="279">
        <f>INDEX('Forecast Assumptions'!17:17,1,MATCH('Forecast CREA Model'!AX1,'Forecast Assumptions'!2:2,0))</f>
        <v>-5.7496831026817533E-4</v>
      </c>
      <c r="AY5" s="279">
        <f>INDEX('Forecast Assumptions'!17:17,1,MATCH('Forecast CREA Model'!AY1,'Forecast Assumptions'!2:2,0))</f>
        <v>-5.7496831026817533E-4</v>
      </c>
      <c r="AZ5" s="279">
        <f>INDEX('Forecast Assumptions'!17:17,1,MATCH('Forecast CREA Model'!AZ1,'Forecast Assumptions'!2:2,0))</f>
        <v>-5.7496831026817533E-4</v>
      </c>
      <c r="BA5" s="279">
        <f>INDEX('Forecast Assumptions'!17:17,1,MATCH('Forecast CREA Model'!BA1,'Forecast Assumptions'!2:2,0))</f>
        <v>-5.7496831026817533E-4</v>
      </c>
      <c r="BB5" s="279">
        <f>INDEX('Forecast Assumptions'!17:17,1,MATCH('Forecast CREA Model'!BB1,'Forecast Assumptions'!2:2,0))</f>
        <v>-5.7496831026817533E-4</v>
      </c>
      <c r="BC5" s="279">
        <f>INDEX('Forecast Assumptions'!17:17,1,MATCH('Forecast CREA Model'!BC1,'Forecast Assumptions'!2:2,0))</f>
        <v>-5.7496831026817533E-4</v>
      </c>
      <c r="BD5" s="279">
        <f>INDEX('Forecast Assumptions'!17:17,1,MATCH('Forecast CREA Model'!BD1,'Forecast Assumptions'!2:2,0))</f>
        <v>-5.7496831026817533E-4</v>
      </c>
      <c r="BE5" s="279">
        <f>INDEX('Forecast Assumptions'!17:17,1,MATCH('Forecast CREA Model'!BE1,'Forecast Assumptions'!2:2,0))</f>
        <v>-5.7496831026817533E-4</v>
      </c>
      <c r="BF5" s="279">
        <f>INDEX('Forecast Assumptions'!17:17,1,MATCH('Forecast CREA Model'!BF1,'Forecast Assumptions'!2:2,0))</f>
        <v>-5.7496831026817533E-4</v>
      </c>
      <c r="BG5" s="279">
        <f>INDEX('Forecast Assumptions'!17:17,1,MATCH('Forecast CREA Model'!BG1,'Forecast Assumptions'!2:2,0))</f>
        <v>-5.7496831026817533E-4</v>
      </c>
      <c r="BH5" s="279">
        <f>INDEX('Forecast Assumptions'!17:17,1,MATCH('Forecast CREA Model'!BH1,'Forecast Assumptions'!2:2,0))</f>
        <v>-5.7496831026817533E-4</v>
      </c>
      <c r="BI5" s="280">
        <f>INDEX('Forecast Assumptions'!17:17,1,MATCH('Forecast CREA Model'!BI1,'Forecast Assumptions'!2:2,0))</f>
        <v>-5.7496831026817533E-4</v>
      </c>
      <c r="BJ5" s="278">
        <f>INDEX('Forecast Assumptions'!17:17,1,MATCH('Forecast CREA Model'!BJ1,'Forecast Assumptions'!2:2,0))</f>
        <v>-5.7496831026817533E-4</v>
      </c>
      <c r="BK5" s="279">
        <f>INDEX('Forecast Assumptions'!17:17,1,MATCH('Forecast CREA Model'!BK1,'Forecast Assumptions'!2:2,0))</f>
        <v>-5.7496831026817533E-4</v>
      </c>
      <c r="BL5" s="279">
        <f>INDEX('Forecast Assumptions'!17:17,1,MATCH('Forecast CREA Model'!BL1,'Forecast Assumptions'!2:2,0))</f>
        <v>-5.7496831026817533E-4</v>
      </c>
      <c r="BM5" s="279">
        <f>INDEX('Forecast Assumptions'!17:17,1,MATCH('Forecast CREA Model'!BM1,'Forecast Assumptions'!2:2,0))</f>
        <v>-5.7496831026817533E-4</v>
      </c>
      <c r="BN5" s="279">
        <f>INDEX('Forecast Assumptions'!17:17,1,MATCH('Forecast CREA Model'!BN1,'Forecast Assumptions'!2:2,0))</f>
        <v>-5.7496831026817533E-4</v>
      </c>
      <c r="BO5" s="279">
        <f>INDEX('Forecast Assumptions'!17:17,1,MATCH('Forecast CREA Model'!BO1,'Forecast Assumptions'!2:2,0))</f>
        <v>-5.7496831026817533E-4</v>
      </c>
      <c r="BP5" s="279">
        <f>INDEX('Forecast Assumptions'!17:17,1,MATCH('Forecast CREA Model'!BP1,'Forecast Assumptions'!2:2,0))</f>
        <v>-5.7496831026817533E-4</v>
      </c>
      <c r="BQ5" s="279">
        <f>INDEX('Forecast Assumptions'!17:17,1,MATCH('Forecast CREA Model'!BQ1,'Forecast Assumptions'!2:2,0))</f>
        <v>-5.7496831026817533E-4</v>
      </c>
      <c r="BR5" s="279">
        <f>INDEX('Forecast Assumptions'!17:17,1,MATCH('Forecast CREA Model'!BR1,'Forecast Assumptions'!2:2,0))</f>
        <v>-5.7496831026817533E-4</v>
      </c>
      <c r="BS5" s="279">
        <f>INDEX('Forecast Assumptions'!17:17,1,MATCH('Forecast CREA Model'!BS1,'Forecast Assumptions'!2:2,0))</f>
        <v>-5.7496831026817533E-4</v>
      </c>
      <c r="BT5" s="279">
        <f>INDEX('Forecast Assumptions'!17:17,1,MATCH('Forecast CREA Model'!BT1,'Forecast Assumptions'!2:2,0))</f>
        <v>-5.7496831026817533E-4</v>
      </c>
      <c r="BU5" s="279">
        <f>INDEX('Forecast Assumptions'!17:17,1,MATCH('Forecast CREA Model'!BU1,'Forecast Assumptions'!2:2,0))</f>
        <v>-5.7496831026817533E-4</v>
      </c>
      <c r="BV5" s="279">
        <f>INDEX('Forecast Assumptions'!17:17,1,MATCH('Forecast CREA Model'!BV1,'Forecast Assumptions'!2:2,0))</f>
        <v>-5.7496831026817533E-4</v>
      </c>
      <c r="BW5" s="279">
        <f>INDEX('Forecast Assumptions'!17:17,1,MATCH('Forecast CREA Model'!BW1,'Forecast Assumptions'!2:2,0))</f>
        <v>-5.7496831026817533E-4</v>
      </c>
      <c r="BX5" s="279">
        <f>INDEX('Forecast Assumptions'!17:17,1,MATCH('Forecast CREA Model'!BX1,'Forecast Assumptions'!2:2,0))</f>
        <v>-5.7496831026817533E-4</v>
      </c>
      <c r="BY5" s="279">
        <f>INDEX('Forecast Assumptions'!17:17,1,MATCH('Forecast CREA Model'!BY1,'Forecast Assumptions'!2:2,0))</f>
        <v>-5.7496831026817533E-4</v>
      </c>
      <c r="BZ5" s="279">
        <f>INDEX('Forecast Assumptions'!17:17,1,MATCH('Forecast CREA Model'!BZ1,'Forecast Assumptions'!2:2,0))</f>
        <v>-5.7496831026817533E-4</v>
      </c>
      <c r="CA5" s="279">
        <f>INDEX('Forecast Assumptions'!17:17,1,MATCH('Forecast CREA Model'!CA1,'Forecast Assumptions'!2:2,0))</f>
        <v>-5.7496831026817533E-4</v>
      </c>
      <c r="CB5" s="279">
        <f>INDEX('Forecast Assumptions'!17:17,1,MATCH('Forecast CREA Model'!CB1,'Forecast Assumptions'!2:2,0))</f>
        <v>-5.7496831026817533E-4</v>
      </c>
      <c r="CC5" s="279">
        <f>INDEX('Forecast Assumptions'!17:17,1,MATCH('Forecast CREA Model'!CC1,'Forecast Assumptions'!2:2,0))</f>
        <v>-5.7496831026817533E-4</v>
      </c>
      <c r="CD5" s="279">
        <f>INDEX('Forecast Assumptions'!17:17,1,MATCH('Forecast CREA Model'!CD1,'Forecast Assumptions'!2:2,0))</f>
        <v>-5.7496831026817533E-4</v>
      </c>
      <c r="CE5" s="279">
        <f>INDEX('Forecast Assumptions'!17:17,1,MATCH('Forecast CREA Model'!CE1,'Forecast Assumptions'!2:2,0))</f>
        <v>-5.7496831026817533E-4</v>
      </c>
      <c r="CF5" s="279">
        <f>INDEX('Forecast Assumptions'!17:17,1,MATCH('Forecast CREA Model'!CF1,'Forecast Assumptions'!2:2,0))</f>
        <v>-5.7496831026817533E-4</v>
      </c>
      <c r="CG5" s="279">
        <f>INDEX('Forecast Assumptions'!17:17,1,MATCH('Forecast CREA Model'!CG1,'Forecast Assumptions'!2:2,0))</f>
        <v>-5.7496831026817533E-4</v>
      </c>
      <c r="CH5" s="279">
        <f>INDEX('Forecast Assumptions'!17:17,1,MATCH('Forecast CREA Model'!CH1,'Forecast Assumptions'!2:2,0))</f>
        <v>-5.7496831026817533E-4</v>
      </c>
      <c r="CI5" s="279">
        <f>INDEX('Forecast Assumptions'!17:17,1,MATCH('Forecast CREA Model'!CI1,'Forecast Assumptions'!2:2,0))</f>
        <v>-5.7496831026817533E-4</v>
      </c>
      <c r="CJ5" s="279">
        <f>INDEX('Forecast Assumptions'!17:17,1,MATCH('Forecast CREA Model'!CJ1,'Forecast Assumptions'!2:2,0))</f>
        <v>-5.7496831026817533E-4</v>
      </c>
      <c r="CK5" s="279">
        <f>INDEX('Forecast Assumptions'!17:17,1,MATCH('Forecast CREA Model'!CK1,'Forecast Assumptions'!2:2,0))</f>
        <v>-5.7496831026817533E-4</v>
      </c>
      <c r="CL5" s="279">
        <f>INDEX('Forecast Assumptions'!17:17,1,MATCH('Forecast CREA Model'!CL1,'Forecast Assumptions'!2:2,0))</f>
        <v>-5.7496831026817533E-4</v>
      </c>
      <c r="CM5" s="279">
        <f>INDEX('Forecast Assumptions'!17:17,1,MATCH('Forecast CREA Model'!CM1,'Forecast Assumptions'!2:2,0))</f>
        <v>-5.7496831026817533E-4</v>
      </c>
      <c r="CN5" s="279">
        <f>INDEX('Forecast Assumptions'!17:17,1,MATCH('Forecast CREA Model'!CN1,'Forecast Assumptions'!2:2,0))</f>
        <v>-5.7496831026817533E-4</v>
      </c>
      <c r="CO5" s="279">
        <f>INDEX('Forecast Assumptions'!17:17,1,MATCH('Forecast CREA Model'!CO1,'Forecast Assumptions'!2:2,0))</f>
        <v>-5.7496831026817533E-4</v>
      </c>
      <c r="CP5" s="279">
        <f>INDEX('Forecast Assumptions'!17:17,1,MATCH('Forecast CREA Model'!CP1,'Forecast Assumptions'!2:2,0))</f>
        <v>-5.7496831026817533E-4</v>
      </c>
      <c r="CQ5" s="279">
        <f>INDEX('Forecast Assumptions'!17:17,1,MATCH('Forecast CREA Model'!CQ1,'Forecast Assumptions'!2:2,0))</f>
        <v>-5.7496831026817533E-4</v>
      </c>
      <c r="CR5" s="279">
        <f>INDEX('Forecast Assumptions'!17:17,1,MATCH('Forecast CREA Model'!CR1,'Forecast Assumptions'!2:2,0))</f>
        <v>-5.7496831026817533E-4</v>
      </c>
      <c r="CS5" s="279">
        <f>INDEX('Forecast Assumptions'!17:17,1,MATCH('Forecast CREA Model'!CS1,'Forecast Assumptions'!2:2,0))</f>
        <v>-5.7496831026817533E-4</v>
      </c>
      <c r="CT5" s="279">
        <f>INDEX('Forecast Assumptions'!17:17,1,MATCH('Forecast CREA Model'!CT1,'Forecast Assumptions'!2:2,0))</f>
        <v>-5.7496831026817533E-4</v>
      </c>
      <c r="CU5" s="279">
        <f>INDEX('Forecast Assumptions'!17:17,1,MATCH('Forecast CREA Model'!CU1,'Forecast Assumptions'!2:2,0))</f>
        <v>-5.7496831026817533E-4</v>
      </c>
      <c r="CV5" s="279">
        <f>INDEX('Forecast Assumptions'!17:17,1,MATCH('Forecast CREA Model'!CV1,'Forecast Assumptions'!2:2,0))</f>
        <v>-5.7496831026817533E-4</v>
      </c>
      <c r="CW5" s="279">
        <f>INDEX('Forecast Assumptions'!17:17,1,MATCH('Forecast CREA Model'!CW1,'Forecast Assumptions'!2:2,0))</f>
        <v>-5.7496831026817533E-4</v>
      </c>
      <c r="CX5" s="279">
        <f>INDEX('Forecast Assumptions'!17:17,1,MATCH('Forecast CREA Model'!CX1,'Forecast Assumptions'!2:2,0))</f>
        <v>-5.7496831026817533E-4</v>
      </c>
      <c r="CY5" s="279">
        <f>INDEX('Forecast Assumptions'!17:17,1,MATCH('Forecast CREA Model'!CY1,'Forecast Assumptions'!2:2,0))</f>
        <v>-5.7496831026817533E-4</v>
      </c>
      <c r="CZ5" s="279">
        <f>INDEX('Forecast Assumptions'!17:17,1,MATCH('Forecast CREA Model'!CZ1,'Forecast Assumptions'!2:2,0))</f>
        <v>-5.7496831026817533E-4</v>
      </c>
      <c r="DA5" s="279">
        <f>INDEX('Forecast Assumptions'!17:17,1,MATCH('Forecast CREA Model'!DA1,'Forecast Assumptions'!2:2,0))</f>
        <v>-5.7496831026817533E-4</v>
      </c>
      <c r="DB5" s="279">
        <f>INDEX('Forecast Assumptions'!17:17,1,MATCH('Forecast CREA Model'!DB1,'Forecast Assumptions'!2:2,0))</f>
        <v>-5.7496831026817533E-4</v>
      </c>
      <c r="DC5" s="279">
        <f>INDEX('Forecast Assumptions'!17:17,1,MATCH('Forecast CREA Model'!DC1,'Forecast Assumptions'!2:2,0))</f>
        <v>-5.7496831026817533E-4</v>
      </c>
      <c r="DD5" s="279">
        <f>INDEX('Forecast Assumptions'!17:17,1,MATCH('Forecast CREA Model'!DD1,'Forecast Assumptions'!2:2,0))</f>
        <v>-5.7496831026817533E-4</v>
      </c>
      <c r="DE5" s="279">
        <f>INDEX('Forecast Assumptions'!17:17,1,MATCH('Forecast CREA Model'!DE1,'Forecast Assumptions'!2:2,0))</f>
        <v>-5.7496831026817533E-4</v>
      </c>
      <c r="DF5" s="279">
        <f>INDEX('Forecast Assumptions'!17:17,1,MATCH('Forecast CREA Model'!DF1,'Forecast Assumptions'!2:2,0))</f>
        <v>-5.7496831026817533E-4</v>
      </c>
      <c r="DG5" s="279">
        <f>INDEX('Forecast Assumptions'!17:17,1,MATCH('Forecast CREA Model'!DG1,'Forecast Assumptions'!2:2,0))</f>
        <v>-5.7496831026817533E-4</v>
      </c>
      <c r="DH5" s="279">
        <f>INDEX('Forecast Assumptions'!17:17,1,MATCH('Forecast CREA Model'!DH1,'Forecast Assumptions'!2:2,0))</f>
        <v>-5.7496831026817533E-4</v>
      </c>
      <c r="DI5" s="279">
        <f>INDEX('Forecast Assumptions'!17:17,1,MATCH('Forecast CREA Model'!DI1,'Forecast Assumptions'!2:2,0))</f>
        <v>-5.7496831026817533E-4</v>
      </c>
      <c r="DJ5" s="279">
        <f>INDEX('Forecast Assumptions'!17:17,1,MATCH('Forecast CREA Model'!DJ1,'Forecast Assumptions'!2:2,0))</f>
        <v>-5.7496831026817533E-4</v>
      </c>
      <c r="DK5" s="279">
        <f>INDEX('Forecast Assumptions'!17:17,1,MATCH('Forecast CREA Model'!DK1,'Forecast Assumptions'!2:2,0))</f>
        <v>-5.7496831026817533E-4</v>
      </c>
      <c r="DL5" s="279">
        <f>INDEX('Forecast Assumptions'!17:17,1,MATCH('Forecast CREA Model'!DL1,'Forecast Assumptions'!2:2,0))</f>
        <v>-5.7496831026817533E-4</v>
      </c>
      <c r="DM5" s="279">
        <f>INDEX('Forecast Assumptions'!17:17,1,MATCH('Forecast CREA Model'!DM1,'Forecast Assumptions'!2:2,0))</f>
        <v>-5.7496831026817533E-4</v>
      </c>
      <c r="DN5" s="279">
        <f>INDEX('Forecast Assumptions'!17:17,1,MATCH('Forecast CREA Model'!DN1,'Forecast Assumptions'!2:2,0))</f>
        <v>-5.7496831026817533E-4</v>
      </c>
      <c r="DO5" s="279">
        <f>INDEX('Forecast Assumptions'!17:17,1,MATCH('Forecast CREA Model'!DO1,'Forecast Assumptions'!2:2,0))</f>
        <v>-5.7496831026817533E-4</v>
      </c>
      <c r="DP5" s="279">
        <f>INDEX('Forecast Assumptions'!17:17,1,MATCH('Forecast CREA Model'!DP1,'Forecast Assumptions'!2:2,0))</f>
        <v>-5.7496831026817533E-4</v>
      </c>
      <c r="DQ5" s="279">
        <f>INDEX('Forecast Assumptions'!17:17,1,MATCH('Forecast CREA Model'!DQ1,'Forecast Assumptions'!2:2,0))</f>
        <v>-5.7496831026817533E-4</v>
      </c>
      <c r="DR5" s="279">
        <f>INDEX('Forecast Assumptions'!17:17,1,MATCH('Forecast CREA Model'!DR1,'Forecast Assumptions'!2:2,0))</f>
        <v>-5.7496831026817533E-4</v>
      </c>
      <c r="DS5" s="279">
        <f>INDEX('Forecast Assumptions'!17:17,1,MATCH('Forecast CREA Model'!DS1,'Forecast Assumptions'!2:2,0))</f>
        <v>-5.7496831026817533E-4</v>
      </c>
      <c r="DT5" s="279">
        <f>INDEX('Forecast Assumptions'!17:17,1,MATCH('Forecast CREA Model'!DT1,'Forecast Assumptions'!2:2,0))</f>
        <v>-5.7496831026817533E-4</v>
      </c>
      <c r="DU5" s="279">
        <f>INDEX('Forecast Assumptions'!17:17,1,MATCH('Forecast CREA Model'!DU1,'Forecast Assumptions'!2:2,0))</f>
        <v>-5.7496831026817533E-4</v>
      </c>
      <c r="DV5" s="279">
        <f>INDEX('Forecast Assumptions'!17:17,1,MATCH('Forecast CREA Model'!DV1,'Forecast Assumptions'!2:2,0))</f>
        <v>-5.7496831026817533E-4</v>
      </c>
      <c r="DW5" s="279">
        <f>INDEX('Forecast Assumptions'!17:17,1,MATCH('Forecast CREA Model'!DW1,'Forecast Assumptions'!2:2,0))</f>
        <v>-5.7496831026817533E-4</v>
      </c>
      <c r="DX5" s="279">
        <f>INDEX('Forecast Assumptions'!17:17,1,MATCH('Forecast CREA Model'!DX1,'Forecast Assumptions'!2:2,0))</f>
        <v>-5.7496831026817533E-4</v>
      </c>
      <c r="DY5" s="279">
        <f>INDEX('Forecast Assumptions'!17:17,1,MATCH('Forecast CREA Model'!DY1,'Forecast Assumptions'!2:2,0))</f>
        <v>-5.7496831026817533E-4</v>
      </c>
      <c r="DZ5" s="279">
        <f>INDEX('Forecast Assumptions'!17:17,1,MATCH('Forecast CREA Model'!DZ1,'Forecast Assumptions'!2:2,0))</f>
        <v>-5.7496831026817533E-4</v>
      </c>
      <c r="EA5" s="279">
        <f>INDEX('Forecast Assumptions'!17:17,1,MATCH('Forecast CREA Model'!EA1,'Forecast Assumptions'!2:2,0))</f>
        <v>-5.7496831026817533E-4</v>
      </c>
      <c r="EB5" s="279">
        <f>INDEX('Forecast Assumptions'!17:17,1,MATCH('Forecast CREA Model'!EB1,'Forecast Assumptions'!2:2,0))</f>
        <v>-5.7496831026817533E-4</v>
      </c>
      <c r="EC5" s="279">
        <f>INDEX('Forecast Assumptions'!17:17,1,MATCH('Forecast CREA Model'!EC1,'Forecast Assumptions'!2:2,0))</f>
        <v>-5.7496831026817533E-4</v>
      </c>
      <c r="ED5" s="279">
        <f>INDEX('Forecast Assumptions'!17:17,1,MATCH('Forecast CREA Model'!ED1,'Forecast Assumptions'!2:2,0))</f>
        <v>-5.7496831026817533E-4</v>
      </c>
      <c r="EE5" s="279">
        <f>INDEX('Forecast Assumptions'!17:17,1,MATCH('Forecast CREA Model'!EE1,'Forecast Assumptions'!2:2,0))</f>
        <v>-5.7496831026817533E-4</v>
      </c>
      <c r="EF5" s="279">
        <f>INDEX('Forecast Assumptions'!17:17,1,MATCH('Forecast CREA Model'!EF1,'Forecast Assumptions'!2:2,0))</f>
        <v>-5.7496831026817533E-4</v>
      </c>
      <c r="EG5" s="279">
        <f>INDEX('Forecast Assumptions'!17:17,1,MATCH('Forecast CREA Model'!EG1,'Forecast Assumptions'!2:2,0))</f>
        <v>-5.7496831026817533E-4</v>
      </c>
      <c r="EH5" s="279">
        <f>INDEX('Forecast Assumptions'!17:17,1,MATCH('Forecast CREA Model'!EH1,'Forecast Assumptions'!2:2,0))</f>
        <v>-5.7496831026817533E-4</v>
      </c>
      <c r="EI5" s="279">
        <f>INDEX('Forecast Assumptions'!17:17,1,MATCH('Forecast CREA Model'!EI1,'Forecast Assumptions'!2:2,0))</f>
        <v>-5.7496831026817533E-4</v>
      </c>
      <c r="EJ5" s="279">
        <f>INDEX('Forecast Assumptions'!17:17,1,MATCH('Forecast CREA Model'!EJ1,'Forecast Assumptions'!2:2,0))</f>
        <v>-5.7496831026817533E-4</v>
      </c>
      <c r="EK5" s="279">
        <f>INDEX('Forecast Assumptions'!17:17,1,MATCH('Forecast CREA Model'!EK1,'Forecast Assumptions'!2:2,0))</f>
        <v>-5.7496831026817533E-4</v>
      </c>
      <c r="EL5" s="279">
        <f>INDEX('Forecast Assumptions'!17:17,1,MATCH('Forecast CREA Model'!EL1,'Forecast Assumptions'!2:2,0))</f>
        <v>-5.7496831026817533E-4</v>
      </c>
      <c r="EM5" s="279">
        <f>INDEX('Forecast Assumptions'!17:17,1,MATCH('Forecast CREA Model'!EM1,'Forecast Assumptions'!2:2,0))</f>
        <v>-5.7496831026817533E-4</v>
      </c>
      <c r="EN5" s="279">
        <f>INDEX('Forecast Assumptions'!17:17,1,MATCH('Forecast CREA Model'!EN1,'Forecast Assumptions'!2:2,0))</f>
        <v>-5.7496831026817533E-4</v>
      </c>
      <c r="EO5" s="279">
        <f>INDEX('Forecast Assumptions'!17:17,1,MATCH('Forecast CREA Model'!EO1,'Forecast Assumptions'!2:2,0))</f>
        <v>-5.7496831026817533E-4</v>
      </c>
      <c r="EP5" s="279">
        <f>INDEX('Forecast Assumptions'!17:17,1,MATCH('Forecast CREA Model'!EP1,'Forecast Assumptions'!2:2,0))</f>
        <v>-5.7496831026817533E-4</v>
      </c>
      <c r="EQ5" s="279">
        <f>INDEX('Forecast Assumptions'!17:17,1,MATCH('Forecast CREA Model'!EQ1,'Forecast Assumptions'!2:2,0))</f>
        <v>-5.7496831026817533E-4</v>
      </c>
      <c r="ER5" s="279">
        <f>INDEX('Forecast Assumptions'!17:17,1,MATCH('Forecast CREA Model'!ER1,'Forecast Assumptions'!2:2,0))</f>
        <v>-5.7496831026817533E-4</v>
      </c>
      <c r="ES5" s="279">
        <f>INDEX('Forecast Assumptions'!17:17,1,MATCH('Forecast CREA Model'!ES1,'Forecast Assumptions'!2:2,0))</f>
        <v>-5.7496831026817533E-4</v>
      </c>
      <c r="ET5" s="279">
        <f>INDEX('Forecast Assumptions'!17:17,1,MATCH('Forecast CREA Model'!ET1,'Forecast Assumptions'!2:2,0))</f>
        <v>-5.7496831026817533E-4</v>
      </c>
      <c r="EU5" s="279">
        <f>INDEX('Forecast Assumptions'!17:17,1,MATCH('Forecast CREA Model'!EU1,'Forecast Assumptions'!2:2,0))</f>
        <v>-5.7496831026817533E-4</v>
      </c>
      <c r="EV5" s="279">
        <f>INDEX('Forecast Assumptions'!17:17,1,MATCH('Forecast CREA Model'!EV1,'Forecast Assumptions'!2:2,0))</f>
        <v>-5.7496831026817533E-4</v>
      </c>
      <c r="EW5" s="279">
        <f>INDEX('Forecast Assumptions'!17:17,1,MATCH('Forecast CREA Model'!EW1,'Forecast Assumptions'!2:2,0))</f>
        <v>-5.7496831026817533E-4</v>
      </c>
      <c r="EX5" s="279">
        <f>INDEX('Forecast Assumptions'!17:17,1,MATCH('Forecast CREA Model'!EX1,'Forecast Assumptions'!2:2,0))</f>
        <v>-5.7496831026817533E-4</v>
      </c>
      <c r="EY5" s="279">
        <f>INDEX('Forecast Assumptions'!17:17,1,MATCH('Forecast CREA Model'!EY1,'Forecast Assumptions'!2:2,0))</f>
        <v>-5.7496831026817533E-4</v>
      </c>
      <c r="EZ5" s="279">
        <f>INDEX('Forecast Assumptions'!17:17,1,MATCH('Forecast CREA Model'!EZ1,'Forecast Assumptions'!2:2,0))</f>
        <v>-5.7496831026817533E-4</v>
      </c>
      <c r="FA5" s="279">
        <f>INDEX('Forecast Assumptions'!17:17,1,MATCH('Forecast CREA Model'!FA1,'Forecast Assumptions'!2:2,0))</f>
        <v>-5.7496831026817533E-4</v>
      </c>
      <c r="FB5" s="279">
        <f>INDEX('Forecast Assumptions'!17:17,1,MATCH('Forecast CREA Model'!FB1,'Forecast Assumptions'!2:2,0))</f>
        <v>-5.7496831026817533E-4</v>
      </c>
      <c r="FC5" s="279">
        <f>INDEX('Forecast Assumptions'!17:17,1,MATCH('Forecast CREA Model'!FC1,'Forecast Assumptions'!2:2,0))</f>
        <v>-5.7496831026817533E-4</v>
      </c>
      <c r="FD5" s="279">
        <f>INDEX('Forecast Assumptions'!17:17,1,MATCH('Forecast CREA Model'!FD1,'Forecast Assumptions'!2:2,0))</f>
        <v>-5.7496831026817533E-4</v>
      </c>
      <c r="FE5" s="279">
        <f>INDEX('Forecast Assumptions'!17:17,1,MATCH('Forecast CREA Model'!FE1,'Forecast Assumptions'!2:2,0))</f>
        <v>-5.7496831026817533E-4</v>
      </c>
      <c r="FF5" s="279">
        <f>INDEX('Forecast Assumptions'!17:17,1,MATCH('Forecast CREA Model'!FF1,'Forecast Assumptions'!2:2,0))</f>
        <v>-5.7496831026817533E-4</v>
      </c>
      <c r="FG5" s="279">
        <f>INDEX('Forecast Assumptions'!17:17,1,MATCH('Forecast CREA Model'!FG1,'Forecast Assumptions'!2:2,0))</f>
        <v>-5.7496831026817533E-4</v>
      </c>
      <c r="FH5" s="279">
        <f>INDEX('Forecast Assumptions'!17:17,1,MATCH('Forecast CREA Model'!FH1,'Forecast Assumptions'!2:2,0))</f>
        <v>-5.7496831026817533E-4</v>
      </c>
      <c r="FI5" s="279">
        <f>INDEX('Forecast Assumptions'!17:17,1,MATCH('Forecast CREA Model'!FI1,'Forecast Assumptions'!2:2,0))</f>
        <v>-5.7496831026817533E-4</v>
      </c>
      <c r="FJ5" s="279">
        <f>INDEX('Forecast Assumptions'!17:17,1,MATCH('Forecast CREA Model'!FJ1,'Forecast Assumptions'!2:2,0))</f>
        <v>-5.7496831026817533E-4</v>
      </c>
      <c r="FK5" s="279">
        <f>INDEX('Forecast Assumptions'!17:17,1,MATCH('Forecast CREA Model'!FK1,'Forecast Assumptions'!2:2,0))</f>
        <v>-5.7496831026817533E-4</v>
      </c>
      <c r="FL5" s="279">
        <f>INDEX('Forecast Assumptions'!17:17,1,MATCH('Forecast CREA Model'!FL1,'Forecast Assumptions'!2:2,0))</f>
        <v>-5.7496831026817533E-4</v>
      </c>
      <c r="FM5" s="279">
        <f>INDEX('Forecast Assumptions'!17:17,1,MATCH('Forecast CREA Model'!FM1,'Forecast Assumptions'!2:2,0))</f>
        <v>-5.7496831026817533E-4</v>
      </c>
      <c r="FN5" s="279">
        <f>INDEX('Forecast Assumptions'!17:17,1,MATCH('Forecast CREA Model'!FN1,'Forecast Assumptions'!2:2,0))</f>
        <v>-5.7496831026817533E-4</v>
      </c>
      <c r="FO5" s="279">
        <f>INDEX('Forecast Assumptions'!17:17,1,MATCH('Forecast CREA Model'!FO1,'Forecast Assumptions'!2:2,0))</f>
        <v>-5.7496831026817533E-4</v>
      </c>
      <c r="FP5" s="279">
        <f>INDEX('Forecast Assumptions'!17:17,1,MATCH('Forecast CREA Model'!FP1,'Forecast Assumptions'!2:2,0))</f>
        <v>-5.7496831026817533E-4</v>
      </c>
      <c r="FQ5" s="279">
        <f>INDEX('Forecast Assumptions'!17:17,1,MATCH('Forecast CREA Model'!FQ1,'Forecast Assumptions'!2:2,0))</f>
        <v>-5.7496831026817533E-4</v>
      </c>
      <c r="FR5" s="279">
        <f>INDEX('Forecast Assumptions'!17:17,1,MATCH('Forecast CREA Model'!FR1,'Forecast Assumptions'!2:2,0))</f>
        <v>-5.7496831026817533E-4</v>
      </c>
      <c r="FS5" s="279">
        <f>INDEX('Forecast Assumptions'!17:17,1,MATCH('Forecast CREA Model'!FS1,'Forecast Assumptions'!2:2,0))</f>
        <v>-5.7496831026817533E-4</v>
      </c>
      <c r="FT5" s="279">
        <f>INDEX('Forecast Assumptions'!17:17,1,MATCH('Forecast CREA Model'!FT1,'Forecast Assumptions'!2:2,0))</f>
        <v>-5.7496831026817533E-4</v>
      </c>
      <c r="FU5" s="279">
        <f>INDEX('Forecast Assumptions'!17:17,1,MATCH('Forecast CREA Model'!FU1,'Forecast Assumptions'!2:2,0))</f>
        <v>-5.7496831026817533E-4</v>
      </c>
      <c r="FV5" s="279">
        <f>INDEX('Forecast Assumptions'!17:17,1,MATCH('Forecast CREA Model'!FV1,'Forecast Assumptions'!2:2,0))</f>
        <v>-5.7496831026817533E-4</v>
      </c>
      <c r="FW5" s="279">
        <f>INDEX('Forecast Assumptions'!17:17,1,MATCH('Forecast CREA Model'!FW1,'Forecast Assumptions'!2:2,0))</f>
        <v>-5.7496831026817533E-4</v>
      </c>
      <c r="FX5" s="279">
        <f>INDEX('Forecast Assumptions'!17:17,1,MATCH('Forecast CREA Model'!FX1,'Forecast Assumptions'!2:2,0))</f>
        <v>-5.7496831026817533E-4</v>
      </c>
      <c r="FY5" s="279">
        <f>INDEX('Forecast Assumptions'!17:17,1,MATCH('Forecast CREA Model'!FY1,'Forecast Assumptions'!2:2,0))</f>
        <v>-5.7496831026817533E-4</v>
      </c>
      <c r="FZ5" s="279">
        <f>INDEX('Forecast Assumptions'!17:17,1,MATCH('Forecast CREA Model'!FZ1,'Forecast Assumptions'!2:2,0))</f>
        <v>-5.7496831026817533E-4</v>
      </c>
      <c r="GA5" s="279">
        <f>INDEX('Forecast Assumptions'!17:17,1,MATCH('Forecast CREA Model'!GA1,'Forecast Assumptions'!2:2,0))</f>
        <v>-5.7496831026817533E-4</v>
      </c>
      <c r="GB5" s="279">
        <f>INDEX('Forecast Assumptions'!17:17,1,MATCH('Forecast CREA Model'!GB1,'Forecast Assumptions'!2:2,0))</f>
        <v>-5.7496831026817533E-4</v>
      </c>
      <c r="GC5" s="279">
        <f>INDEX('Forecast Assumptions'!17:17,1,MATCH('Forecast CREA Model'!GC1,'Forecast Assumptions'!2:2,0))</f>
        <v>-5.7496831026817533E-4</v>
      </c>
      <c r="GD5" s="279">
        <f>INDEX('Forecast Assumptions'!17:17,1,MATCH('Forecast CREA Model'!GD1,'Forecast Assumptions'!2:2,0))</f>
        <v>-5.7496831026817533E-4</v>
      </c>
      <c r="GE5" s="279">
        <f>INDEX('Forecast Assumptions'!17:17,1,MATCH('Forecast CREA Model'!GE1,'Forecast Assumptions'!2:2,0))</f>
        <v>-5.7496831026817533E-4</v>
      </c>
      <c r="GF5" s="279">
        <f>INDEX('Forecast Assumptions'!17:17,1,MATCH('Forecast CREA Model'!GF1,'Forecast Assumptions'!2:2,0))</f>
        <v>-5.7496831026817533E-4</v>
      </c>
      <c r="GG5" s="279">
        <f>INDEX('Forecast Assumptions'!17:17,1,MATCH('Forecast CREA Model'!GG1,'Forecast Assumptions'!2:2,0))</f>
        <v>-5.7496831026817533E-4</v>
      </c>
      <c r="GH5" s="279">
        <f>INDEX('Forecast Assumptions'!17:17,1,MATCH('Forecast CREA Model'!GH1,'Forecast Assumptions'!2:2,0))</f>
        <v>-5.7496831026817533E-4</v>
      </c>
      <c r="GI5" s="279">
        <f>INDEX('Forecast Assumptions'!17:17,1,MATCH('Forecast CREA Model'!GI1,'Forecast Assumptions'!2:2,0))</f>
        <v>-5.7496831026817533E-4</v>
      </c>
      <c r="GJ5" s="279">
        <f>INDEX('Forecast Assumptions'!17:17,1,MATCH('Forecast CREA Model'!GJ1,'Forecast Assumptions'!2:2,0))</f>
        <v>-5.7496831026817533E-4</v>
      </c>
      <c r="GK5" s="279">
        <f>INDEX('Forecast Assumptions'!17:17,1,MATCH('Forecast CREA Model'!GK1,'Forecast Assumptions'!2:2,0))</f>
        <v>-5.7496831026817533E-4</v>
      </c>
      <c r="GL5" s="279">
        <f>INDEX('Forecast Assumptions'!17:17,1,MATCH('Forecast CREA Model'!GL1,'Forecast Assumptions'!2:2,0))</f>
        <v>-5.7496831026817533E-4</v>
      </c>
      <c r="GM5" s="279">
        <f>INDEX('Forecast Assumptions'!17:17,1,MATCH('Forecast CREA Model'!GM1,'Forecast Assumptions'!2:2,0))</f>
        <v>-5.7496831026817533E-4</v>
      </c>
      <c r="GN5" s="279">
        <f>INDEX('Forecast Assumptions'!17:17,1,MATCH('Forecast CREA Model'!GN1,'Forecast Assumptions'!2:2,0))</f>
        <v>-5.7496831026817533E-4</v>
      </c>
      <c r="GO5" s="279">
        <f>INDEX('Forecast Assumptions'!17:17,1,MATCH('Forecast CREA Model'!GO1,'Forecast Assumptions'!2:2,0))</f>
        <v>-5.7496831026817533E-4</v>
      </c>
      <c r="GP5" s="279">
        <f>INDEX('Forecast Assumptions'!17:17,1,MATCH('Forecast CREA Model'!GP1,'Forecast Assumptions'!2:2,0))</f>
        <v>-5.7496831026817533E-4</v>
      </c>
      <c r="GQ5" s="279">
        <f>INDEX('Forecast Assumptions'!17:17,1,MATCH('Forecast CREA Model'!GQ1,'Forecast Assumptions'!2:2,0))</f>
        <v>-5.7496831026817533E-4</v>
      </c>
      <c r="GR5" s="279">
        <f>INDEX('Forecast Assumptions'!17:17,1,MATCH('Forecast CREA Model'!GR1,'Forecast Assumptions'!2:2,0))</f>
        <v>-5.7496831026817533E-4</v>
      </c>
      <c r="GS5" s="279">
        <f>INDEX('Forecast Assumptions'!17:17,1,MATCH('Forecast CREA Model'!GS1,'Forecast Assumptions'!2:2,0))</f>
        <v>-5.7496831026817533E-4</v>
      </c>
      <c r="GT5" s="279">
        <f>INDEX('Forecast Assumptions'!17:17,1,MATCH('Forecast CREA Model'!GT1,'Forecast Assumptions'!2:2,0))</f>
        <v>-5.7496831026817533E-4</v>
      </c>
      <c r="GU5" s="279">
        <f>INDEX('Forecast Assumptions'!17:17,1,MATCH('Forecast CREA Model'!GU1,'Forecast Assumptions'!2:2,0))</f>
        <v>-5.7496831026817533E-4</v>
      </c>
      <c r="GV5" s="279">
        <f>INDEX('Forecast Assumptions'!17:17,1,MATCH('Forecast CREA Model'!GV1,'Forecast Assumptions'!2:2,0))</f>
        <v>-5.7496831026817533E-4</v>
      </c>
      <c r="GW5" s="280">
        <f>INDEX('Forecast Assumptions'!17:17,1,MATCH('Forecast CREA Model'!GW1,'Forecast Assumptions'!2:2,0))</f>
        <v>-5.7496831026817533E-4</v>
      </c>
      <c r="GX5" s="279">
        <f>INDEX('Forecast Assumptions'!17:17,1,MATCH('Forecast CREA Model'!GX1,'Forecast Assumptions'!2:2,0))</f>
        <v>-1.9475140806743518E-3</v>
      </c>
      <c r="GY5" s="279">
        <f>INDEX('Forecast Assumptions'!17:17,1,MATCH('Forecast CREA Model'!GY1,'Forecast Assumptions'!2:2,0))</f>
        <v>-1.9475140806743518E-3</v>
      </c>
      <c r="GZ5" s="279">
        <f>INDEX('Forecast Assumptions'!17:17,1,MATCH('Forecast CREA Model'!GZ1,'Forecast Assumptions'!2:2,0))</f>
        <v>-1.9475140806743518E-3</v>
      </c>
      <c r="HA5" s="279">
        <f>INDEX('Forecast Assumptions'!17:17,1,MATCH('Forecast CREA Model'!HA1,'Forecast Assumptions'!2:2,0))</f>
        <v>-1.9475140806743518E-3</v>
      </c>
      <c r="HB5" s="279">
        <f>INDEX('Forecast Assumptions'!17:17,1,MATCH('Forecast CREA Model'!HB1,'Forecast Assumptions'!2:2,0))</f>
        <v>-1.9475140806743518E-3</v>
      </c>
      <c r="HC5" s="279">
        <f>INDEX('Forecast Assumptions'!17:17,1,MATCH('Forecast CREA Model'!HC1,'Forecast Assumptions'!2:2,0))</f>
        <v>-1.9475140806743518E-3</v>
      </c>
      <c r="HD5" s="279">
        <f>INDEX('Forecast Assumptions'!17:17,1,MATCH('Forecast CREA Model'!HD1,'Forecast Assumptions'!2:2,0))</f>
        <v>-1.9475140806743518E-3</v>
      </c>
      <c r="HE5" s="279">
        <f>INDEX('Forecast Assumptions'!17:17,1,MATCH('Forecast CREA Model'!HE1,'Forecast Assumptions'!2:2,0))</f>
        <v>-1.9475140806743518E-3</v>
      </c>
      <c r="HF5" s="279">
        <f>INDEX('Forecast Assumptions'!17:17,1,MATCH('Forecast CREA Model'!HF1,'Forecast Assumptions'!2:2,0))</f>
        <v>-1.9475140806743518E-3</v>
      </c>
      <c r="HG5" s="279">
        <f>INDEX('Forecast Assumptions'!17:17,1,MATCH('Forecast CREA Model'!HG1,'Forecast Assumptions'!2:2,0))</f>
        <v>-1.9475140806743518E-3</v>
      </c>
      <c r="HH5" s="279">
        <f>INDEX('Forecast Assumptions'!17:17,1,MATCH('Forecast CREA Model'!HH1,'Forecast Assumptions'!2:2,0))</f>
        <v>-1.9475140806743518E-3</v>
      </c>
      <c r="HI5" s="279">
        <f>INDEX('Forecast Assumptions'!17:17,1,MATCH('Forecast CREA Model'!HI1,'Forecast Assumptions'!2:2,0))</f>
        <v>-1.9475140806743518E-3</v>
      </c>
      <c r="HJ5" s="279">
        <f>INDEX('Forecast Assumptions'!17:17,1,MATCH('Forecast CREA Model'!HJ1,'Forecast Assumptions'!2:2,0))</f>
        <v>-1.9475140806743518E-3</v>
      </c>
      <c r="HK5" s="279">
        <f>INDEX('Forecast Assumptions'!17:17,1,MATCH('Forecast CREA Model'!HK1,'Forecast Assumptions'!2:2,0))</f>
        <v>-1.9475140806743518E-3</v>
      </c>
      <c r="HL5" s="279">
        <f>INDEX('Forecast Assumptions'!17:17,1,MATCH('Forecast CREA Model'!HL1,'Forecast Assumptions'!2:2,0))</f>
        <v>-1.9475140806743518E-3</v>
      </c>
      <c r="HM5" s="279">
        <f>INDEX('Forecast Assumptions'!17:17,1,MATCH('Forecast CREA Model'!HM1,'Forecast Assumptions'!2:2,0))</f>
        <v>-1.9475140806743518E-3</v>
      </c>
      <c r="HN5" s="279">
        <f>INDEX('Forecast Assumptions'!17:17,1,MATCH('Forecast CREA Model'!HN1,'Forecast Assumptions'!2:2,0))</f>
        <v>-1.9475140806743518E-3</v>
      </c>
      <c r="HO5" s="279">
        <f>INDEX('Forecast Assumptions'!17:17,1,MATCH('Forecast CREA Model'!HO1,'Forecast Assumptions'!2:2,0))</f>
        <v>-1.9475140806743518E-3</v>
      </c>
      <c r="HP5" s="279">
        <f>INDEX('Forecast Assumptions'!17:17,1,MATCH('Forecast CREA Model'!HP1,'Forecast Assumptions'!2:2,0))</f>
        <v>-1.9475140806743518E-3</v>
      </c>
      <c r="HQ5" s="279">
        <f>INDEX('Forecast Assumptions'!17:17,1,MATCH('Forecast CREA Model'!HQ1,'Forecast Assumptions'!2:2,0))</f>
        <v>-1.9475140806743518E-3</v>
      </c>
      <c r="HR5" s="279">
        <f>INDEX('Forecast Assumptions'!17:17,1,MATCH('Forecast CREA Model'!HR1,'Forecast Assumptions'!2:2,0))</f>
        <v>-1.9475140806743518E-3</v>
      </c>
      <c r="HS5" s="279">
        <f>INDEX('Forecast Assumptions'!17:17,1,MATCH('Forecast CREA Model'!HS1,'Forecast Assumptions'!2:2,0))</f>
        <v>-1.9475140806743518E-3</v>
      </c>
      <c r="HT5" s="279">
        <f>INDEX('Forecast Assumptions'!17:17,1,MATCH('Forecast CREA Model'!HT1,'Forecast Assumptions'!2:2,0))</f>
        <v>-1.9475140806743518E-3</v>
      </c>
      <c r="HU5" s="279">
        <f>INDEX('Forecast Assumptions'!17:17,1,MATCH('Forecast CREA Model'!HU1,'Forecast Assumptions'!2:2,0))</f>
        <v>-1.9475140806743518E-3</v>
      </c>
      <c r="HV5" s="279">
        <f>INDEX('Forecast Assumptions'!17:17,1,MATCH('Forecast CREA Model'!HV1,'Forecast Assumptions'!2:2,0))</f>
        <v>-1.9475140806743518E-3</v>
      </c>
      <c r="HW5" s="279">
        <f>INDEX('Forecast Assumptions'!17:17,1,MATCH('Forecast CREA Model'!HW1,'Forecast Assumptions'!2:2,0))</f>
        <v>-1.9475140806743518E-3</v>
      </c>
      <c r="HX5" s="279">
        <f>INDEX('Forecast Assumptions'!17:17,1,MATCH('Forecast CREA Model'!HX1,'Forecast Assumptions'!2:2,0))</f>
        <v>-1.9475140806743518E-3</v>
      </c>
      <c r="HY5" s="279">
        <f>INDEX('Forecast Assumptions'!17:17,1,MATCH('Forecast CREA Model'!HY1,'Forecast Assumptions'!2:2,0))</f>
        <v>-1.9475140806743518E-3</v>
      </c>
      <c r="HZ5" s="279">
        <f>INDEX('Forecast Assumptions'!17:17,1,MATCH('Forecast CREA Model'!HZ1,'Forecast Assumptions'!2:2,0))</f>
        <v>-1.9475140806743518E-3</v>
      </c>
      <c r="IA5" s="279">
        <f>INDEX('Forecast Assumptions'!17:17,1,MATCH('Forecast CREA Model'!IA1,'Forecast Assumptions'!2:2,0))</f>
        <v>-1.9475140806743518E-3</v>
      </c>
      <c r="IB5" s="279">
        <f>INDEX('Forecast Assumptions'!17:17,1,MATCH('Forecast CREA Model'!IB1,'Forecast Assumptions'!2:2,0))</f>
        <v>-1.9475140806743518E-3</v>
      </c>
      <c r="IC5" s="279">
        <f>INDEX('Forecast Assumptions'!17:17,1,MATCH('Forecast CREA Model'!IC1,'Forecast Assumptions'!2:2,0))</f>
        <v>-1.9475140806743518E-3</v>
      </c>
      <c r="ID5" s="279">
        <f>INDEX('Forecast Assumptions'!17:17,1,MATCH('Forecast CREA Model'!ID1,'Forecast Assumptions'!2:2,0))</f>
        <v>-1.9475140806743518E-3</v>
      </c>
      <c r="IE5" s="279">
        <f>INDEX('Forecast Assumptions'!17:17,1,MATCH('Forecast CREA Model'!IE1,'Forecast Assumptions'!2:2,0))</f>
        <v>-1.9475140806743518E-3</v>
      </c>
      <c r="IF5" s="279">
        <f>INDEX('Forecast Assumptions'!17:17,1,MATCH('Forecast CREA Model'!IF1,'Forecast Assumptions'!2:2,0))</f>
        <v>-1.9475140806743518E-3</v>
      </c>
      <c r="IG5" s="279">
        <f>INDEX('Forecast Assumptions'!17:17,1,MATCH('Forecast CREA Model'!IG1,'Forecast Assumptions'!2:2,0))</f>
        <v>-1.9475140806743518E-3</v>
      </c>
      <c r="IH5" s="279">
        <f>INDEX('Forecast Assumptions'!17:17,1,MATCH('Forecast CREA Model'!IH1,'Forecast Assumptions'!2:2,0))</f>
        <v>-1.9475140806743518E-3</v>
      </c>
      <c r="II5" s="279">
        <f>INDEX('Forecast Assumptions'!17:17,1,MATCH('Forecast CREA Model'!II1,'Forecast Assumptions'!2:2,0))</f>
        <v>-1.9475140806743518E-3</v>
      </c>
      <c r="IJ5" s="279">
        <f>INDEX('Forecast Assumptions'!17:17,1,MATCH('Forecast CREA Model'!IJ1,'Forecast Assumptions'!2:2,0))</f>
        <v>-1.9475140806743518E-3</v>
      </c>
      <c r="IK5" s="279">
        <f>INDEX('Forecast Assumptions'!17:17,1,MATCH('Forecast CREA Model'!IK1,'Forecast Assumptions'!2:2,0))</f>
        <v>-1.9475140806743518E-3</v>
      </c>
      <c r="IL5" s="279">
        <f>INDEX('Forecast Assumptions'!17:17,1,MATCH('Forecast CREA Model'!IL1,'Forecast Assumptions'!2:2,0))</f>
        <v>-1.9475140806743518E-3</v>
      </c>
      <c r="IM5" s="279">
        <f>INDEX('Forecast Assumptions'!17:17,1,MATCH('Forecast CREA Model'!IM1,'Forecast Assumptions'!2:2,0))</f>
        <v>-1.9475140806743518E-3</v>
      </c>
      <c r="IN5" s="279">
        <f>INDEX('Forecast Assumptions'!17:17,1,MATCH('Forecast CREA Model'!IN1,'Forecast Assumptions'!2:2,0))</f>
        <v>-1.9475140806743518E-3</v>
      </c>
      <c r="IO5" s="279">
        <f>INDEX('Forecast Assumptions'!17:17,1,MATCH('Forecast CREA Model'!IO1,'Forecast Assumptions'!2:2,0))</f>
        <v>-1.9475140806743518E-3</v>
      </c>
      <c r="IP5" s="279">
        <f>INDEX('Forecast Assumptions'!17:17,1,MATCH('Forecast CREA Model'!IP1,'Forecast Assumptions'!2:2,0))</f>
        <v>-1.9475140806743518E-3</v>
      </c>
      <c r="IQ5" s="279">
        <f>INDEX('Forecast Assumptions'!17:17,1,MATCH('Forecast CREA Model'!IQ1,'Forecast Assumptions'!2:2,0))</f>
        <v>-1.9475140806743518E-3</v>
      </c>
      <c r="IR5" s="279">
        <f>INDEX('Forecast Assumptions'!17:17,1,MATCH('Forecast CREA Model'!IR1,'Forecast Assumptions'!2:2,0))</f>
        <v>-1.9475140806743518E-3</v>
      </c>
      <c r="IS5" s="279">
        <f>INDEX('Forecast Assumptions'!17:17,1,MATCH('Forecast CREA Model'!IS1,'Forecast Assumptions'!2:2,0))</f>
        <v>-1.9475140806743518E-3</v>
      </c>
      <c r="IT5" s="279">
        <f>INDEX('Forecast Assumptions'!17:17,1,MATCH('Forecast CREA Model'!IT1,'Forecast Assumptions'!2:2,0))</f>
        <v>-1.9475140806743518E-3</v>
      </c>
      <c r="IU5" s="279">
        <f>INDEX('Forecast Assumptions'!17:17,1,MATCH('Forecast CREA Model'!IU1,'Forecast Assumptions'!2:2,0))</f>
        <v>-1.9475140806743518E-3</v>
      </c>
      <c r="IV5" s="279">
        <f>INDEX('Forecast Assumptions'!17:17,1,MATCH('Forecast CREA Model'!IV1,'Forecast Assumptions'!2:2,0))</f>
        <v>-1.9475140806743518E-3</v>
      </c>
      <c r="IW5" s="279">
        <f>INDEX('Forecast Assumptions'!17:17,1,MATCH('Forecast CREA Model'!IW1,'Forecast Assumptions'!2:2,0))</f>
        <v>-1.9475140806743518E-3</v>
      </c>
      <c r="IX5" s="279">
        <f>INDEX('Forecast Assumptions'!17:17,1,MATCH('Forecast CREA Model'!IX1,'Forecast Assumptions'!2:2,0))</f>
        <v>-1.9475140806743518E-3</v>
      </c>
      <c r="IY5" s="279">
        <f>INDEX('Forecast Assumptions'!17:17,1,MATCH('Forecast CREA Model'!IY1,'Forecast Assumptions'!2:2,0))</f>
        <v>-1.9475140806743518E-3</v>
      </c>
      <c r="IZ5" s="279">
        <f>INDEX('Forecast Assumptions'!17:17,1,MATCH('Forecast CREA Model'!IZ1,'Forecast Assumptions'!2:2,0))</f>
        <v>-1.9475140806743518E-3</v>
      </c>
      <c r="JA5" s="279">
        <f>INDEX('Forecast Assumptions'!17:17,1,MATCH('Forecast CREA Model'!JA1,'Forecast Assumptions'!2:2,0))</f>
        <v>-1.9475140806743518E-3</v>
      </c>
      <c r="JB5" s="279">
        <f>INDEX('Forecast Assumptions'!17:17,1,MATCH('Forecast CREA Model'!JB1,'Forecast Assumptions'!2:2,0))</f>
        <v>-1.9475140806743518E-3</v>
      </c>
      <c r="JC5" s="279">
        <f>INDEX('Forecast Assumptions'!17:17,1,MATCH('Forecast CREA Model'!JC1,'Forecast Assumptions'!2:2,0))</f>
        <v>-1.9475140806743518E-3</v>
      </c>
      <c r="JD5" s="279">
        <f>INDEX('Forecast Assumptions'!17:17,1,MATCH('Forecast CREA Model'!JD1,'Forecast Assumptions'!2:2,0))</f>
        <v>-1.9475140806743518E-3</v>
      </c>
      <c r="JE5" s="279">
        <f>INDEX('Forecast Assumptions'!17:17,1,MATCH('Forecast CREA Model'!JE1,'Forecast Assumptions'!2:2,0))</f>
        <v>-1.9475140806743518E-3</v>
      </c>
      <c r="JF5" s="279">
        <f>INDEX('Forecast Assumptions'!17:17,1,MATCH('Forecast CREA Model'!JF1,'Forecast Assumptions'!2:2,0))</f>
        <v>-1.9475140806743518E-3</v>
      </c>
      <c r="JG5" s="279">
        <f>INDEX('Forecast Assumptions'!17:17,1,MATCH('Forecast CREA Model'!JG1,'Forecast Assumptions'!2:2,0))</f>
        <v>-1.9475140806743518E-3</v>
      </c>
      <c r="JH5" s="279">
        <f>INDEX('Forecast Assumptions'!17:17,1,MATCH('Forecast CREA Model'!JH1,'Forecast Assumptions'!2:2,0))</f>
        <v>-1.9475140806743518E-3</v>
      </c>
      <c r="JI5" s="279">
        <f>INDEX('Forecast Assumptions'!17:17,1,MATCH('Forecast CREA Model'!JI1,'Forecast Assumptions'!2:2,0))</f>
        <v>-1.9475140806743518E-3</v>
      </c>
      <c r="JJ5" s="279">
        <f>INDEX('Forecast Assumptions'!17:17,1,MATCH('Forecast CREA Model'!JJ1,'Forecast Assumptions'!2:2,0))</f>
        <v>-1.9475140806743518E-3</v>
      </c>
      <c r="JK5" s="279">
        <f>INDEX('Forecast Assumptions'!17:17,1,MATCH('Forecast CREA Model'!JK1,'Forecast Assumptions'!2:2,0))</f>
        <v>-1.9475140806743518E-3</v>
      </c>
      <c r="JL5" s="279">
        <f>INDEX('Forecast Assumptions'!17:17,1,MATCH('Forecast CREA Model'!JL1,'Forecast Assumptions'!2:2,0))</f>
        <v>-1.9475140806743518E-3</v>
      </c>
      <c r="JM5" s="279">
        <f>INDEX('Forecast Assumptions'!17:17,1,MATCH('Forecast CREA Model'!JM1,'Forecast Assumptions'!2:2,0))</f>
        <v>-1.9475140806743518E-3</v>
      </c>
      <c r="JN5" s="279">
        <f>INDEX('Forecast Assumptions'!17:17,1,MATCH('Forecast CREA Model'!JN1,'Forecast Assumptions'!2:2,0))</f>
        <v>-1.9475140806743518E-3</v>
      </c>
      <c r="JO5" s="279">
        <f>INDEX('Forecast Assumptions'!17:17,1,MATCH('Forecast CREA Model'!JO1,'Forecast Assumptions'!2:2,0))</f>
        <v>-1.9475140806743518E-3</v>
      </c>
      <c r="JP5" s="279">
        <f>INDEX('Forecast Assumptions'!17:17,1,MATCH('Forecast CREA Model'!JP1,'Forecast Assumptions'!2:2,0))</f>
        <v>-1.9475140806743518E-3</v>
      </c>
      <c r="JQ5" s="279">
        <f>INDEX('Forecast Assumptions'!17:17,1,MATCH('Forecast CREA Model'!JQ1,'Forecast Assumptions'!2:2,0))</f>
        <v>-1.9475140806743518E-3</v>
      </c>
      <c r="JR5" s="279">
        <f>INDEX('Forecast Assumptions'!17:17,1,MATCH('Forecast CREA Model'!JR1,'Forecast Assumptions'!2:2,0))</f>
        <v>-1.9475140806743518E-3</v>
      </c>
      <c r="JS5" s="279">
        <f>INDEX('Forecast Assumptions'!17:17,1,MATCH('Forecast CREA Model'!JS1,'Forecast Assumptions'!2:2,0))</f>
        <v>-1.9475140806743518E-3</v>
      </c>
      <c r="JT5" s="279">
        <f>INDEX('Forecast Assumptions'!17:17,1,MATCH('Forecast CREA Model'!JT1,'Forecast Assumptions'!2:2,0))</f>
        <v>-1.9475140806743518E-3</v>
      </c>
      <c r="JU5" s="279">
        <f>INDEX('Forecast Assumptions'!17:17,1,MATCH('Forecast CREA Model'!JU1,'Forecast Assumptions'!2:2,0))</f>
        <v>-1.9475140806743518E-3</v>
      </c>
      <c r="JV5" s="279">
        <f>INDEX('Forecast Assumptions'!17:17,1,MATCH('Forecast CREA Model'!JV1,'Forecast Assumptions'!2:2,0))</f>
        <v>-1.9475140806743518E-3</v>
      </c>
      <c r="JW5" s="279">
        <f>INDEX('Forecast Assumptions'!17:17,1,MATCH('Forecast CREA Model'!JW1,'Forecast Assumptions'!2:2,0))</f>
        <v>-1.9475140806743518E-3</v>
      </c>
      <c r="JX5" s="279">
        <f>INDEX('Forecast Assumptions'!17:17,1,MATCH('Forecast CREA Model'!JX1,'Forecast Assumptions'!2:2,0))</f>
        <v>-1.9475140806743518E-3</v>
      </c>
      <c r="JY5" s="279">
        <f>INDEX('Forecast Assumptions'!17:17,1,MATCH('Forecast CREA Model'!JY1,'Forecast Assumptions'!2:2,0))</f>
        <v>-1.9475140806743518E-3</v>
      </c>
      <c r="JZ5" s="279">
        <f>INDEX('Forecast Assumptions'!17:17,1,MATCH('Forecast CREA Model'!JZ1,'Forecast Assumptions'!2:2,0))</f>
        <v>-1.9475140806743518E-3</v>
      </c>
      <c r="KA5" s="279">
        <f>INDEX('Forecast Assumptions'!17:17,1,MATCH('Forecast CREA Model'!KA1,'Forecast Assumptions'!2:2,0))</f>
        <v>-1.9475140806743518E-3</v>
      </c>
      <c r="KB5" s="279">
        <f>INDEX('Forecast Assumptions'!17:17,1,MATCH('Forecast CREA Model'!KB1,'Forecast Assumptions'!2:2,0))</f>
        <v>-1.9475140806743518E-3</v>
      </c>
      <c r="KC5" s="280">
        <f>INDEX('Forecast Assumptions'!17:17,1,MATCH('Forecast CREA Model'!KC1,'Forecast Assumptions'!2:2,0))</f>
        <v>-1.9475140806743518E-3</v>
      </c>
    </row>
    <row r="6" spans="1:289" s="26" customFormat="1" x14ac:dyDescent="0.25">
      <c r="A6" s="31" t="s">
        <v>28</v>
      </c>
      <c r="B6" s="281"/>
      <c r="C6" s="27"/>
      <c r="D6" s="27"/>
      <c r="E6" s="27"/>
      <c r="F6" s="27"/>
      <c r="G6" s="27"/>
      <c r="H6" s="27"/>
      <c r="I6" s="27"/>
      <c r="J6" s="27"/>
      <c r="K6" s="27"/>
      <c r="L6" s="27"/>
      <c r="M6" s="27"/>
      <c r="N6" s="282"/>
      <c r="O6" s="27"/>
      <c r="P6" s="27"/>
      <c r="Q6" s="27"/>
      <c r="R6" s="27"/>
      <c r="S6" s="27"/>
      <c r="T6" s="27"/>
      <c r="U6" s="27"/>
      <c r="V6" s="27"/>
      <c r="W6" s="27"/>
      <c r="X6" s="27"/>
      <c r="Y6" s="27"/>
      <c r="Z6" s="282"/>
      <c r="AA6" s="27"/>
      <c r="AB6" s="27"/>
      <c r="AC6" s="27"/>
      <c r="AD6" s="27"/>
      <c r="AE6" s="27"/>
      <c r="AF6" s="27"/>
      <c r="AG6" s="27"/>
      <c r="AH6" s="27"/>
      <c r="AI6" s="27"/>
      <c r="AJ6" s="27"/>
      <c r="AK6" s="27"/>
      <c r="AL6" s="282"/>
      <c r="AM6" s="27"/>
      <c r="AN6" s="27"/>
      <c r="AO6" s="27"/>
      <c r="AP6" s="27"/>
      <c r="AQ6" s="27"/>
      <c r="AR6" s="27"/>
      <c r="AS6" s="27"/>
      <c r="AT6" s="27"/>
      <c r="AU6" s="27"/>
      <c r="AV6" s="27"/>
      <c r="AW6" s="27"/>
      <c r="AX6" s="282"/>
      <c r="AY6" s="27"/>
      <c r="AZ6" s="27"/>
      <c r="BA6" s="27"/>
      <c r="BB6" s="27"/>
      <c r="BC6" s="27"/>
      <c r="BD6" s="27"/>
      <c r="BE6" s="27"/>
      <c r="BF6" s="27"/>
      <c r="BG6" s="27"/>
      <c r="BH6" s="27"/>
      <c r="BI6" s="237"/>
      <c r="BJ6" s="283"/>
      <c r="BK6" s="27"/>
      <c r="BL6" s="27"/>
      <c r="BM6" s="27"/>
      <c r="BN6" s="27"/>
      <c r="BO6" s="27"/>
      <c r="BP6" s="27"/>
      <c r="BQ6" s="27"/>
      <c r="BR6" s="27"/>
      <c r="BS6" s="27"/>
      <c r="BT6" s="27"/>
      <c r="BU6" s="27"/>
      <c r="BV6" s="27"/>
      <c r="BW6" s="27"/>
      <c r="BX6" s="27"/>
      <c r="BY6" s="27"/>
      <c r="BZ6" s="27"/>
      <c r="CA6" s="27"/>
      <c r="CB6" s="27"/>
      <c r="CC6" s="27"/>
      <c r="CD6" s="27"/>
      <c r="CE6" s="27"/>
      <c r="CF6" s="27"/>
      <c r="CG6" s="27"/>
      <c r="CH6" s="27"/>
      <c r="CI6" s="27"/>
      <c r="CJ6" s="27"/>
      <c r="CK6" s="27"/>
      <c r="CL6" s="27"/>
      <c r="CM6" s="27"/>
      <c r="CN6" s="27"/>
      <c r="CO6" s="27"/>
      <c r="CP6" s="27"/>
      <c r="CQ6" s="27"/>
      <c r="CR6" s="27"/>
      <c r="CS6" s="27"/>
      <c r="CT6" s="27"/>
      <c r="CU6" s="27"/>
      <c r="CV6" s="27"/>
      <c r="CW6" s="27"/>
      <c r="CX6" s="27"/>
      <c r="CY6" s="27"/>
      <c r="CZ6" s="27"/>
      <c r="DA6" s="27"/>
      <c r="DB6" s="27"/>
      <c r="DC6" s="27"/>
      <c r="DD6" s="27"/>
      <c r="DE6" s="27"/>
      <c r="DF6" s="27"/>
      <c r="DG6" s="27"/>
      <c r="DH6" s="27"/>
      <c r="DI6" s="27"/>
      <c r="DJ6" s="27"/>
      <c r="DK6" s="27"/>
      <c r="DL6" s="27"/>
      <c r="DM6" s="27"/>
      <c r="DN6" s="27"/>
      <c r="DO6" s="27"/>
      <c r="DP6" s="27"/>
      <c r="DQ6" s="27"/>
      <c r="DR6" s="27"/>
      <c r="DS6" s="27"/>
      <c r="DT6" s="27"/>
      <c r="DU6" s="27"/>
      <c r="DV6" s="27"/>
      <c r="DW6" s="27"/>
      <c r="DX6" s="27"/>
      <c r="DY6" s="27"/>
      <c r="DZ6" s="27"/>
      <c r="EA6" s="27"/>
      <c r="EB6" s="27"/>
      <c r="EC6" s="27"/>
      <c r="ED6" s="27"/>
      <c r="EE6" s="27"/>
      <c r="EF6" s="27"/>
      <c r="EG6" s="27"/>
      <c r="EH6" s="27"/>
      <c r="EI6" s="27"/>
      <c r="EJ6" s="27"/>
      <c r="EK6" s="27"/>
      <c r="EL6" s="27"/>
      <c r="EM6" s="27"/>
      <c r="EN6" s="27"/>
      <c r="EO6" s="27"/>
      <c r="EP6" s="27"/>
      <c r="EQ6" s="27"/>
      <c r="ER6" s="27"/>
      <c r="ES6" s="27"/>
      <c r="ET6" s="27"/>
      <c r="EU6" s="27"/>
      <c r="EV6" s="27"/>
      <c r="EW6" s="27"/>
      <c r="EX6" s="27"/>
      <c r="EY6" s="27"/>
      <c r="EZ6" s="27"/>
      <c r="FA6" s="27"/>
      <c r="FB6" s="27"/>
      <c r="FC6" s="27"/>
      <c r="FD6" s="27"/>
      <c r="FE6" s="27"/>
      <c r="FF6" s="27"/>
      <c r="FG6" s="27"/>
      <c r="FH6" s="27"/>
      <c r="FI6" s="27"/>
      <c r="FJ6" s="27"/>
      <c r="FK6" s="27"/>
      <c r="FL6" s="27"/>
      <c r="FM6" s="27"/>
      <c r="FN6" s="27"/>
      <c r="FO6" s="27"/>
      <c r="FP6" s="27"/>
      <c r="FQ6" s="27"/>
      <c r="FR6" s="27"/>
      <c r="FS6" s="27"/>
      <c r="FT6" s="27"/>
      <c r="FU6" s="27"/>
      <c r="FV6" s="27"/>
      <c r="FW6" s="27"/>
      <c r="FX6" s="27"/>
      <c r="FY6" s="27"/>
      <c r="FZ6" s="27"/>
      <c r="GA6" s="27"/>
      <c r="GB6" s="27"/>
      <c r="GC6" s="27"/>
      <c r="GD6" s="27"/>
      <c r="GE6" s="27"/>
      <c r="GF6" s="27"/>
      <c r="GG6" s="27"/>
      <c r="GH6" s="27"/>
      <c r="GI6" s="27"/>
      <c r="GJ6" s="27"/>
      <c r="GK6" s="27"/>
      <c r="GL6" s="27"/>
      <c r="GM6" s="27"/>
      <c r="GN6" s="27"/>
      <c r="GO6" s="27"/>
      <c r="GP6" s="27"/>
      <c r="GQ6" s="27"/>
      <c r="GR6" s="27"/>
      <c r="GS6" s="27"/>
      <c r="GT6" s="27"/>
      <c r="GU6" s="27"/>
      <c r="GV6" s="27"/>
      <c r="GW6" s="284"/>
      <c r="GX6" s="282"/>
      <c r="GY6" s="27"/>
      <c r="GZ6" s="27"/>
      <c r="HA6" s="27"/>
      <c r="HB6" s="27"/>
      <c r="HC6" s="27"/>
      <c r="HD6" s="27"/>
      <c r="HE6" s="27"/>
      <c r="HF6" s="27"/>
      <c r="HG6" s="27"/>
      <c r="HH6" s="27"/>
      <c r="HI6" s="27"/>
      <c r="HJ6" s="27"/>
      <c r="HK6" s="27"/>
      <c r="HL6" s="27"/>
      <c r="HM6" s="27"/>
      <c r="HN6" s="27"/>
      <c r="HO6" s="27"/>
      <c r="HP6" s="27"/>
      <c r="HQ6" s="27"/>
      <c r="HR6" s="27"/>
      <c r="HS6" s="27"/>
      <c r="HT6" s="27"/>
      <c r="HU6" s="27"/>
      <c r="HV6" s="27"/>
      <c r="HW6" s="27"/>
      <c r="HX6" s="27"/>
      <c r="HY6" s="27"/>
      <c r="HZ6" s="27"/>
      <c r="IA6" s="27"/>
      <c r="IB6" s="27"/>
      <c r="IC6" s="27"/>
      <c r="ID6" s="27"/>
      <c r="IE6" s="27"/>
      <c r="IF6" s="27"/>
      <c r="IG6" s="27"/>
      <c r="IH6" s="27"/>
      <c r="II6" s="27"/>
      <c r="IJ6" s="27"/>
      <c r="IK6" s="27"/>
      <c r="IL6" s="27"/>
      <c r="IM6" s="27"/>
      <c r="IN6" s="27"/>
      <c r="IO6" s="27"/>
      <c r="IP6" s="27"/>
      <c r="IQ6" s="27"/>
      <c r="IR6" s="27"/>
      <c r="IS6" s="27"/>
      <c r="IT6" s="27"/>
      <c r="IU6" s="27"/>
      <c r="IV6" s="27"/>
      <c r="IW6" s="27"/>
      <c r="IX6" s="27"/>
      <c r="IY6" s="27"/>
      <c r="IZ6" s="27"/>
      <c r="JA6" s="27"/>
      <c r="JB6" s="27"/>
      <c r="JC6" s="27"/>
      <c r="JD6" s="27"/>
      <c r="JE6" s="27"/>
      <c r="JF6" s="27"/>
      <c r="JG6" s="27"/>
      <c r="JH6" s="27"/>
      <c r="JI6" s="27"/>
      <c r="JJ6" s="27"/>
      <c r="JK6" s="27"/>
      <c r="JL6" s="27"/>
      <c r="JM6" s="27"/>
      <c r="JN6" s="27"/>
      <c r="JO6" s="27"/>
      <c r="JP6" s="27"/>
      <c r="JQ6" s="27"/>
      <c r="JR6" s="27"/>
      <c r="JS6" s="27"/>
      <c r="JT6" s="27"/>
      <c r="JU6" s="27"/>
      <c r="JV6" s="27"/>
      <c r="JW6" s="27"/>
      <c r="JX6" s="27"/>
      <c r="JY6" s="27"/>
      <c r="JZ6" s="27"/>
      <c r="KA6" s="27"/>
      <c r="KB6" s="27"/>
      <c r="KC6" s="284"/>
    </row>
    <row r="7" spans="1:289" s="26" customFormat="1" x14ac:dyDescent="0.25">
      <c r="A7" s="31" t="s">
        <v>29</v>
      </c>
      <c r="B7" s="26">
        <f>SUMIFS('Attach UT CREA 8.2'!$AX:$AX,'Attach UT CREA 8.2'!$A:$A,MONTH(B4),'Attach UT CREA 8.2'!$C:$C,"3")*INDEX('Taxing District'!$118:$118,1,MATCH(YEAR(B4),'Taxing District'!$2:$2,0))</f>
        <v>1607100.6628203003</v>
      </c>
      <c r="C7" s="26">
        <f>SUMIFS('Attach UT CREA 8.2'!$AX:$AX,'Attach UT CREA 8.2'!$A:$A,MONTH(C4),'Attach UT CREA 8.2'!$C:$C,"3")*INDEX('Taxing District'!$118:$118,1,MATCH(YEAR(C4),'Taxing District'!$2:$2,0))</f>
        <v>1566535.7922500749</v>
      </c>
      <c r="D7" s="26">
        <f>SUMIFS('Attach UT CREA 8.2'!$AX:$AX,'Attach UT CREA 8.2'!$A:$A,MONTH(D4),'Attach UT CREA 8.2'!$C:$C,"3")*INDEX('Taxing District'!$118:$118,1,MATCH(YEAR(D4),'Taxing District'!$2:$2,0))</f>
        <v>1473919.0014628186</v>
      </c>
      <c r="E7" s="26">
        <f>SUMIFS('Attach UT CREA 8.2'!$AX:$AX,'Attach UT CREA 8.2'!$A:$A,MONTH(E4),'Attach UT CREA 8.2'!$C:$C,"3")*INDEX('Taxing District'!$118:$118,1,MATCH(YEAR(E4),'Taxing District'!$2:$2,0))</f>
        <v>1345973.3820234055</v>
      </c>
      <c r="F7" s="26">
        <f>SUMIFS('Attach UT CREA 8.2'!$AX:$AX,'Attach UT CREA 8.2'!$A:$A,MONTH(F4),'Attach UT CREA 8.2'!$C:$C,"3")*INDEX('Taxing District'!$118:$118,1,MATCH(YEAR(F4),'Taxing District'!$2:$2,0))</f>
        <v>1184366.7696423391</v>
      </c>
      <c r="G7" s="26">
        <f>SUMIFS('Attach UT CREA 8.2'!$AX:$AX,'Attach UT CREA 8.2'!$A:$A,MONTH(G4),'Attach UT CREA 8.2'!$C:$C,"3")*INDEX('Taxing District'!$118:$118,1,MATCH(YEAR(G4),'Taxing District'!$2:$2,0))</f>
        <v>1336577.0353396139</v>
      </c>
      <c r="H7" s="26">
        <f>SUMIFS('Attach UT CREA 8.2'!$AX:$AX,'Attach UT CREA 8.2'!$A:$A,MONTH(H4),'Attach UT CREA 8.2'!$C:$C,"3")*INDEX('Taxing District'!$118:$118,1,MATCH(YEAR(H4),'Taxing District'!$2:$2,0))</f>
        <v>1848263.713829481</v>
      </c>
      <c r="I7" s="26">
        <f>SUMIFS('Attach UT CREA 8.2'!$AX:$AX,'Attach UT CREA 8.2'!$A:$A,MONTH(I4),'Attach UT CREA 8.2'!$C:$C,"3")*INDEX('Taxing District'!$118:$118,1,MATCH(YEAR(I4),'Taxing District'!$2:$2,0))</f>
        <v>2147425.8360760384</v>
      </c>
      <c r="J7" s="26">
        <f>SUMIFS('Attach UT CREA 8.2'!$AX:$AX,'Attach UT CREA 8.2'!$A:$A,MONTH(J4),'Attach UT CREA 8.2'!$C:$C,"3")*INDEX('Taxing District'!$118:$118,1,MATCH(YEAR(J4),'Taxing District'!$2:$2,0))</f>
        <v>1795888.101813372</v>
      </c>
      <c r="K7" s="26">
        <f>SUMIFS('Attach UT CREA 8.2'!$AX:$AX,'Attach UT CREA 8.2'!$A:$A,MONTH(K4),'Attach UT CREA 8.2'!$C:$C,"3")*INDEX('Taxing District'!$118:$118,1,MATCH(YEAR(K4),'Taxing District'!$2:$2,0))</f>
        <v>1266594.193141853</v>
      </c>
      <c r="L7" s="26">
        <f>SUMIFS('Attach UT CREA 8.2'!$AX:$AX,'Attach UT CREA 8.2'!$A:$A,MONTH(L4),'Attach UT CREA 8.2'!$C:$C,"3")*INDEX('Taxing District'!$118:$118,1,MATCH(YEAR(L4),'Taxing District'!$2:$2,0))</f>
        <v>1389976.4756537187</v>
      </c>
      <c r="M7" s="26">
        <f>SUMIFS('Attach UT CREA 8.2'!$AX:$AX,'Attach UT CREA 8.2'!$A:$A,MONTH(M4),'Attach UT CREA 8.2'!$C:$C,"3")*INDEX('Taxing District'!$118:$118,1,MATCH(YEAR(M4),'Taxing District'!$2:$2,0))</f>
        <v>1645541.4905942299</v>
      </c>
      <c r="N7" s="26">
        <f>SUMIFS('Attach UT CREA 8.2'!$AX:$AX,'Attach UT CREA 8.2'!$A:$A,MONTH(N4),'Attach UT CREA 8.2'!$C:$C,"3")*INDEX('Taxing District'!$118:$118,1,MATCH(YEAR(N4),'Taxing District'!$2:$2,0))</f>
        <v>1718035.2569052982</v>
      </c>
      <c r="O7" s="26">
        <f>SUMIFS('Attach UT CREA 8.2'!$AX:$AX,'Attach UT CREA 8.2'!$A:$A,MONTH(O4),'Attach UT CREA 8.2'!$C:$C,"3")*INDEX('Taxing District'!$118:$118,1,MATCH(YEAR(O4),'Taxing District'!$2:$2,0))</f>
        <v>1674670.2832955276</v>
      </c>
      <c r="P7" s="26">
        <f>SUMIFS('Attach UT CREA 8.2'!$AX:$AX,'Attach UT CREA 8.2'!$A:$A,MONTH(P4),'Attach UT CREA 8.2'!$C:$C,"3")*INDEX('Taxing District'!$118:$118,1,MATCH(YEAR(P4),'Taxing District'!$2:$2,0))</f>
        <v>1575660.360871197</v>
      </c>
      <c r="Q7" s="26">
        <f>SUMIFS('Attach UT CREA 8.2'!$AX:$AX,'Attach UT CREA 8.2'!$A:$A,MONTH(Q4),'Attach UT CREA 8.2'!$C:$C,"3")*INDEX('Taxing District'!$118:$118,1,MATCH(YEAR(Q4),'Taxing District'!$2:$2,0))</f>
        <v>1438882.939114836</v>
      </c>
      <c r="R7" s="26">
        <f>SUMIFS('Attach UT CREA 8.2'!$AX:$AX,'Attach UT CREA 8.2'!$A:$A,MONTH(R4),'Attach UT CREA 8.2'!$C:$C,"3")*INDEX('Taxing District'!$118:$118,1,MATCH(YEAR(R4),'Taxing District'!$2:$2,0))</f>
        <v>1266120.9807366596</v>
      </c>
      <c r="S7" s="26">
        <f>SUMIFS('Attach UT CREA 8.2'!$AX:$AX,'Attach UT CREA 8.2'!$A:$A,MONTH(S4),'Attach UT CREA 8.2'!$C:$C,"3")*INDEX('Taxing District'!$118:$118,1,MATCH(YEAR(S4),'Taxing District'!$2:$2,0))</f>
        <v>1428837.983461262</v>
      </c>
      <c r="T7" s="26">
        <f>SUMIFS('Attach UT CREA 8.2'!$AX:$AX,'Attach UT CREA 8.2'!$A:$A,MONTH(T4),'Attach UT CREA 8.2'!$C:$C,"3")*INDEX('Taxing District'!$118:$118,1,MATCH(YEAR(T4),'Taxing District'!$2:$2,0))</f>
        <v>1975845.2584079555</v>
      </c>
      <c r="U7" s="26">
        <f>SUMIFS('Attach UT CREA 8.2'!$AX:$AX,'Attach UT CREA 8.2'!$A:$A,MONTH(U4),'Attach UT CREA 8.2'!$C:$C,"3")*INDEX('Taxing District'!$118:$118,1,MATCH(YEAR(U4),'Taxing District'!$2:$2,0))</f>
        <v>2295657.8783892272</v>
      </c>
      <c r="V7" s="26">
        <f>SUMIFS('Attach UT CREA 8.2'!$AX:$AX,'Attach UT CREA 8.2'!$A:$A,MONTH(V4),'Attach UT CREA 8.2'!$C:$C,"3")*INDEX('Taxing District'!$118:$118,1,MATCH(YEAR(V4),'Taxing District'!$2:$2,0))</f>
        <v>1919854.2740674</v>
      </c>
      <c r="W7" s="26">
        <f>SUMIFS('Attach UT CREA 8.2'!$AX:$AX,'Attach UT CREA 8.2'!$A:$A,MONTH(W4),'Attach UT CREA 8.2'!$C:$C,"3")*INDEX('Taxing District'!$118:$118,1,MATCH(YEAR(W4),'Taxing District'!$2:$2,0))</f>
        <v>1354024.3808937687</v>
      </c>
      <c r="X7" s="26">
        <f>SUMIFS('Attach UT CREA 8.2'!$AX:$AX,'Attach UT CREA 8.2'!$A:$A,MONTH(X4),'Attach UT CREA 8.2'!$C:$C,"3")*INDEX('Taxing District'!$118:$118,1,MATCH(YEAR(X4),'Taxing District'!$2:$2,0))</f>
        <v>1485923.4686962962</v>
      </c>
      <c r="Y7" s="26">
        <f>SUMIFS('Attach UT CREA 8.2'!$AX:$AX,'Attach UT CREA 8.2'!$A:$A,MONTH(Y4),'Attach UT CREA 8.2'!$C:$C,"3")*INDEX('Taxing District'!$118:$118,1,MATCH(YEAR(Y4),'Taxing District'!$2:$2,0))</f>
        <v>1759129.5697558308</v>
      </c>
      <c r="Z7" s="26">
        <f>SUMIFS('Attach UT CREA 8.2'!$AX:$AX,'Attach UT CREA 8.2'!$A:$A,MONTH(Z4),'Attach UT CREA 8.2'!$C:$C,"3")*INDEX('Taxing District'!$118:$118,1,MATCH(YEAR(Z4),'Taxing District'!$2:$2,0))</f>
        <v>1933316.4994910583</v>
      </c>
      <c r="AA7" s="26">
        <f>SUMIFS('Attach UT CREA 8.2'!$AX:$AX,'Attach UT CREA 8.2'!$A:$A,MONTH(AA4),'Attach UT CREA 8.2'!$C:$C,"3")*INDEX('Taxing District'!$118:$118,1,MATCH(YEAR(AA4),'Taxing District'!$2:$2,0))</f>
        <v>1884517.6063118915</v>
      </c>
      <c r="AB7" s="26">
        <f>SUMIFS('Attach UT CREA 8.2'!$AX:$AX,'Attach UT CREA 8.2'!$A:$A,MONTH(AB4),'Attach UT CREA 8.2'!$C:$C,"3")*INDEX('Taxing District'!$118:$118,1,MATCH(YEAR(AB4),'Taxing District'!$2:$2,0))</f>
        <v>1773101.0821940517</v>
      </c>
      <c r="AC7" s="26">
        <f>SUMIFS('Attach UT CREA 8.2'!$AX:$AX,'Attach UT CREA 8.2'!$A:$A,MONTH(AC4),'Attach UT CREA 8.2'!$C:$C,"3")*INDEX('Taxing District'!$118:$118,1,MATCH(YEAR(AC4),'Taxing District'!$2:$2,0))</f>
        <v>1619184.5399248637</v>
      </c>
      <c r="AD7" s="26">
        <f>SUMIFS('Attach UT CREA 8.2'!$AX:$AX,'Attach UT CREA 8.2'!$A:$A,MONTH(AD4),'Attach UT CREA 8.2'!$C:$C,"3")*INDEX('Taxing District'!$118:$118,1,MATCH(YEAR(AD4),'Taxing District'!$2:$2,0))</f>
        <v>1424774.3592987934</v>
      </c>
      <c r="AE7" s="26">
        <f>SUMIFS('Attach UT CREA 8.2'!$AX:$AX,'Attach UT CREA 8.2'!$A:$A,MONTH(AE4),'Attach UT CREA 8.2'!$C:$C,"3")*INDEX('Taxing District'!$118:$118,1,MATCH(YEAR(AE4),'Taxing District'!$2:$2,0))</f>
        <v>1607880.8845291692</v>
      </c>
      <c r="AF7" s="26">
        <f>SUMIFS('Attach UT CREA 8.2'!$AX:$AX,'Attach UT CREA 8.2'!$A:$A,MONTH(AF4),'Attach UT CREA 8.2'!$C:$C,"3")*INDEX('Taxing District'!$118:$118,1,MATCH(YEAR(AF4),'Taxing District'!$2:$2,0))</f>
        <v>2223431.8086126661</v>
      </c>
      <c r="AG7" s="26">
        <f>SUMIFS('Attach UT CREA 8.2'!$AX:$AX,'Attach UT CREA 8.2'!$A:$A,MONTH(AG4),'Attach UT CREA 8.2'!$C:$C,"3")*INDEX('Taxing District'!$118:$118,1,MATCH(YEAR(AG4),'Taxing District'!$2:$2,0))</f>
        <v>2583319.0766242668</v>
      </c>
      <c r="AH7" s="26">
        <f>SUMIFS('Attach UT CREA 8.2'!$AX:$AX,'Attach UT CREA 8.2'!$A:$A,MONTH(AH4),'Attach UT CREA 8.2'!$C:$C,"3")*INDEX('Taxing District'!$118:$118,1,MATCH(YEAR(AH4),'Taxing District'!$2:$2,0))</f>
        <v>2160424.781595462</v>
      </c>
      <c r="AI7" s="26">
        <f>SUMIFS('Attach UT CREA 8.2'!$AX:$AX,'Attach UT CREA 8.2'!$A:$A,MONTH(AI4),'Attach UT CREA 8.2'!$C:$C,"3")*INDEX('Taxing District'!$118:$118,1,MATCH(YEAR(AI4),'Taxing District'!$2:$2,0))</f>
        <v>1523692.6400512073</v>
      </c>
      <c r="AJ7" s="26">
        <f>SUMIFS('Attach UT CREA 8.2'!$AX:$AX,'Attach UT CREA 8.2'!$A:$A,MONTH(AJ4),'Attach UT CREA 8.2'!$C:$C,"3")*INDEX('Taxing District'!$118:$118,1,MATCH(YEAR(AJ4),'Taxing District'!$2:$2,0))</f>
        <v>1672119.5606813366</v>
      </c>
      <c r="AK7" s="26">
        <f>SUMIFS('Attach UT CREA 8.2'!$AX:$AX,'Attach UT CREA 8.2'!$A:$A,MONTH(AK4),'Attach UT CREA 8.2'!$C:$C,"3")*INDEX('Taxing District'!$118:$118,1,MATCH(YEAR(AK4),'Taxing District'!$2:$2,0))</f>
        <v>1979560.2030180118</v>
      </c>
      <c r="AL7" s="26">
        <f>SUMIFS('Attach UT CREA 8.2'!$AX:$AX,'Attach UT CREA 8.2'!$A:$A,MONTH(AL4),'Attach UT CREA 8.2'!$C:$C,"3")*INDEX('Taxing District'!$118:$118,1,MATCH(YEAR(AL4),'Taxing District'!$2:$2,0))</f>
        <v>1955999.3215408961</v>
      </c>
      <c r="AM7" s="26">
        <f>SUMIFS('Attach UT CREA 8.2'!$AX:$AX,'Attach UT CREA 8.2'!$A:$A,MONTH(AM4),'Attach UT CREA 8.2'!$C:$C,"3")*INDEX('Taxing District'!$118:$118,1,MATCH(YEAR(AM4),'Taxing District'!$2:$2,0))</f>
        <v>1906627.8906471317</v>
      </c>
      <c r="AN7" s="26">
        <f>SUMIFS('Attach UT CREA 8.2'!$AX:$AX,'Attach UT CREA 8.2'!$A:$A,MONTH(AN4),'Attach UT CREA 8.2'!$C:$C,"3")*INDEX('Taxing District'!$118:$118,1,MATCH(YEAR(AN4),'Taxing District'!$2:$2,0))</f>
        <v>1793904.1614282948</v>
      </c>
      <c r="AO7" s="26">
        <f>SUMIFS('Attach UT CREA 8.2'!$AX:$AX,'Attach UT CREA 8.2'!$A:$A,MONTH(AO4),'Attach UT CREA 8.2'!$C:$C,"3")*INDEX('Taxing District'!$118:$118,1,MATCH(YEAR(AO4),'Taxing District'!$2:$2,0))</f>
        <v>1638181.7785014922</v>
      </c>
      <c r="AP7" s="26">
        <f>SUMIFS('Attach UT CREA 8.2'!$AX:$AX,'Attach UT CREA 8.2'!$A:$A,MONTH(AP4),'Attach UT CREA 8.2'!$C:$C,"3")*INDEX('Taxing District'!$118:$118,1,MATCH(YEAR(AP4),'Taxing District'!$2:$2,0))</f>
        <v>1441490.6617053852</v>
      </c>
      <c r="AQ7" s="26">
        <f>SUMIFS('Attach UT CREA 8.2'!$AX:$AX,'Attach UT CREA 8.2'!$A:$A,MONTH(AQ4),'Attach UT CREA 8.2'!$C:$C,"3")*INDEX('Taxing District'!$118:$118,1,MATCH(YEAR(AQ4),'Taxing District'!$2:$2,0))</f>
        <v>1626745.5018800851</v>
      </c>
      <c r="AR7" s="26">
        <f>SUMIFS('Attach UT CREA 8.2'!$AX:$AX,'Attach UT CREA 8.2'!$A:$A,MONTH(AR4),'Attach UT CREA 8.2'!$C:$C,"3")*INDEX('Taxing District'!$118:$118,1,MATCH(YEAR(AR4),'Taxing District'!$2:$2,0))</f>
        <v>2249518.4364710571</v>
      </c>
      <c r="AS7" s="26">
        <f>SUMIFS('Attach UT CREA 8.2'!$AX:$AX,'Attach UT CREA 8.2'!$A:$A,MONTH(AS4),'Attach UT CREA 8.2'!$C:$C,"3")*INDEX('Taxing District'!$118:$118,1,MATCH(YEAR(AS4),'Taxing District'!$2:$2,0))</f>
        <v>2613628.116519413</v>
      </c>
      <c r="AT7" s="26">
        <f>SUMIFS('Attach UT CREA 8.2'!$AX:$AX,'Attach UT CREA 8.2'!$A:$A,MONTH(AT4),'Attach UT CREA 8.2'!$C:$C,"3")*INDEX('Taxing District'!$118:$118,1,MATCH(YEAR(AT4),'Taxing District'!$2:$2,0))</f>
        <v>2185772.1734404545</v>
      </c>
      <c r="AU7" s="26">
        <f>SUMIFS('Attach UT CREA 8.2'!$AX:$AX,'Attach UT CREA 8.2'!$A:$A,MONTH(AU4),'Attach UT CREA 8.2'!$C:$C,"3")*INDEX('Taxing District'!$118:$118,1,MATCH(YEAR(AU4),'Taxing District'!$2:$2,0))</f>
        <v>1541569.5107146644</v>
      </c>
      <c r="AV7" s="26">
        <f>SUMIFS('Attach UT CREA 8.2'!$AX:$AX,'Attach UT CREA 8.2'!$A:$A,MONTH(AV4),'Attach UT CREA 8.2'!$C:$C,"3")*INDEX('Taxing District'!$118:$118,1,MATCH(YEAR(AV4),'Taxing District'!$2:$2,0))</f>
        <v>1691737.8644877605</v>
      </c>
      <c r="AW7" s="26">
        <f>SUMIFS('Attach UT CREA 8.2'!$AX:$AX,'Attach UT CREA 8.2'!$A:$A,MONTH(AW4),'Attach UT CREA 8.2'!$C:$C,"3")*INDEX('Taxing District'!$118:$118,1,MATCH(YEAR(AW4),'Taxing District'!$2:$2,0))</f>
        <v>2002785.5837737331</v>
      </c>
      <c r="AX7" s="26">
        <f>SUMIFS('Attach UT CREA 8.2'!$AX:$AX,'Attach UT CREA 8.2'!$A:$A,MONTH(AX4),'Attach UT CREA 8.2'!$C:$C,"3")*INDEX('Taxing District'!$118:$118,1,MATCH(YEAR(AX4),'Taxing District'!$2:$2,0))</f>
        <v>2008603.4907977968</v>
      </c>
      <c r="AY7" s="26">
        <f>SUMIFS('Attach UT CREA 8.2'!$AX:$AX,'Attach UT CREA 8.2'!$A:$A,MONTH(AY4),'Attach UT CREA 8.2'!$C:$C,"3")*INDEX('Taxing District'!$118:$118,1,MATCH(YEAR(AY4),'Taxing District'!$2:$2,0))</f>
        <v>1957904.2766688396</v>
      </c>
      <c r="AZ7" s="26">
        <f>SUMIFS('Attach UT CREA 8.2'!$AX:$AX,'Attach UT CREA 8.2'!$A:$A,MONTH(AZ4),'Attach UT CREA 8.2'!$C:$C,"3")*INDEX('Taxing District'!$118:$118,1,MATCH(YEAR(AZ4),'Taxing District'!$2:$2,0))</f>
        <v>1842148.9829367669</v>
      </c>
      <c r="BA7" s="26">
        <f>SUMIFS('Attach UT CREA 8.2'!$AX:$AX,'Attach UT CREA 8.2'!$A:$A,MONTH(BA4),'Attach UT CREA 8.2'!$C:$C,"3")*INDEX('Taxing District'!$118:$118,1,MATCH(YEAR(BA4),'Taxing District'!$2:$2,0))</f>
        <v>1682238.6401787121</v>
      </c>
      <c r="BB7" s="26">
        <f>SUMIFS('Attach UT CREA 8.2'!$AX:$AX,'Attach UT CREA 8.2'!$A:$A,MONTH(BB4),'Attach UT CREA 8.2'!$C:$C,"3")*INDEX('Taxing District'!$118:$118,1,MATCH(YEAR(BB4),'Taxing District'!$2:$2,0))</f>
        <v>1480257.7604029737</v>
      </c>
      <c r="BC7" s="26">
        <f>SUMIFS('Attach UT CREA 8.2'!$AX:$AX,'Attach UT CREA 8.2'!$A:$A,MONTH(BC4),'Attach UT CREA 8.2'!$C:$C,"3")*INDEX('Taxing District'!$118:$118,1,MATCH(YEAR(BC4),'Taxing District'!$2:$2,0))</f>
        <v>1670494.7991198145</v>
      </c>
      <c r="BD7" s="26">
        <f>SUMIFS('Attach UT CREA 8.2'!$AX:$AX,'Attach UT CREA 8.2'!$A:$A,MONTH(BD4),'Attach UT CREA 8.2'!$C:$C,"3")*INDEX('Taxing District'!$118:$118,1,MATCH(YEAR(BD4),'Taxing District'!$2:$2,0))</f>
        <v>2310016.4373013545</v>
      </c>
      <c r="BE7" s="26">
        <f>SUMIFS('Attach UT CREA 8.2'!$AX:$AX,'Attach UT CREA 8.2'!$A:$A,MONTH(BE4),'Attach UT CREA 8.2'!$C:$C,"3")*INDEX('Taxing District'!$118:$118,1,MATCH(YEAR(BE4),'Taxing District'!$2:$2,0))</f>
        <v>2683918.3943849863</v>
      </c>
      <c r="BF7" s="26">
        <f>SUMIFS('Attach UT CREA 8.2'!$AX:$AX,'Attach UT CREA 8.2'!$A:$A,MONTH(BF4),'Attach UT CREA 8.2'!$C:$C,"3")*INDEX('Taxing District'!$118:$118,1,MATCH(YEAR(BF4),'Taxing District'!$2:$2,0))</f>
        <v>2244555.7978018918</v>
      </c>
      <c r="BG7" s="26">
        <f>SUMIFS('Attach UT CREA 8.2'!$AX:$AX,'Attach UT CREA 8.2'!$A:$A,MONTH(BG4),'Attach UT CREA 8.2'!$C:$C,"3")*INDEX('Taxing District'!$118:$118,1,MATCH(YEAR(BG4),'Taxing District'!$2:$2,0))</f>
        <v>1583028.1055975237</v>
      </c>
      <c r="BH7" s="26">
        <f>SUMIFS('Attach UT CREA 8.2'!$AX:$AX,'Attach UT CREA 8.2'!$A:$A,MONTH(BH4),'Attach UT CREA 8.2'!$C:$C,"3")*INDEX('Taxing District'!$118:$118,1,MATCH(YEAR(BH4),'Taxing District'!$2:$2,0))</f>
        <v>1737235.0504948169</v>
      </c>
      <c r="BI7" s="36">
        <f>SUMIFS('Attach UT CREA 8.2'!$AX:$AX,'Attach UT CREA 8.2'!$A:$A,MONTH(BI4),'Attach UT CREA 8.2'!$C:$C,"3")*INDEX('Taxing District'!$118:$118,1,MATCH(YEAR(BI4),'Taxing District'!$2:$2,0))</f>
        <v>2056648.0113696272</v>
      </c>
      <c r="BJ7" s="31">
        <f>SUMIFS('Attach UT CREA 8.2'!$AX:$AX,'Attach UT CREA 8.2'!$A:$A,MONTH(BJ4),'Attach UT CREA 8.2'!$C:$C,"3")*INDEX('Taxing District'!$118:$118,1,MATCH(YEAR(BJ4),'Taxing District'!$2:$2,0))</f>
        <v>2033266.2025479113</v>
      </c>
      <c r="BK7" s="26">
        <f>SUMIFS('Attach UT CREA 8.2'!$AX:$AX,'Attach UT CREA 8.2'!$A:$A,MONTH(BK4),'Attach UT CREA 8.2'!$C:$C,"3")*INDEX('Taxing District'!$118:$118,1,MATCH(YEAR(BK4),'Taxing District'!$2:$2,0))</f>
        <v>1981944.4762557778</v>
      </c>
      <c r="BL7" s="26">
        <f>SUMIFS('Attach UT CREA 8.2'!$AX:$AX,'Attach UT CREA 8.2'!$A:$A,MONTH(BL4),'Attach UT CREA 8.2'!$C:$C,"3")*INDEX('Taxing District'!$118:$118,1,MATCH(YEAR(BL4),'Taxing District'!$2:$2,0))</f>
        <v>1864767.8768972124</v>
      </c>
      <c r="BM7" s="26">
        <f>SUMIFS('Attach UT CREA 8.2'!$AX:$AX,'Attach UT CREA 8.2'!$A:$A,MONTH(BM4),'Attach UT CREA 8.2'!$C:$C,"3")*INDEX('Taxing District'!$118:$118,1,MATCH(YEAR(BM4),'Taxing District'!$2:$2,0))</f>
        <v>1702894.069121113</v>
      </c>
      <c r="BN7" s="26">
        <f>SUMIFS('Attach UT CREA 8.2'!$AX:$AX,'Attach UT CREA 8.2'!$A:$A,MONTH(BN4),'Attach UT CREA 8.2'!$C:$C,"3")*INDEX('Taxing District'!$118:$118,1,MATCH(YEAR(BN4),'Taxing District'!$2:$2,0))</f>
        <v>1498433.1596930488</v>
      </c>
      <c r="BO7" s="26">
        <f>SUMIFS('Attach UT CREA 8.2'!$AX:$AX,'Attach UT CREA 8.2'!$A:$A,MONTH(BO4),'Attach UT CREA 8.2'!$C:$C,"3")*INDEX('Taxing District'!$118:$118,1,MATCH(YEAR(BO4),'Taxing District'!$2:$2,0))</f>
        <v>1691006.0308783501</v>
      </c>
      <c r="BP7" s="26">
        <f>SUMIFS('Attach UT CREA 8.2'!$AX:$AX,'Attach UT CREA 8.2'!$A:$A,MONTH(BP4),'Attach UT CREA 8.2'!$C:$C,"3")*INDEX('Taxing District'!$118:$118,1,MATCH(YEAR(BP4),'Taxing District'!$2:$2,0))</f>
        <v>2338380.0589878634</v>
      </c>
      <c r="BQ7" s="26">
        <f>SUMIFS('Attach UT CREA 8.2'!$AX:$AX,'Attach UT CREA 8.2'!$A:$A,MONTH(BQ4),'Attach UT CREA 8.2'!$C:$C,"3")*INDEX('Taxing District'!$118:$118,1,MATCH(YEAR(BQ4),'Taxing District'!$2:$2,0))</f>
        <v>2716872.9849872636</v>
      </c>
      <c r="BR7" s="26">
        <f>SUMIFS('Attach UT CREA 8.2'!$AX:$AX,'Attach UT CREA 8.2'!$A:$A,MONTH(BR4),'Attach UT CREA 8.2'!$C:$C,"3")*INDEX('Taxing District'!$118:$118,1,MATCH(YEAR(BR4),'Taxing District'!$2:$2,0))</f>
        <v>2272115.6586215347</v>
      </c>
      <c r="BS7" s="26">
        <f>SUMIFS('Attach UT CREA 8.2'!$AX:$AX,'Attach UT CREA 8.2'!$A:$A,MONTH(BS4),'Attach UT CREA 8.2'!$C:$C,"3")*INDEX('Taxing District'!$118:$118,1,MATCH(YEAR(BS4),'Taxing District'!$2:$2,0))</f>
        <v>1602465.3743464567</v>
      </c>
      <c r="BT7" s="26">
        <f>SUMIFS('Attach UT CREA 8.2'!$AX:$AX,'Attach UT CREA 8.2'!$A:$A,MONTH(BT4),'Attach UT CREA 8.2'!$C:$C,"3")*INDEX('Taxing District'!$118:$118,1,MATCH(YEAR(BT4),'Taxing District'!$2:$2,0))</f>
        <v>1758565.7548816402</v>
      </c>
      <c r="BU7" s="26">
        <f>SUMIFS('Attach UT CREA 8.2'!$AX:$AX,'Attach UT CREA 8.2'!$A:$A,MONTH(BU4),'Attach UT CREA 8.2'!$C:$C,"3")*INDEX('Taxing District'!$118:$118,1,MATCH(YEAR(BU4),'Taxing District'!$2:$2,0))</f>
        <v>2081900.6395305532</v>
      </c>
      <c r="BV7" s="26">
        <f>SUMIFS('Attach UT CREA 8.2'!$AX:$AX,'Attach UT CREA 8.2'!$A:$A,MONTH(BV4),'Attach UT CREA 8.2'!$C:$C,"3")*INDEX('Taxing District'!$118:$118,1,MATCH(YEAR(BV4),'Taxing District'!$2:$2,0))</f>
        <v>2021859.7736547035</v>
      </c>
      <c r="BW7" s="26">
        <f>SUMIFS('Attach UT CREA 8.2'!$AX:$AX,'Attach UT CREA 8.2'!$A:$A,MONTH(BW4),'Attach UT CREA 8.2'!$C:$C,"3")*INDEX('Taxing District'!$118:$118,1,MATCH(YEAR(BW4),'Taxing District'!$2:$2,0))</f>
        <v>1970825.9573376114</v>
      </c>
      <c r="BX7" s="26">
        <f>SUMIFS('Attach UT CREA 8.2'!$AX:$AX,'Attach UT CREA 8.2'!$A:$A,MONTH(BX4),'Attach UT CREA 8.2'!$C:$C,"3")*INDEX('Taxing District'!$118:$118,1,MATCH(YEAR(BX4),'Taxing District'!$2:$2,0))</f>
        <v>1854306.7074922854</v>
      </c>
      <c r="BY7" s="26">
        <f>SUMIFS('Attach UT CREA 8.2'!$AX:$AX,'Attach UT CREA 8.2'!$A:$A,MONTH(BY4),'Attach UT CREA 8.2'!$C:$C,"3")*INDEX('Taxing District'!$118:$118,1,MATCH(YEAR(BY4),'Taxing District'!$2:$2,0))</f>
        <v>1693340.9962928947</v>
      </c>
      <c r="BZ7" s="26">
        <f>SUMIFS('Attach UT CREA 8.2'!$AX:$AX,'Attach UT CREA 8.2'!$A:$A,MONTH(BZ4),'Attach UT CREA 8.2'!$C:$C,"3")*INDEX('Taxing District'!$118:$118,1,MATCH(YEAR(BZ4),'Taxing District'!$2:$2,0))</f>
        <v>1490027.0930079066</v>
      </c>
      <c r="CA7" s="26">
        <f>SUMIFS('Attach UT CREA 8.2'!$AX:$AX,'Attach UT CREA 8.2'!$A:$A,MONTH(CA4),'Attach UT CREA 8.2'!$C:$C,"3")*INDEX('Taxing District'!$118:$118,1,MATCH(YEAR(CA4),'Taxing District'!$2:$2,0))</f>
        <v>1681519.648807459</v>
      </c>
      <c r="CB7" s="26">
        <f>SUMIFS('Attach UT CREA 8.2'!$AX:$AX,'Attach UT CREA 8.2'!$A:$A,MONTH(CB4),'Attach UT CREA 8.2'!$C:$C,"3")*INDEX('Taxing District'!$118:$118,1,MATCH(YEAR(CB4),'Taxing District'!$2:$2,0))</f>
        <v>2325261.970547345</v>
      </c>
      <c r="CC7" s="26">
        <f>SUMIFS('Attach UT CREA 8.2'!$AX:$AX,'Attach UT CREA 8.2'!$A:$A,MONTH(CC4),'Attach UT CREA 8.2'!$C:$C,"3")*INDEX('Taxing District'!$118:$118,1,MATCH(YEAR(CC4),'Taxing District'!$2:$2,0))</f>
        <v>2701631.5874386788</v>
      </c>
      <c r="CD7" s="26">
        <f>SUMIFS('Attach UT CREA 8.2'!$AX:$AX,'Attach UT CREA 8.2'!$A:$A,MONTH(CD4),'Attach UT CREA 8.2'!$C:$C,"3")*INDEX('Taxing District'!$118:$118,1,MATCH(YEAR(CD4),'Taxing District'!$2:$2,0))</f>
        <v>2259369.3071281915</v>
      </c>
      <c r="CE7" s="26">
        <f>SUMIFS('Attach UT CREA 8.2'!$AX:$AX,'Attach UT CREA 8.2'!$A:$A,MONTH(CE4),'Attach UT CREA 8.2'!$C:$C,"3")*INDEX('Taxing District'!$118:$118,1,MATCH(YEAR(CE4),'Taxing District'!$2:$2,0))</f>
        <v>1593475.6968888736</v>
      </c>
      <c r="CF7" s="26">
        <f>SUMIFS('Attach UT CREA 8.2'!$AX:$AX,'Attach UT CREA 8.2'!$A:$A,MONTH(CF4),'Attach UT CREA 8.2'!$C:$C,"3")*INDEX('Taxing District'!$118:$118,1,MATCH(YEAR(CF4),'Taxing District'!$2:$2,0))</f>
        <v>1748700.3692218817</v>
      </c>
      <c r="CG7" s="26">
        <f>SUMIFS('Attach UT CREA 8.2'!$AX:$AX,'Attach UT CREA 8.2'!$A:$A,MONTH(CG4),'Attach UT CREA 8.2'!$C:$C,"3")*INDEX('Taxing District'!$118:$118,1,MATCH(YEAR(CG4),'Taxing District'!$2:$2,0))</f>
        <v>2070221.3760982633</v>
      </c>
      <c r="CH7" s="26">
        <f>SUMIFS('Attach UT CREA 8.2'!$AX:$AX,'Attach UT CREA 8.2'!$A:$A,MONTH(CH4),'Attach UT CREA 8.2'!$C:$C,"3")*INDEX('Taxing District'!$118:$118,1,MATCH(YEAR(CH4),'Taxing District'!$2:$2,0))</f>
        <v>2026390.0289338739</v>
      </c>
      <c r="CI7" s="26">
        <f>SUMIFS('Attach UT CREA 8.2'!$AX:$AX,'Attach UT CREA 8.2'!$A:$A,MONTH(CI4),'Attach UT CREA 8.2'!$C:$C,"3")*INDEX('Taxing District'!$118:$118,1,MATCH(YEAR(CI4),'Taxing District'!$2:$2,0))</f>
        <v>1975241.8643228004</v>
      </c>
      <c r="CJ7" s="26">
        <f>SUMIFS('Attach UT CREA 8.2'!$AX:$AX,'Attach UT CREA 8.2'!$A:$A,MONTH(CJ4),'Attach UT CREA 8.2'!$C:$C,"3")*INDEX('Taxing District'!$118:$118,1,MATCH(YEAR(CJ4),'Taxing District'!$2:$2,0))</f>
        <v>1858461.5370508325</v>
      </c>
      <c r="CK7" s="26">
        <f>SUMIFS('Attach UT CREA 8.2'!$AX:$AX,'Attach UT CREA 8.2'!$A:$A,MONTH(CK4),'Attach UT CREA 8.2'!$C:$C,"3")*INDEX('Taxing District'!$118:$118,1,MATCH(YEAR(CK4),'Taxing District'!$2:$2,0))</f>
        <v>1697135.1600068423</v>
      </c>
      <c r="CL7" s="26">
        <f>SUMIFS('Attach UT CREA 8.2'!$AX:$AX,'Attach UT CREA 8.2'!$A:$A,MONTH(CL4),'Attach UT CREA 8.2'!$C:$C,"3")*INDEX('Taxing District'!$118:$118,1,MATCH(YEAR(CL4),'Taxing District'!$2:$2,0))</f>
        <v>1493365.7039205735</v>
      </c>
      <c r="CM7" s="26">
        <f>SUMIFS('Attach UT CREA 8.2'!$AX:$AX,'Attach UT CREA 8.2'!$A:$A,MONTH(CM4),'Attach UT CREA 8.2'!$C:$C,"3")*INDEX('Taxing District'!$118:$118,1,MATCH(YEAR(CM4),'Taxing District'!$2:$2,0))</f>
        <v>1685287.3251642962</v>
      </c>
      <c r="CN7" s="26">
        <f>SUMIFS('Attach UT CREA 8.2'!$AX:$AX,'Attach UT CREA 8.2'!$A:$A,MONTH(CN4),'Attach UT CREA 8.2'!$C:$C,"3")*INDEX('Taxing District'!$118:$118,1,MATCH(YEAR(CN4),'Taxing District'!$2:$2,0))</f>
        <v>2330472.0402340698</v>
      </c>
      <c r="CO7" s="26">
        <f>SUMIFS('Attach UT CREA 8.2'!$AX:$AX,'Attach UT CREA 8.2'!$A:$A,MONTH(CO4),'Attach UT CREA 8.2'!$C:$C,"3")*INDEX('Taxing District'!$118:$118,1,MATCH(YEAR(CO4),'Taxing District'!$2:$2,0))</f>
        <v>2707684.965086746</v>
      </c>
      <c r="CP7" s="26">
        <f>SUMIFS('Attach UT CREA 8.2'!$AX:$AX,'Attach UT CREA 8.2'!$A:$A,MONTH(CP4),'Attach UT CREA 8.2'!$C:$C,"3")*INDEX('Taxing District'!$118:$118,1,MATCH(YEAR(CP4),'Taxing District'!$2:$2,0))</f>
        <v>2264431.7352275997</v>
      </c>
      <c r="CQ7" s="26">
        <f>SUMIFS('Attach UT CREA 8.2'!$AX:$AX,'Attach UT CREA 8.2'!$A:$A,MONTH(CQ4),'Attach UT CREA 8.2'!$C:$C,"3")*INDEX('Taxing District'!$118:$118,1,MATCH(YEAR(CQ4),'Taxing District'!$2:$2,0))</f>
        <v>1597046.0986457728</v>
      </c>
      <c r="CR7" s="26">
        <f>SUMIFS('Attach UT CREA 8.2'!$AX:$AX,'Attach UT CREA 8.2'!$A:$A,MONTH(CR4),'Attach UT CREA 8.2'!$C:$C,"3")*INDEX('Taxing District'!$118:$118,1,MATCH(YEAR(CR4),'Taxing District'!$2:$2,0))</f>
        <v>1752618.5732351278</v>
      </c>
      <c r="CS7" s="26">
        <f>SUMIFS('Attach UT CREA 8.2'!$AX:$AX,'Attach UT CREA 8.2'!$A:$A,MONTH(CS4),'Attach UT CREA 8.2'!$C:$C,"3")*INDEX('Taxing District'!$118:$118,1,MATCH(YEAR(CS4),'Taxing District'!$2:$2,0))</f>
        <v>2074859.9922082063</v>
      </c>
      <c r="CT7" s="26">
        <f>SUMIFS('Attach UT CREA 8.2'!$AX:$AX,'Attach UT CREA 8.2'!$A:$A,MONTH(CT4),'Attach UT CREA 8.2'!$C:$C,"3")*INDEX('Taxing District'!$118:$118,1,MATCH(YEAR(CT4),'Taxing District'!$2:$2,0))</f>
        <v>2030108.6612517333</v>
      </c>
      <c r="CU7" s="26">
        <f>SUMIFS('Attach UT CREA 8.2'!$AX:$AX,'Attach UT CREA 8.2'!$A:$A,MONTH(CU4),'Attach UT CREA 8.2'!$C:$C,"3")*INDEX('Taxing District'!$118:$118,1,MATCH(YEAR(CU4),'Taxing District'!$2:$2,0))</f>
        <v>1978866.6345434298</v>
      </c>
      <c r="CV7" s="26">
        <f>SUMIFS('Attach UT CREA 8.2'!$AX:$AX,'Attach UT CREA 8.2'!$A:$A,MONTH(CV4),'Attach UT CREA 8.2'!$C:$C,"3")*INDEX('Taxing District'!$118:$118,1,MATCH(YEAR(CV4),'Taxing District'!$2:$2,0))</f>
        <v>1861872.003463763</v>
      </c>
      <c r="CW7" s="26">
        <f>SUMIFS('Attach UT CREA 8.2'!$AX:$AX,'Attach UT CREA 8.2'!$A:$A,MONTH(CW4),'Attach UT CREA 8.2'!$C:$C,"3")*INDEX('Taxing District'!$118:$118,1,MATCH(YEAR(CW4),'Taxing District'!$2:$2,0))</f>
        <v>1700249.5760687382</v>
      </c>
      <c r="CX7" s="26">
        <f>SUMIFS('Attach UT CREA 8.2'!$AX:$AX,'Attach UT CREA 8.2'!$A:$A,MONTH(CX4),'Attach UT CREA 8.2'!$C:$C,"3")*INDEX('Taxing District'!$118:$118,1,MATCH(YEAR(CX4),'Taxing District'!$2:$2,0))</f>
        <v>1496106.1822538113</v>
      </c>
      <c r="CY7" s="26">
        <f>SUMIFS('Attach UT CREA 8.2'!$AX:$AX,'Attach UT CREA 8.2'!$A:$A,MONTH(CY4),'Attach UT CREA 8.2'!$C:$C,"3")*INDEX('Taxing District'!$118:$118,1,MATCH(YEAR(CY4),'Taxing District'!$2:$2,0))</f>
        <v>1688379.9992412271</v>
      </c>
      <c r="CZ7" s="26">
        <f>SUMIFS('Attach UT CREA 8.2'!$AX:$AX,'Attach UT CREA 8.2'!$A:$A,MONTH(CZ4),'Attach UT CREA 8.2'!$C:$C,"3")*INDEX('Taxing District'!$118:$118,1,MATCH(YEAR(CZ4),'Taxing District'!$2:$2,0))</f>
        <v>2334748.6940474729</v>
      </c>
      <c r="DA7" s="26">
        <f>SUMIFS('Attach UT CREA 8.2'!$AX:$AX,'Attach UT CREA 8.2'!$A:$A,MONTH(DA4),'Attach UT CREA 8.2'!$C:$C,"3")*INDEX('Taxing District'!$118:$118,1,MATCH(YEAR(DA4),'Taxing District'!$2:$2,0))</f>
        <v>2712653.8430786356</v>
      </c>
      <c r="DB7" s="26">
        <f>SUMIFS('Attach UT CREA 8.2'!$AX:$AX,'Attach UT CREA 8.2'!$A:$A,MONTH(DB4),'Attach UT CREA 8.2'!$C:$C,"3")*INDEX('Taxing District'!$118:$118,1,MATCH(YEAR(DB4),'Taxing District'!$2:$2,0))</f>
        <v>2268587.1983477152</v>
      </c>
      <c r="DC7" s="26">
        <f>SUMIFS('Attach UT CREA 8.2'!$AX:$AX,'Attach UT CREA 8.2'!$A:$A,MONTH(DC4),'Attach UT CREA 8.2'!$C:$C,"3")*INDEX('Taxing District'!$118:$118,1,MATCH(YEAR(DC4),'Taxing District'!$2:$2,0))</f>
        <v>1599976.8410747908</v>
      </c>
      <c r="DD7" s="26">
        <f>SUMIFS('Attach UT CREA 8.2'!$AX:$AX,'Attach UT CREA 8.2'!$A:$A,MONTH(DD4),'Attach UT CREA 8.2'!$C:$C,"3")*INDEX('Taxing District'!$118:$118,1,MATCH(YEAR(DD4),'Taxing District'!$2:$2,0))</f>
        <v>1755834.8070174968</v>
      </c>
      <c r="DE7" s="26">
        <f>SUMIFS('Attach UT CREA 8.2'!$AX:$AX,'Attach UT CREA 8.2'!$A:$A,MONTH(DE4),'Attach UT CREA 8.2'!$C:$C,"3")*INDEX('Taxing District'!$118:$118,1,MATCH(YEAR(DE4),'Taxing District'!$2:$2,0))</f>
        <v>2078667.5718507683</v>
      </c>
      <c r="DF7" s="26">
        <f>CT7</f>
        <v>2030108.6612517333</v>
      </c>
      <c r="DG7" s="26">
        <f t="shared" ref="DG7" si="271">CU7</f>
        <v>1978866.6345434298</v>
      </c>
      <c r="DH7" s="26">
        <f t="shared" ref="DH7" si="272">CV7</f>
        <v>1861872.003463763</v>
      </c>
      <c r="DI7" s="26">
        <f t="shared" ref="DI7" si="273">CW7</f>
        <v>1700249.5760687382</v>
      </c>
      <c r="DJ7" s="26">
        <f t="shared" ref="DJ7" si="274">CX7</f>
        <v>1496106.1822538113</v>
      </c>
      <c r="DK7" s="26">
        <f t="shared" ref="DK7" si="275">CY7</f>
        <v>1688379.9992412271</v>
      </c>
      <c r="DL7" s="26">
        <f t="shared" ref="DL7" si="276">CZ7</f>
        <v>2334748.6940474729</v>
      </c>
      <c r="DM7" s="26">
        <f t="shared" ref="DM7" si="277">DA7</f>
        <v>2712653.8430786356</v>
      </c>
      <c r="DN7" s="26">
        <f t="shared" ref="DN7" si="278">DB7</f>
        <v>2268587.1983477152</v>
      </c>
      <c r="DO7" s="26">
        <f t="shared" ref="DO7" si="279">DC7</f>
        <v>1599976.8410747908</v>
      </c>
      <c r="DP7" s="26">
        <f t="shared" ref="DP7" si="280">DD7</f>
        <v>1755834.8070174968</v>
      </c>
      <c r="DQ7" s="26">
        <f t="shared" ref="DQ7" si="281">DE7</f>
        <v>2078667.5718507683</v>
      </c>
      <c r="DR7" s="26">
        <f t="shared" ref="DR7" si="282">DF7</f>
        <v>2030108.6612517333</v>
      </c>
      <c r="DS7" s="26">
        <f t="shared" ref="DS7" si="283">DG7</f>
        <v>1978866.6345434298</v>
      </c>
      <c r="DT7" s="26">
        <f t="shared" ref="DT7" si="284">DH7</f>
        <v>1861872.003463763</v>
      </c>
      <c r="DU7" s="26">
        <f t="shared" ref="DU7" si="285">DI7</f>
        <v>1700249.5760687382</v>
      </c>
      <c r="DV7" s="26">
        <f t="shared" ref="DV7" si="286">DJ7</f>
        <v>1496106.1822538113</v>
      </c>
      <c r="DW7" s="26">
        <f t="shared" ref="DW7" si="287">DK7</f>
        <v>1688379.9992412271</v>
      </c>
      <c r="DX7" s="26">
        <f t="shared" ref="DX7" si="288">DL7</f>
        <v>2334748.6940474729</v>
      </c>
      <c r="DY7" s="26">
        <f t="shared" ref="DY7" si="289">DM7</f>
        <v>2712653.8430786356</v>
      </c>
      <c r="DZ7" s="26">
        <f t="shared" ref="DZ7" si="290">DN7</f>
        <v>2268587.1983477152</v>
      </c>
      <c r="EA7" s="26">
        <f t="shared" ref="EA7" si="291">DO7</f>
        <v>1599976.8410747908</v>
      </c>
      <c r="EB7" s="26">
        <f t="shared" ref="EB7" si="292">DP7</f>
        <v>1755834.8070174968</v>
      </c>
      <c r="EC7" s="26">
        <f t="shared" ref="EC7" si="293">DQ7</f>
        <v>2078667.5718507683</v>
      </c>
      <c r="ED7" s="26">
        <f t="shared" ref="ED7" si="294">DR7</f>
        <v>2030108.6612517333</v>
      </c>
      <c r="EE7" s="26">
        <f t="shared" ref="EE7" si="295">DS7</f>
        <v>1978866.6345434298</v>
      </c>
      <c r="EF7" s="26">
        <f t="shared" ref="EF7" si="296">DT7</f>
        <v>1861872.003463763</v>
      </c>
      <c r="EG7" s="26">
        <f t="shared" ref="EG7" si="297">DU7</f>
        <v>1700249.5760687382</v>
      </c>
      <c r="EH7" s="26">
        <f t="shared" ref="EH7" si="298">DV7</f>
        <v>1496106.1822538113</v>
      </c>
      <c r="EI7" s="26">
        <f t="shared" ref="EI7" si="299">DW7</f>
        <v>1688379.9992412271</v>
      </c>
      <c r="EJ7" s="26">
        <f t="shared" ref="EJ7" si="300">DX7</f>
        <v>2334748.6940474729</v>
      </c>
      <c r="EK7" s="26">
        <f t="shared" ref="EK7" si="301">DY7</f>
        <v>2712653.8430786356</v>
      </c>
      <c r="EL7" s="26">
        <f t="shared" ref="EL7" si="302">DZ7</f>
        <v>2268587.1983477152</v>
      </c>
      <c r="EM7" s="26">
        <f t="shared" ref="EM7" si="303">EA7</f>
        <v>1599976.8410747908</v>
      </c>
      <c r="EN7" s="26">
        <f t="shared" ref="EN7" si="304">EB7</f>
        <v>1755834.8070174968</v>
      </c>
      <c r="EO7" s="26">
        <f t="shared" ref="EO7" si="305">EC7</f>
        <v>2078667.5718507683</v>
      </c>
      <c r="EP7" s="26">
        <f t="shared" ref="EP7" si="306">ED7</f>
        <v>2030108.6612517333</v>
      </c>
      <c r="EQ7" s="26">
        <f t="shared" ref="EQ7" si="307">EE7</f>
        <v>1978866.6345434298</v>
      </c>
      <c r="ER7" s="26">
        <f t="shared" ref="ER7" si="308">EF7</f>
        <v>1861872.003463763</v>
      </c>
      <c r="ES7" s="26">
        <f t="shared" ref="ES7" si="309">EG7</f>
        <v>1700249.5760687382</v>
      </c>
      <c r="ET7" s="26">
        <f t="shared" ref="ET7" si="310">EH7</f>
        <v>1496106.1822538113</v>
      </c>
      <c r="EU7" s="26">
        <f t="shared" ref="EU7" si="311">EI7</f>
        <v>1688379.9992412271</v>
      </c>
      <c r="EV7" s="26">
        <f t="shared" ref="EV7" si="312">EJ7</f>
        <v>2334748.6940474729</v>
      </c>
      <c r="EW7" s="26">
        <f t="shared" ref="EW7" si="313">EK7</f>
        <v>2712653.8430786356</v>
      </c>
      <c r="EX7" s="26">
        <f t="shared" ref="EX7" si="314">EL7</f>
        <v>2268587.1983477152</v>
      </c>
      <c r="EY7" s="26">
        <f t="shared" ref="EY7" si="315">EM7</f>
        <v>1599976.8410747908</v>
      </c>
      <c r="EZ7" s="26">
        <f t="shared" ref="EZ7" si="316">EN7</f>
        <v>1755834.8070174968</v>
      </c>
      <c r="FA7" s="26">
        <f t="shared" ref="FA7" si="317">EO7</f>
        <v>2078667.5718507683</v>
      </c>
      <c r="FB7" s="26">
        <f t="shared" ref="FB7" si="318">EP7</f>
        <v>2030108.6612517333</v>
      </c>
      <c r="FC7" s="26">
        <f t="shared" ref="FC7" si="319">EQ7</f>
        <v>1978866.6345434298</v>
      </c>
      <c r="FD7" s="26">
        <f t="shared" ref="FD7" si="320">ER7</f>
        <v>1861872.003463763</v>
      </c>
      <c r="FE7" s="26">
        <f t="shared" ref="FE7" si="321">ES7</f>
        <v>1700249.5760687382</v>
      </c>
      <c r="FF7" s="26">
        <f t="shared" ref="FF7" si="322">ET7</f>
        <v>1496106.1822538113</v>
      </c>
      <c r="FG7" s="26">
        <f t="shared" ref="FG7" si="323">EU7</f>
        <v>1688379.9992412271</v>
      </c>
      <c r="FH7" s="26">
        <f t="shared" ref="FH7" si="324">EV7</f>
        <v>2334748.6940474729</v>
      </c>
      <c r="FI7" s="26">
        <f t="shared" ref="FI7" si="325">EW7</f>
        <v>2712653.8430786356</v>
      </c>
      <c r="FJ7" s="26">
        <f t="shared" ref="FJ7" si="326">EX7</f>
        <v>2268587.1983477152</v>
      </c>
      <c r="FK7" s="26">
        <f t="shared" ref="FK7" si="327">EY7</f>
        <v>1599976.8410747908</v>
      </c>
      <c r="FL7" s="26">
        <f t="shared" ref="FL7" si="328">EZ7</f>
        <v>1755834.8070174968</v>
      </c>
      <c r="FM7" s="26">
        <f t="shared" ref="FM7" si="329">FA7</f>
        <v>2078667.5718507683</v>
      </c>
      <c r="FN7" s="26">
        <f t="shared" ref="FN7" si="330">FB7</f>
        <v>2030108.6612517333</v>
      </c>
      <c r="FO7" s="26">
        <f t="shared" ref="FO7" si="331">FC7</f>
        <v>1978866.6345434298</v>
      </c>
      <c r="FP7" s="26">
        <f t="shared" ref="FP7" si="332">FD7</f>
        <v>1861872.003463763</v>
      </c>
      <c r="FQ7" s="26">
        <f t="shared" ref="FQ7" si="333">FE7</f>
        <v>1700249.5760687382</v>
      </c>
      <c r="FR7" s="26">
        <f t="shared" ref="FR7" si="334">FF7</f>
        <v>1496106.1822538113</v>
      </c>
      <c r="FS7" s="26">
        <f t="shared" ref="FS7" si="335">FG7</f>
        <v>1688379.9992412271</v>
      </c>
      <c r="FT7" s="26">
        <f t="shared" ref="FT7" si="336">FH7</f>
        <v>2334748.6940474729</v>
      </c>
      <c r="FU7" s="26">
        <f t="shared" ref="FU7" si="337">FI7</f>
        <v>2712653.8430786356</v>
      </c>
      <c r="FV7" s="26">
        <f t="shared" ref="FV7" si="338">FJ7</f>
        <v>2268587.1983477152</v>
      </c>
      <c r="FW7" s="26">
        <f t="shared" ref="FW7" si="339">FK7</f>
        <v>1599976.8410747908</v>
      </c>
      <c r="FX7" s="26">
        <f t="shared" ref="FX7" si="340">FL7</f>
        <v>1755834.8070174968</v>
      </c>
      <c r="FY7" s="26">
        <f t="shared" ref="FY7" si="341">FM7</f>
        <v>2078667.5718507683</v>
      </c>
      <c r="FZ7" s="26">
        <f t="shared" ref="FZ7" si="342">FN7</f>
        <v>2030108.6612517333</v>
      </c>
      <c r="GA7" s="26">
        <f t="shared" ref="GA7" si="343">FO7</f>
        <v>1978866.6345434298</v>
      </c>
      <c r="GB7" s="26">
        <f t="shared" ref="GB7" si="344">FP7</f>
        <v>1861872.003463763</v>
      </c>
      <c r="GC7" s="26">
        <f t="shared" ref="GC7" si="345">FQ7</f>
        <v>1700249.5760687382</v>
      </c>
      <c r="GD7" s="26">
        <f t="shared" ref="GD7" si="346">FR7</f>
        <v>1496106.1822538113</v>
      </c>
      <c r="GE7" s="26">
        <f t="shared" ref="GE7" si="347">FS7</f>
        <v>1688379.9992412271</v>
      </c>
      <c r="GF7" s="26">
        <f t="shared" ref="GF7" si="348">FT7</f>
        <v>2334748.6940474729</v>
      </c>
      <c r="GG7" s="26">
        <f t="shared" ref="GG7" si="349">FU7</f>
        <v>2712653.8430786356</v>
      </c>
      <c r="GH7" s="26">
        <f t="shared" ref="GH7" si="350">FV7</f>
        <v>2268587.1983477152</v>
      </c>
      <c r="GI7" s="26">
        <f t="shared" ref="GI7" si="351">FW7</f>
        <v>1599976.8410747908</v>
      </c>
      <c r="GJ7" s="26">
        <f t="shared" ref="GJ7" si="352">FX7</f>
        <v>1755834.8070174968</v>
      </c>
      <c r="GK7" s="26">
        <f t="shared" ref="GK7" si="353">FY7</f>
        <v>2078667.5718507683</v>
      </c>
      <c r="GL7" s="26">
        <f t="shared" ref="GL7" si="354">FZ7</f>
        <v>2030108.6612517333</v>
      </c>
      <c r="GM7" s="26">
        <f t="shared" ref="GM7" si="355">GA7</f>
        <v>1978866.6345434298</v>
      </c>
      <c r="GN7" s="26">
        <f t="shared" ref="GN7" si="356">GB7</f>
        <v>1861872.003463763</v>
      </c>
      <c r="GO7" s="26">
        <f t="shared" ref="GO7" si="357">GC7</f>
        <v>1700249.5760687382</v>
      </c>
      <c r="GP7" s="26">
        <f t="shared" ref="GP7" si="358">GD7</f>
        <v>1496106.1822538113</v>
      </c>
      <c r="GQ7" s="26">
        <f t="shared" ref="GQ7" si="359">GE7</f>
        <v>1688379.9992412271</v>
      </c>
      <c r="GR7" s="26">
        <f t="shared" ref="GR7" si="360">GF7</f>
        <v>2334748.6940474729</v>
      </c>
      <c r="GS7" s="26">
        <f t="shared" ref="GS7" si="361">GG7</f>
        <v>2712653.8430786356</v>
      </c>
      <c r="GT7" s="26">
        <f t="shared" ref="GT7" si="362">GH7</f>
        <v>2268587.1983477152</v>
      </c>
      <c r="GU7" s="26">
        <f t="shared" ref="GU7" si="363">GI7</f>
        <v>1599976.8410747908</v>
      </c>
      <c r="GV7" s="26">
        <f t="shared" ref="GV7" si="364">GJ7</f>
        <v>1755834.8070174968</v>
      </c>
      <c r="GW7" s="36">
        <f t="shared" ref="GW7" si="365">GK7</f>
        <v>2078667.5718507683</v>
      </c>
      <c r="GX7" s="26">
        <f t="shared" ref="GX7" si="366">GL7</f>
        <v>2030108.6612517333</v>
      </c>
      <c r="GY7" s="26">
        <f t="shared" ref="GY7" si="367">GM7</f>
        <v>1978866.6345434298</v>
      </c>
      <c r="GZ7" s="26">
        <f t="shared" ref="GZ7" si="368">GN7</f>
        <v>1861872.003463763</v>
      </c>
      <c r="HA7" s="26">
        <f t="shared" ref="HA7" si="369">GO7</f>
        <v>1700249.5760687382</v>
      </c>
      <c r="HB7" s="26">
        <f t="shared" ref="HB7" si="370">GP7</f>
        <v>1496106.1822538113</v>
      </c>
      <c r="HC7" s="26">
        <f t="shared" ref="HC7" si="371">GQ7</f>
        <v>1688379.9992412271</v>
      </c>
      <c r="HD7" s="26">
        <f t="shared" ref="HD7" si="372">GR7</f>
        <v>2334748.6940474729</v>
      </c>
      <c r="HE7" s="26">
        <f t="shared" ref="HE7" si="373">GS7</f>
        <v>2712653.8430786356</v>
      </c>
      <c r="HF7" s="26">
        <f t="shared" ref="HF7" si="374">GT7</f>
        <v>2268587.1983477152</v>
      </c>
      <c r="HG7" s="26">
        <f t="shared" ref="HG7" si="375">GU7</f>
        <v>1599976.8410747908</v>
      </c>
      <c r="HH7" s="26">
        <f t="shared" ref="HH7" si="376">GV7</f>
        <v>1755834.8070174968</v>
      </c>
      <c r="HI7" s="26">
        <f t="shared" ref="HI7" si="377">GW7</f>
        <v>2078667.5718507683</v>
      </c>
      <c r="HJ7" s="26">
        <f t="shared" ref="HJ7" si="378">GX7</f>
        <v>2030108.6612517333</v>
      </c>
      <c r="HK7" s="26">
        <f t="shared" ref="HK7" si="379">GY7</f>
        <v>1978866.6345434298</v>
      </c>
      <c r="HL7" s="26">
        <f t="shared" ref="HL7" si="380">GZ7</f>
        <v>1861872.003463763</v>
      </c>
      <c r="HM7" s="26">
        <f t="shared" ref="HM7" si="381">HA7</f>
        <v>1700249.5760687382</v>
      </c>
      <c r="HN7" s="26">
        <f t="shared" ref="HN7" si="382">HB7</f>
        <v>1496106.1822538113</v>
      </c>
      <c r="HO7" s="26">
        <f t="shared" ref="HO7" si="383">HC7</f>
        <v>1688379.9992412271</v>
      </c>
      <c r="HP7" s="26">
        <f t="shared" ref="HP7" si="384">HD7</f>
        <v>2334748.6940474729</v>
      </c>
      <c r="HQ7" s="26">
        <f t="shared" ref="HQ7" si="385">HE7</f>
        <v>2712653.8430786356</v>
      </c>
      <c r="HR7" s="26">
        <f t="shared" ref="HR7" si="386">HF7</f>
        <v>2268587.1983477152</v>
      </c>
      <c r="HS7" s="26">
        <f t="shared" ref="HS7" si="387">HG7</f>
        <v>1599976.8410747908</v>
      </c>
      <c r="HT7" s="26">
        <f t="shared" ref="HT7" si="388">HH7</f>
        <v>1755834.8070174968</v>
      </c>
      <c r="HU7" s="26">
        <f t="shared" ref="HU7" si="389">HI7</f>
        <v>2078667.5718507683</v>
      </c>
      <c r="HV7" s="26">
        <f t="shared" ref="HV7" si="390">HJ7</f>
        <v>2030108.6612517333</v>
      </c>
      <c r="HW7" s="26">
        <f t="shared" ref="HW7" si="391">HK7</f>
        <v>1978866.6345434298</v>
      </c>
      <c r="HX7" s="26">
        <f t="shared" ref="HX7" si="392">HL7</f>
        <v>1861872.003463763</v>
      </c>
      <c r="HY7" s="26">
        <f t="shared" ref="HY7" si="393">HM7</f>
        <v>1700249.5760687382</v>
      </c>
      <c r="HZ7" s="26">
        <f t="shared" ref="HZ7" si="394">HN7</f>
        <v>1496106.1822538113</v>
      </c>
      <c r="IA7" s="26">
        <f t="shared" ref="IA7" si="395">HO7</f>
        <v>1688379.9992412271</v>
      </c>
      <c r="IB7" s="26">
        <f t="shared" ref="IB7" si="396">HP7</f>
        <v>2334748.6940474729</v>
      </c>
      <c r="IC7" s="26">
        <f t="shared" ref="IC7" si="397">HQ7</f>
        <v>2712653.8430786356</v>
      </c>
      <c r="ID7" s="26">
        <f t="shared" ref="ID7" si="398">HR7</f>
        <v>2268587.1983477152</v>
      </c>
      <c r="IE7" s="26">
        <f t="shared" ref="IE7" si="399">HS7</f>
        <v>1599976.8410747908</v>
      </c>
      <c r="IF7" s="26">
        <f t="shared" ref="IF7" si="400">HT7</f>
        <v>1755834.8070174968</v>
      </c>
      <c r="IG7" s="26">
        <f t="shared" ref="IG7" si="401">HU7</f>
        <v>2078667.5718507683</v>
      </c>
      <c r="IH7" s="26">
        <f t="shared" ref="IH7" si="402">HV7</f>
        <v>2030108.6612517333</v>
      </c>
      <c r="II7" s="26">
        <f t="shared" ref="II7" si="403">HW7</f>
        <v>1978866.6345434298</v>
      </c>
      <c r="IJ7" s="26">
        <f t="shared" ref="IJ7" si="404">HX7</f>
        <v>1861872.003463763</v>
      </c>
      <c r="IK7" s="26">
        <f t="shared" ref="IK7" si="405">HY7</f>
        <v>1700249.5760687382</v>
      </c>
      <c r="IL7" s="26">
        <f t="shared" ref="IL7" si="406">HZ7</f>
        <v>1496106.1822538113</v>
      </c>
      <c r="IM7" s="26">
        <f t="shared" ref="IM7" si="407">IA7</f>
        <v>1688379.9992412271</v>
      </c>
      <c r="IN7" s="26">
        <f t="shared" ref="IN7" si="408">IB7</f>
        <v>2334748.6940474729</v>
      </c>
      <c r="IO7" s="26">
        <f t="shared" ref="IO7" si="409">IC7</f>
        <v>2712653.8430786356</v>
      </c>
      <c r="IP7" s="26">
        <f t="shared" ref="IP7" si="410">ID7</f>
        <v>2268587.1983477152</v>
      </c>
      <c r="IQ7" s="26">
        <f t="shared" ref="IQ7" si="411">IE7</f>
        <v>1599976.8410747908</v>
      </c>
      <c r="IR7" s="26">
        <f t="shared" ref="IR7" si="412">IF7</f>
        <v>1755834.8070174968</v>
      </c>
      <c r="IS7" s="26">
        <f t="shared" ref="IS7" si="413">IG7</f>
        <v>2078667.5718507683</v>
      </c>
      <c r="IT7" s="26">
        <f t="shared" ref="IT7" si="414">IH7</f>
        <v>2030108.6612517333</v>
      </c>
      <c r="IU7" s="26">
        <f t="shared" ref="IU7" si="415">II7</f>
        <v>1978866.6345434298</v>
      </c>
      <c r="IV7" s="26">
        <f t="shared" ref="IV7" si="416">IJ7</f>
        <v>1861872.003463763</v>
      </c>
      <c r="IW7" s="26">
        <f t="shared" ref="IW7" si="417">IK7</f>
        <v>1700249.5760687382</v>
      </c>
      <c r="IX7" s="26">
        <f t="shared" ref="IX7" si="418">IL7</f>
        <v>1496106.1822538113</v>
      </c>
      <c r="IY7" s="26">
        <f t="shared" ref="IY7" si="419">IM7</f>
        <v>1688379.9992412271</v>
      </c>
      <c r="IZ7" s="26">
        <f t="shared" ref="IZ7" si="420">IN7</f>
        <v>2334748.6940474729</v>
      </c>
      <c r="JA7" s="26">
        <f t="shared" ref="JA7" si="421">IO7</f>
        <v>2712653.8430786356</v>
      </c>
      <c r="JB7" s="26">
        <f t="shared" ref="JB7" si="422">IP7</f>
        <v>2268587.1983477152</v>
      </c>
      <c r="JC7" s="26">
        <f t="shared" ref="JC7" si="423">IQ7</f>
        <v>1599976.8410747908</v>
      </c>
      <c r="JD7" s="26">
        <f t="shared" ref="JD7" si="424">IR7</f>
        <v>1755834.8070174968</v>
      </c>
      <c r="JE7" s="26">
        <f t="shared" ref="JE7" si="425">IS7</f>
        <v>2078667.5718507683</v>
      </c>
      <c r="JF7" s="26">
        <f t="shared" ref="JF7" si="426">IT7</f>
        <v>2030108.6612517333</v>
      </c>
      <c r="JG7" s="26">
        <f t="shared" ref="JG7" si="427">IU7</f>
        <v>1978866.6345434298</v>
      </c>
      <c r="JH7" s="26">
        <f t="shared" ref="JH7" si="428">IV7</f>
        <v>1861872.003463763</v>
      </c>
      <c r="JI7" s="26">
        <f t="shared" ref="JI7" si="429">IW7</f>
        <v>1700249.5760687382</v>
      </c>
      <c r="JJ7" s="26">
        <f t="shared" ref="JJ7" si="430">IX7</f>
        <v>1496106.1822538113</v>
      </c>
      <c r="JK7" s="26">
        <f t="shared" ref="JK7" si="431">IY7</f>
        <v>1688379.9992412271</v>
      </c>
      <c r="JL7" s="26">
        <f t="shared" ref="JL7" si="432">IZ7</f>
        <v>2334748.6940474729</v>
      </c>
      <c r="JM7" s="26">
        <f t="shared" ref="JM7" si="433">JA7</f>
        <v>2712653.8430786356</v>
      </c>
      <c r="JN7" s="26">
        <f t="shared" ref="JN7" si="434">JB7</f>
        <v>2268587.1983477152</v>
      </c>
      <c r="JO7" s="26">
        <f t="shared" ref="JO7" si="435">JC7</f>
        <v>1599976.8410747908</v>
      </c>
      <c r="JP7" s="26">
        <f t="shared" ref="JP7" si="436">JD7</f>
        <v>1755834.8070174968</v>
      </c>
      <c r="JQ7" s="26">
        <f t="shared" ref="JQ7" si="437">JE7</f>
        <v>2078667.5718507683</v>
      </c>
      <c r="JR7" s="26">
        <f t="shared" ref="JR7" si="438">JF7</f>
        <v>2030108.6612517333</v>
      </c>
      <c r="JS7" s="26">
        <f t="shared" ref="JS7" si="439">JG7</f>
        <v>1978866.6345434298</v>
      </c>
      <c r="JT7" s="26">
        <f t="shared" ref="JT7" si="440">JH7</f>
        <v>1861872.003463763</v>
      </c>
      <c r="JU7" s="26">
        <f t="shared" ref="JU7" si="441">JI7</f>
        <v>1700249.5760687382</v>
      </c>
      <c r="JV7" s="26">
        <f t="shared" ref="JV7" si="442">JJ7</f>
        <v>1496106.1822538113</v>
      </c>
      <c r="JW7" s="26">
        <f t="shared" ref="JW7" si="443">JK7</f>
        <v>1688379.9992412271</v>
      </c>
      <c r="JX7" s="26">
        <f t="shared" ref="JX7" si="444">JL7</f>
        <v>2334748.6940474729</v>
      </c>
      <c r="JY7" s="26">
        <f t="shared" ref="JY7" si="445">JM7</f>
        <v>2712653.8430786356</v>
      </c>
      <c r="JZ7" s="26">
        <f t="shared" ref="JZ7" si="446">JN7</f>
        <v>2268587.1983477152</v>
      </c>
      <c r="KA7" s="26">
        <f t="shared" ref="KA7" si="447">JO7</f>
        <v>1599976.8410747908</v>
      </c>
      <c r="KB7" s="26">
        <f t="shared" ref="KB7" si="448">JP7</f>
        <v>1755834.8070174968</v>
      </c>
      <c r="KC7" s="36">
        <f t="shared" ref="KC7" si="449">JQ7</f>
        <v>2078667.5718507683</v>
      </c>
    </row>
    <row r="8" spans="1:289" s="26" customFormat="1" x14ac:dyDescent="0.25">
      <c r="A8" s="31" t="s">
        <v>30</v>
      </c>
      <c r="B8" s="26">
        <f>SUMIF('Attach UT CREA 8.2'!$A:$A,MONTH(B4),'Attach UT CREA 8.2'!$AX:$AX)*INDEX('Taxing District'!$118:$118,1,MATCH(YEAR(B4),'Taxing District'!$2:$2,0))</f>
        <v>238410870.13899693</v>
      </c>
      <c r="C8" s="26">
        <f>SUMIF('Attach UT CREA 8.2'!$A:$A,MONTH(C4),'Attach UT CREA 8.2'!$AX:$AX)*INDEX('Taxing District'!$118:$118,1,MATCH(YEAR(C4),'Taxing District'!$2:$2,0))</f>
        <v>236413128.75972965</v>
      </c>
      <c r="D8" s="26">
        <f>SUMIF('Attach UT CREA 8.2'!$A:$A,MONTH(D4),'Attach UT CREA 8.2'!$AX:$AX)*INDEX('Taxing District'!$118:$118,1,MATCH(YEAR(D4),'Taxing District'!$2:$2,0))</f>
        <v>225610353.02559435</v>
      </c>
      <c r="E8" s="26">
        <f>SUMIF('Attach UT CREA 8.2'!$A:$A,MONTH(E4),'Attach UT CREA 8.2'!$AX:$AX)*INDEX('Taxing District'!$118:$118,1,MATCH(YEAR(E4),'Taxing District'!$2:$2,0))</f>
        <v>221115891.97337523</v>
      </c>
      <c r="F8" s="26">
        <f>SUMIF('Attach UT CREA 8.2'!$A:$A,MONTH(F4),'Attach UT CREA 8.2'!$AX:$AX)*INDEX('Taxing District'!$118:$118,1,MATCH(YEAR(F4),'Taxing District'!$2:$2,0))</f>
        <v>206371200.04220912</v>
      </c>
      <c r="G8" s="26">
        <f>SUMIF('Attach UT CREA 8.2'!$A:$A,MONTH(G4),'Attach UT CREA 8.2'!$AX:$AX)*INDEX('Taxing District'!$118:$118,1,MATCH(YEAR(G4),'Taxing District'!$2:$2,0))</f>
        <v>213804947.21910551</v>
      </c>
      <c r="H8" s="26">
        <f>SUMIF('Attach UT CREA 8.2'!$A:$A,MONTH(H4),'Attach UT CREA 8.2'!$AX:$AX)*INDEX('Taxing District'!$118:$118,1,MATCH(YEAR(H4),'Taxing District'!$2:$2,0))</f>
        <v>273230553.11438739</v>
      </c>
      <c r="I8" s="26">
        <f>SUMIF('Attach UT CREA 8.2'!$A:$A,MONTH(I4),'Attach UT CREA 8.2'!$AX:$AX)*INDEX('Taxing District'!$118:$118,1,MATCH(YEAR(I4),'Taxing District'!$2:$2,0))</f>
        <v>280493652.25373524</v>
      </c>
      <c r="J8" s="26">
        <f>SUMIF('Attach UT CREA 8.2'!$A:$A,MONTH(J4),'Attach UT CREA 8.2'!$AX:$AX)*INDEX('Taxing District'!$118:$118,1,MATCH(YEAR(J4),'Taxing District'!$2:$2,0))</f>
        <v>261634225.62264088</v>
      </c>
      <c r="K8" s="26">
        <f>SUMIF('Attach UT CREA 8.2'!$A:$A,MONTH(K4),'Attach UT CREA 8.2'!$AX:$AX)*INDEX('Taxing District'!$118:$118,1,MATCH(YEAR(K4),'Taxing District'!$2:$2,0))</f>
        <v>209054063.17876786</v>
      </c>
      <c r="L8" s="26">
        <f>SUMIF('Attach UT CREA 8.2'!$A:$A,MONTH(L4),'Attach UT CREA 8.2'!$AX:$AX)*INDEX('Taxing District'!$118:$118,1,MATCH(YEAR(L4),'Taxing District'!$2:$2,0))</f>
        <v>212332492.63816786</v>
      </c>
      <c r="M8" s="26">
        <f>SUMIF('Attach UT CREA 8.2'!$A:$A,MONTH(M4),'Attach UT CREA 8.2'!$AX:$AX)*INDEX('Taxing District'!$118:$118,1,MATCH(YEAR(M4),'Taxing District'!$2:$2,0))</f>
        <v>237796876.59488454</v>
      </c>
      <c r="N8" s="26">
        <f>SUMIF('Attach UT CREA 8.2'!$A:$A,MONTH(N4),'Attach UT CREA 8.2'!$AX:$AX)*INDEX('Taxing District'!$118:$118,1,MATCH(YEAR(N4),'Taxing District'!$2:$2,0))</f>
        <v>254867843.69154787</v>
      </c>
      <c r="O8" s="26">
        <f>SUMIF('Attach UT CREA 8.2'!$A:$A,MONTH(O4),'Attach UT CREA 8.2'!$AX:$AX)*INDEX('Taxing District'!$118:$118,1,MATCH(YEAR(O4),'Taxing District'!$2:$2,0))</f>
        <v>252732202.65600958</v>
      </c>
      <c r="P8" s="26">
        <f>SUMIF('Attach UT CREA 8.2'!$A:$A,MONTH(P4),'Attach UT CREA 8.2'!$AX:$AX)*INDEX('Taxing District'!$118:$118,1,MATCH(YEAR(P4),'Taxing District'!$2:$2,0))</f>
        <v>241183735.2743116</v>
      </c>
      <c r="Q8" s="26">
        <f>SUMIF('Attach UT CREA 8.2'!$A:$A,MONTH(Q4),'Attach UT CREA 8.2'!$AX:$AX)*INDEX('Taxing District'!$118:$118,1,MATCH(YEAR(Q4),'Taxing District'!$2:$2,0))</f>
        <v>236379031.54470861</v>
      </c>
      <c r="R8" s="26">
        <f>SUMIF('Attach UT CREA 8.2'!$A:$A,MONTH(R4),'Attach UT CREA 8.2'!$AX:$AX)*INDEX('Taxing District'!$118:$118,1,MATCH(YEAR(R4),'Taxing District'!$2:$2,0))</f>
        <v>220616546.23436376</v>
      </c>
      <c r="S8" s="26">
        <f>SUMIF('Attach UT CREA 8.2'!$A:$A,MONTH(S4),'Attach UT CREA 8.2'!$AX:$AX)*INDEX('Taxing District'!$118:$118,1,MATCH(YEAR(S4),'Taxing District'!$2:$2,0))</f>
        <v>228563428.49027401</v>
      </c>
      <c r="T8" s="26">
        <f>SUMIF('Attach UT CREA 8.2'!$A:$A,MONTH(T4),'Attach UT CREA 8.2'!$AX:$AX)*INDEX('Taxing District'!$118:$118,1,MATCH(YEAR(T4),'Taxing District'!$2:$2,0))</f>
        <v>292091052.15006804</v>
      </c>
      <c r="U8" s="26">
        <f>SUMIF('Attach UT CREA 8.2'!$A:$A,MONTH(U4),'Attach UT CREA 8.2'!$AX:$AX)*INDEX('Taxing District'!$118:$118,1,MATCH(YEAR(U4),'Taxing District'!$2:$2,0))</f>
        <v>299855506.9129079</v>
      </c>
      <c r="V8" s="26">
        <f>SUMIF('Attach UT CREA 8.2'!$A:$A,MONTH(V4),'Attach UT CREA 8.2'!$AX:$AX)*INDEX('Taxing District'!$118:$118,1,MATCH(YEAR(V4),'Taxing District'!$2:$2,0))</f>
        <v>279694255.8930881</v>
      </c>
      <c r="W8" s="26">
        <f>SUMIF('Attach UT CREA 8.2'!$A:$A,MONTH(W4),'Attach UT CREA 8.2'!$AX:$AX)*INDEX('Taxing District'!$118:$118,1,MATCH(YEAR(W4),'Taxing District'!$2:$2,0))</f>
        <v>223484601.46244803</v>
      </c>
      <c r="X8" s="26">
        <f>SUMIF('Attach UT CREA 8.2'!$A:$A,MONTH(X4),'Attach UT CREA 8.2'!$AX:$AX)*INDEX('Taxing District'!$118:$118,1,MATCH(YEAR(X4),'Taxing District'!$2:$2,0))</f>
        <v>226989333.63562864</v>
      </c>
      <c r="Y8" s="26">
        <f>SUMIF('Attach UT CREA 8.2'!$A:$A,MONTH(Y4),'Attach UT CREA 8.2'!$AX:$AX)*INDEX('Taxing District'!$118:$118,1,MATCH(YEAR(Y4),'Taxing District'!$2:$2,0))</f>
        <v>254211467.53496903</v>
      </c>
      <c r="Z8" s="26">
        <f>SUMIF('Attach UT CREA 8.2'!$A:$A,MONTH(Z4),'Attach UT CREA 8.2'!$AX:$AX)*INDEX('Taxing District'!$118:$118,1,MATCH(YEAR(Z4),'Taxing District'!$2:$2,0))</f>
        <v>286804479.3714838</v>
      </c>
      <c r="AA8" s="26">
        <f>SUMIF('Attach UT CREA 8.2'!$A:$A,MONTH(AA4),'Attach UT CREA 8.2'!$AX:$AX)*INDEX('Taxing District'!$118:$118,1,MATCH(YEAR(AA4),'Taxing District'!$2:$2,0))</f>
        <v>284401228.31222808</v>
      </c>
      <c r="AB8" s="26">
        <f>SUMIF('Attach UT CREA 8.2'!$A:$A,MONTH(AB4),'Attach UT CREA 8.2'!$AX:$AX)*INDEX('Taxing District'!$118:$118,1,MATCH(YEAR(AB4),'Taxing District'!$2:$2,0))</f>
        <v>271405661.17055696</v>
      </c>
      <c r="AC8" s="26">
        <f>SUMIF('Attach UT CREA 8.2'!$A:$A,MONTH(AC4),'Attach UT CREA 8.2'!$AX:$AX)*INDEX('Taxing District'!$118:$118,1,MATCH(YEAR(AC4),'Taxing District'!$2:$2,0))</f>
        <v>265998896.1124638</v>
      </c>
      <c r="AD8" s="26">
        <f>SUMIF('Attach UT CREA 8.2'!$A:$A,MONTH(AD4),'Attach UT CREA 8.2'!$AX:$AX)*INDEX('Taxing District'!$118:$118,1,MATCH(YEAR(AD4),'Taxing District'!$2:$2,0))</f>
        <v>248261266.57256263</v>
      </c>
      <c r="AE8" s="26">
        <f>SUMIF('Attach UT CREA 8.2'!$A:$A,MONTH(AE4),'Attach UT CREA 8.2'!$AX:$AX)*INDEX('Taxing District'!$118:$118,1,MATCH(YEAR(AE4),'Taxing District'!$2:$2,0))</f>
        <v>257203946.02172536</v>
      </c>
      <c r="AF8" s="26">
        <f>SUMIF('Attach UT CREA 8.2'!$A:$A,MONTH(AF4),'Attach UT CREA 8.2'!$AX:$AX)*INDEX('Taxing District'!$118:$118,1,MATCH(YEAR(AF4),'Taxing District'!$2:$2,0))</f>
        <v>328692003.38334936</v>
      </c>
      <c r="AG8" s="26">
        <f>SUMIF('Attach UT CREA 8.2'!$A:$A,MONTH(AG4),'Attach UT CREA 8.2'!$AX:$AX)*INDEX('Taxing District'!$118:$118,1,MATCH(YEAR(AG4),'Taxing District'!$2:$2,0))</f>
        <v>337429395.96142125</v>
      </c>
      <c r="AH8" s="26">
        <f>SUMIF('Attach UT CREA 8.2'!$A:$A,MONTH(AH4),'Attach UT CREA 8.2'!$AX:$AX)*INDEX('Taxing District'!$118:$118,1,MATCH(YEAR(AH4),'Taxing District'!$2:$2,0))</f>
        <v>314741806.11695558</v>
      </c>
      <c r="AI8" s="26">
        <f>SUMIF('Attach UT CREA 8.2'!$A:$A,MONTH(AI4),'Attach UT CREA 8.2'!$AX:$AX)*INDEX('Taxing District'!$118:$118,1,MATCH(YEAR(AI4),'Taxing District'!$2:$2,0))</f>
        <v>251488708.19322813</v>
      </c>
      <c r="AJ8" s="26">
        <f>SUMIF('Attach UT CREA 8.2'!$A:$A,MONTH(AJ4),'Attach UT CREA 8.2'!$AX:$AX)*INDEX('Taxing District'!$118:$118,1,MATCH(YEAR(AJ4),'Taxing District'!$2:$2,0))</f>
        <v>255432606.61409777</v>
      </c>
      <c r="AK8" s="26">
        <f>SUMIF('Attach UT CREA 8.2'!$A:$A,MONTH(AK4),'Attach UT CREA 8.2'!$AX:$AX)*INDEX('Taxing District'!$118:$118,1,MATCH(YEAR(AK4),'Taxing District'!$2:$2,0))</f>
        <v>286065854.91759908</v>
      </c>
      <c r="AL8" s="26">
        <f>SUMIF('Attach UT CREA 8.2'!$A:$A,MONTH(AL4),'Attach UT CREA 8.2'!$AX:$AX)*INDEX('Taxing District'!$118:$118,1,MATCH(YEAR(AL4),'Taxing District'!$2:$2,0))</f>
        <v>290169440.55109012</v>
      </c>
      <c r="AM8" s="26">
        <f>SUMIF('Attach UT CREA 8.2'!$A:$A,MONTH(AM4),'Attach UT CREA 8.2'!$AX:$AX)*INDEX('Taxing District'!$118:$118,1,MATCH(YEAR(AM4),'Taxing District'!$2:$2,0))</f>
        <v>287737993.11729741</v>
      </c>
      <c r="AN8" s="26">
        <f>SUMIF('Attach UT CREA 8.2'!$A:$A,MONTH(AN4),'Attach UT CREA 8.2'!$AX:$AX)*INDEX('Taxing District'!$118:$118,1,MATCH(YEAR(AN4),'Taxing District'!$2:$2,0))</f>
        <v>274589954.23238671</v>
      </c>
      <c r="AO8" s="26">
        <f>SUMIF('Attach UT CREA 8.2'!$A:$A,MONTH(AO4),'Attach UT CREA 8.2'!$AX:$AX)*INDEX('Taxing District'!$118:$118,1,MATCH(YEAR(AO4),'Taxing District'!$2:$2,0))</f>
        <v>269119753.78246278</v>
      </c>
      <c r="AP8" s="26">
        <f>SUMIF('Attach UT CREA 8.2'!$A:$A,MONTH(AP4),'Attach UT CREA 8.2'!$AX:$AX)*INDEX('Taxing District'!$118:$118,1,MATCH(YEAR(AP4),'Taxing District'!$2:$2,0))</f>
        <v>251174015.79547322</v>
      </c>
      <c r="AQ8" s="26">
        <f>SUMIF('Attach UT CREA 8.2'!$A:$A,MONTH(AQ4),'Attach UT CREA 8.2'!$AX:$AX)*INDEX('Taxing District'!$118:$118,1,MATCH(YEAR(AQ4),'Taxing District'!$2:$2,0))</f>
        <v>260221616.09264374</v>
      </c>
      <c r="AR8" s="26">
        <f>SUMIF('Attach UT CREA 8.2'!$A:$A,MONTH(AR4),'Attach UT CREA 8.2'!$AX:$AX)*INDEX('Taxing District'!$118:$118,1,MATCH(YEAR(AR4),'Taxing District'!$2:$2,0))</f>
        <v>332548413.97308564</v>
      </c>
      <c r="AS8" s="26">
        <f>SUMIF('Attach UT CREA 8.2'!$A:$A,MONTH(AS4),'Attach UT CREA 8.2'!$AX:$AX)*INDEX('Taxing District'!$118:$118,1,MATCH(YEAR(AS4),'Taxing District'!$2:$2,0))</f>
        <v>341388318.85117674</v>
      </c>
      <c r="AT8" s="26">
        <f>SUMIF('Attach UT CREA 8.2'!$A:$A,MONTH(AT4),'Attach UT CREA 8.2'!$AX:$AX)*INDEX('Taxing District'!$118:$118,1,MATCH(YEAR(AT4),'Taxing District'!$2:$2,0))</f>
        <v>318434544.67356277</v>
      </c>
      <c r="AU8" s="26">
        <f>SUMIF('Attach UT CREA 8.2'!$A:$A,MONTH(AU4),'Attach UT CREA 8.2'!$AX:$AX)*INDEX('Taxing District'!$118:$118,1,MATCH(YEAR(AU4),'Taxing District'!$2:$2,0))</f>
        <v>254439323.68582454</v>
      </c>
      <c r="AV8" s="26">
        <f>SUMIF('Attach UT CREA 8.2'!$A:$A,MONTH(AV4),'Attach UT CREA 8.2'!$AX:$AX)*INDEX('Taxing District'!$118:$118,1,MATCH(YEAR(AV4),'Taxing District'!$2:$2,0))</f>
        <v>258429494.27479848</v>
      </c>
      <c r="AW8" s="26">
        <f>SUMIF('Attach UT CREA 8.2'!$A:$A,MONTH(AW4),'Attach UT CREA 8.2'!$AX:$AX)*INDEX('Taxing District'!$118:$118,1,MATCH(YEAR(AW4),'Taxing District'!$2:$2,0))</f>
        <v>289422150.1146549</v>
      </c>
      <c r="AX8" s="26">
        <f>SUMIF('Attach UT CREA 8.2'!$A:$A,MONTH(AX4),'Attach UT CREA 8.2'!$AX:$AX)*INDEX('Taxing District'!$118:$118,1,MATCH(YEAR(AX4),'Taxing District'!$2:$2,0))</f>
        <v>297973186.79774266</v>
      </c>
      <c r="AY8" s="26">
        <f>SUMIF('Attach UT CREA 8.2'!$A:$A,MONTH(AY4),'Attach UT CREA 8.2'!$AX:$AX)*INDEX('Taxing District'!$118:$118,1,MATCH(YEAR(AY4),'Taxing District'!$2:$2,0))</f>
        <v>295476348.60898507</v>
      </c>
      <c r="AZ8" s="26">
        <f>SUMIF('Attach UT CREA 8.2'!$A:$A,MONTH(AZ4),'Attach UT CREA 8.2'!$AX:$AX)*INDEX('Taxing District'!$118:$118,1,MATCH(YEAR(AZ4),'Taxing District'!$2:$2,0))</f>
        <v>281974709.56926787</v>
      </c>
      <c r="BA8" s="26">
        <f>SUMIF('Attach UT CREA 8.2'!$A:$A,MONTH(BA4),'Attach UT CREA 8.2'!$AX:$AX)*INDEX('Taxing District'!$118:$118,1,MATCH(YEAR(BA4),'Taxing District'!$2:$2,0))</f>
        <v>276357394.88102704</v>
      </c>
      <c r="BB8" s="26">
        <f>SUMIF('Attach UT CREA 8.2'!$A:$A,MONTH(BB4),'Attach UT CREA 8.2'!$AX:$AX)*INDEX('Taxing District'!$118:$118,1,MATCH(YEAR(BB4),'Taxing District'!$2:$2,0))</f>
        <v>257929028.58833644</v>
      </c>
      <c r="BC8" s="26">
        <f>SUMIF('Attach UT CREA 8.2'!$A:$A,MONTH(BC4),'Attach UT CREA 8.2'!$AX:$AX)*INDEX('Taxing District'!$118:$118,1,MATCH(YEAR(BC4),'Taxing District'!$2:$2,0))</f>
        <v>267219952.84383339</v>
      </c>
      <c r="BD8" s="26">
        <f>SUMIF('Attach UT CREA 8.2'!$A:$A,MONTH(BD4),'Attach UT CREA 8.2'!$AX:$AX)*INDEX('Taxing District'!$118:$118,1,MATCH(YEAR(BD4),'Taxing District'!$2:$2,0))</f>
        <v>341491890.00710243</v>
      </c>
      <c r="BE8" s="26">
        <f>SUMIF('Attach UT CREA 8.2'!$A:$A,MONTH(BE4),'Attach UT CREA 8.2'!$AX:$AX)*INDEX('Taxing District'!$118:$118,1,MATCH(YEAR(BE4),'Taxing District'!$2:$2,0))</f>
        <v>350569533.13351548</v>
      </c>
      <c r="BF8" s="26">
        <f>SUMIF('Attach UT CREA 8.2'!$A:$A,MONTH(BF4),'Attach UT CREA 8.2'!$AX:$AX)*INDEX('Taxing District'!$118:$118,1,MATCH(YEAR(BF4),'Taxing District'!$2:$2,0))</f>
        <v>326998445.74488634</v>
      </c>
      <c r="BG8" s="26">
        <f>SUMIF('Attach UT CREA 8.2'!$A:$A,MONTH(BG4),'Attach UT CREA 8.2'!$AX:$AX)*INDEX('Taxing District'!$118:$118,1,MATCH(YEAR(BG4),'Taxing District'!$2:$2,0))</f>
        <v>261282152.87363651</v>
      </c>
      <c r="BH8" s="26">
        <f>SUMIF('Attach UT CREA 8.2'!$A:$A,MONTH(BH4),'Attach UT CREA 8.2'!$AX:$AX)*INDEX('Taxing District'!$118:$118,1,MATCH(YEAR(BH4),'Taxing District'!$2:$2,0))</f>
        <v>265379634.13839379</v>
      </c>
      <c r="BI8" s="36">
        <f>SUMIF('Attach UT CREA 8.2'!$A:$A,MONTH(BI4),'Attach UT CREA 8.2'!$AX:$AX)*INDEX('Taxing District'!$118:$118,1,MATCH(YEAR(BI4),'Taxing District'!$2:$2,0))</f>
        <v>297205798.91435575</v>
      </c>
      <c r="BJ8" s="31">
        <f>SUMIF('Attach UT CREA 8.2'!$A:$A,MONTH(BJ4),'Attach UT CREA 8.2'!$AX:$AX)*INDEX('Taxing District'!$118:$118,1,MATCH(YEAR(BJ4),'Taxing District'!$2:$2,0))</f>
        <v>301631861.51822567</v>
      </c>
      <c r="BK8" s="26">
        <f>SUMIF('Attach UT CREA 8.2'!$A:$A,MONTH(BK4),'Attach UT CREA 8.2'!$AX:$AX)*INDEX('Taxing District'!$118:$118,1,MATCH(YEAR(BK4),'Taxing District'!$2:$2,0))</f>
        <v>299104365.81004316</v>
      </c>
      <c r="BL8" s="26">
        <f>SUMIF('Attach UT CREA 8.2'!$A:$A,MONTH(BL4),'Attach UT CREA 8.2'!$AX:$AX)*INDEX('Taxing District'!$118:$118,1,MATCH(YEAR(BL4),'Taxing District'!$2:$2,0))</f>
        <v>285436946.3993786</v>
      </c>
      <c r="BM8" s="26">
        <f>SUMIF('Attach UT CREA 8.2'!$A:$A,MONTH(BM4),'Attach UT CREA 8.2'!$AX:$AX)*INDEX('Taxing District'!$118:$118,1,MATCH(YEAR(BM4),'Taxing District'!$2:$2,0))</f>
        <v>279750659.30637968</v>
      </c>
      <c r="BN8" s="26">
        <f>SUMIF('Attach UT CREA 8.2'!$A:$A,MONTH(BN4),'Attach UT CREA 8.2'!$AX:$AX)*INDEX('Taxing District'!$118:$118,1,MATCH(YEAR(BN4),'Taxing District'!$2:$2,0))</f>
        <v>261096019.64117712</v>
      </c>
      <c r="BO8" s="26">
        <f>SUMIF('Attach UT CREA 8.2'!$A:$A,MONTH(BO4),'Attach UT CREA 8.2'!$AX:$AX)*INDEX('Taxing District'!$118:$118,1,MATCH(YEAR(BO4),'Taxing District'!$2:$2,0))</f>
        <v>270501022.85145795</v>
      </c>
      <c r="BP8" s="26">
        <f>SUMIF('Attach UT CREA 8.2'!$A:$A,MONTH(BP4),'Attach UT CREA 8.2'!$AX:$AX)*INDEX('Taxing District'!$118:$118,1,MATCH(YEAR(BP4),'Taxing District'!$2:$2,0))</f>
        <v>345684910.72365099</v>
      </c>
      <c r="BQ8" s="26">
        <f>SUMIF('Attach UT CREA 8.2'!$A:$A,MONTH(BQ4),'Attach UT CREA 8.2'!$AX:$AX)*INDEX('Taxing District'!$118:$118,1,MATCH(YEAR(BQ4),'Taxing District'!$2:$2,0))</f>
        <v>354874014.02466935</v>
      </c>
      <c r="BR8" s="26">
        <f>SUMIF('Attach UT CREA 8.2'!$A:$A,MONTH(BR4),'Attach UT CREA 8.2'!$AX:$AX)*INDEX('Taxing District'!$118:$118,1,MATCH(YEAR(BR4),'Taxing District'!$2:$2,0))</f>
        <v>331013508.17362797</v>
      </c>
      <c r="BS8" s="26">
        <f>SUMIF('Attach UT CREA 8.2'!$A:$A,MONTH(BS4),'Attach UT CREA 8.2'!$AX:$AX)*INDEX('Taxing District'!$118:$118,1,MATCH(YEAR(BS4),'Taxing District'!$2:$2,0))</f>
        <v>264490315.38619512</v>
      </c>
      <c r="BT8" s="26">
        <f>SUMIF('Attach UT CREA 8.2'!$A:$A,MONTH(BT4),'Attach UT CREA 8.2'!$AX:$AX)*INDEX('Taxing District'!$118:$118,1,MATCH(YEAR(BT4),'Taxing District'!$2:$2,0))</f>
        <v>268638107.72518736</v>
      </c>
      <c r="BU8" s="26">
        <f>SUMIF('Attach UT CREA 8.2'!$A:$A,MONTH(BU4),'Attach UT CREA 8.2'!$AX:$AX)*INDEX('Taxing District'!$118:$118,1,MATCH(YEAR(BU4),'Taxing District'!$2:$2,0))</f>
        <v>300855051.23452169</v>
      </c>
      <c r="BV8" s="26">
        <f>SUMIF('Attach UT CREA 8.2'!$A:$A,MONTH(BV4),'Attach UT CREA 8.2'!$AX:$AX)*INDEX('Taxing District'!$118:$118,1,MATCH(YEAR(BV4),'Taxing District'!$2:$2,0))</f>
        <v>299939735.62933701</v>
      </c>
      <c r="BW8" s="26">
        <f>SUMIF('Attach UT CREA 8.2'!$A:$A,MONTH(BW4),'Attach UT CREA 8.2'!$AX:$AX)*INDEX('Taxing District'!$118:$118,1,MATCH(YEAR(BW4),'Taxing District'!$2:$2,0))</f>
        <v>297426418.93029612</v>
      </c>
      <c r="BX8" s="26">
        <f>SUMIF('Attach UT CREA 8.2'!$A:$A,MONTH(BX4),'Attach UT CREA 8.2'!$AX:$AX)*INDEX('Taxing District'!$118:$118,1,MATCH(YEAR(BX4),'Taxing District'!$2:$2,0))</f>
        <v>283835672.43509448</v>
      </c>
      <c r="BY8" s="26">
        <f>SUMIF('Attach UT CREA 8.2'!$A:$A,MONTH(BY4),'Attach UT CREA 8.2'!$AX:$AX)*INDEX('Taxing District'!$118:$118,1,MATCH(YEAR(BY4),'Taxing District'!$2:$2,0))</f>
        <v>278181284.86873466</v>
      </c>
      <c r="BZ8" s="26">
        <f>SUMIF('Attach UT CREA 8.2'!$A:$A,MONTH(BZ4),'Attach UT CREA 8.2'!$AX:$AX)*INDEX('Taxing District'!$118:$118,1,MATCH(YEAR(BZ4),'Taxing District'!$2:$2,0))</f>
        <v>259631295.94754335</v>
      </c>
      <c r="CA8" s="26">
        <f>SUMIF('Attach UT CREA 8.2'!$A:$A,MONTH(CA4),'Attach UT CREA 8.2'!$AX:$AX)*INDEX('Taxing District'!$118:$118,1,MATCH(YEAR(CA4),'Taxing District'!$2:$2,0))</f>
        <v>268983537.989501</v>
      </c>
      <c r="CB8" s="26">
        <f>SUMIF('Attach UT CREA 8.2'!$A:$A,MONTH(CB4),'Attach UT CREA 8.2'!$AX:$AX)*INDEX('Taxing District'!$118:$118,1,MATCH(YEAR(CB4),'Taxing District'!$2:$2,0))</f>
        <v>343745651.44285285</v>
      </c>
      <c r="CC8" s="26">
        <f>SUMIF('Attach UT CREA 8.2'!$A:$A,MONTH(CC4),'Attach UT CREA 8.2'!$AX:$AX)*INDEX('Taxing District'!$118:$118,1,MATCH(YEAR(CC4),'Taxing District'!$2:$2,0))</f>
        <v>352883204.75338596</v>
      </c>
      <c r="CD8" s="26">
        <f>SUMIF('Attach UT CREA 8.2'!$A:$A,MONTH(CD4),'Attach UT CREA 8.2'!$AX:$AX)*INDEX('Taxing District'!$118:$118,1,MATCH(YEAR(CD4),'Taxing District'!$2:$2,0))</f>
        <v>329156554.05766302</v>
      </c>
      <c r="CE8" s="26">
        <f>SUMIF('Attach UT CREA 8.2'!$A:$A,MONTH(CE4),'Attach UT CREA 8.2'!$AX:$AX)*INDEX('Taxing District'!$118:$118,1,MATCH(YEAR(CE4),'Taxing District'!$2:$2,0))</f>
        <v>263006550.01813155</v>
      </c>
      <c r="CF8" s="26">
        <f>SUMIF('Attach UT CREA 8.2'!$A:$A,MONTH(CF4),'Attach UT CREA 8.2'!$AX:$AX)*INDEX('Taxing District'!$118:$118,1,MATCH(YEAR(CF4),'Taxing District'!$2:$2,0))</f>
        <v>267131073.63888159</v>
      </c>
      <c r="CG8" s="26">
        <f>SUMIF('Attach UT CREA 8.2'!$A:$A,MONTH(CG4),'Attach UT CREA 8.2'!$AX:$AX)*INDEX('Taxing District'!$118:$118,1,MATCH(YEAR(CG4),'Taxing District'!$2:$2,0))</f>
        <v>299167283.17701465</v>
      </c>
      <c r="CH8" s="26">
        <f>SUMIF('Attach UT CREA 8.2'!$A:$A,MONTH(CH4),'Attach UT CREA 8.2'!$AX:$AX)*INDEX('Taxing District'!$118:$118,1,MATCH(YEAR(CH4),'Taxing District'!$2:$2,0))</f>
        <v>300611791.9155708</v>
      </c>
      <c r="CI8" s="26">
        <f>SUMIF('Attach UT CREA 8.2'!$A:$A,MONTH(CI4),'Attach UT CREA 8.2'!$AX:$AX)*INDEX('Taxing District'!$118:$118,1,MATCH(YEAR(CI4),'Taxing District'!$2:$2,0))</f>
        <v>298092843.78432453</v>
      </c>
      <c r="CJ8" s="26">
        <f>SUMIF('Attach UT CREA 8.2'!$A:$A,MONTH(CJ4),'Attach UT CREA 8.2'!$AX:$AX)*INDEX('Taxing District'!$118:$118,1,MATCH(YEAR(CJ4),'Taxing District'!$2:$2,0))</f>
        <v>284471645.34984398</v>
      </c>
      <c r="CK8" s="26">
        <f>SUMIF('Attach UT CREA 8.2'!$A:$A,MONTH(CK4),'Attach UT CREA 8.2'!$AX:$AX)*INDEX('Taxing District'!$118:$118,1,MATCH(YEAR(CK4),'Taxing District'!$2:$2,0))</f>
        <v>278804588.34940338</v>
      </c>
      <c r="CL8" s="26">
        <f>SUMIF('Attach UT CREA 8.2'!$A:$A,MONTH(CL4),'Attach UT CREA 8.2'!$AX:$AX)*INDEX('Taxing District'!$118:$118,1,MATCH(YEAR(CL4),'Taxing District'!$2:$2,0))</f>
        <v>260213035.62327671</v>
      </c>
      <c r="CM8" s="26">
        <f>SUMIF('Attach UT CREA 8.2'!$A:$A,MONTH(CM4),'Attach UT CREA 8.2'!$AX:$AX)*INDEX('Taxing District'!$118:$118,1,MATCH(YEAR(CM4),'Taxing District'!$2:$2,0))</f>
        <v>269586232.65154684</v>
      </c>
      <c r="CN8" s="26">
        <f>SUMIF('Attach UT CREA 8.2'!$A:$A,MONTH(CN4),'Attach UT CREA 8.2'!$AX:$AX)*INDEX('Taxing District'!$118:$118,1,MATCH(YEAR(CN4),'Taxing District'!$2:$2,0))</f>
        <v>344515860.91654247</v>
      </c>
      <c r="CO8" s="26">
        <f>SUMIF('Attach UT CREA 8.2'!$A:$A,MONTH(CO4),'Attach UT CREA 8.2'!$AX:$AX)*INDEX('Taxing District'!$118:$118,1,MATCH(YEAR(CO4),'Taxing District'!$2:$2,0))</f>
        <v>353673888.17371774</v>
      </c>
      <c r="CP8" s="26">
        <f>SUMIF('Attach UT CREA 8.2'!$A:$A,MONTH(CP4),'Attach UT CREA 8.2'!$AX:$AX)*INDEX('Taxing District'!$118:$118,1,MATCH(YEAR(CP4),'Taxing District'!$2:$2,0))</f>
        <v>329894074.64940906</v>
      </c>
      <c r="CQ8" s="26">
        <f>SUMIF('Attach UT CREA 8.2'!$A:$A,MONTH(CQ4),'Attach UT CREA 8.2'!$AX:$AX)*INDEX('Taxing District'!$118:$118,1,MATCH(YEAR(CQ4),'Taxing District'!$2:$2,0))</f>
        <v>263595852.41545966</v>
      </c>
      <c r="CR8" s="26">
        <f>SUMIF('Attach UT CREA 8.2'!$A:$A,MONTH(CR4),'Attach UT CREA 8.2'!$AX:$AX)*INDEX('Taxing District'!$118:$118,1,MATCH(YEAR(CR4),'Taxing District'!$2:$2,0))</f>
        <v>267729617.59942317</v>
      </c>
      <c r="CS8" s="26">
        <f>SUMIF('Attach UT CREA 8.2'!$A:$A,MONTH(CS4),'Attach UT CREA 8.2'!$AX:$AX)*INDEX('Taxing District'!$118:$118,1,MATCH(YEAR(CS4),'Taxing District'!$2:$2,0))</f>
        <v>299837608.67714459</v>
      </c>
      <c r="CT8" s="26">
        <f>SUMIF('Attach UT CREA 8.2'!$A:$A,MONTH(CT4),'Attach UT CREA 8.2'!$AX:$AX)*INDEX('Taxing District'!$118:$118,1,MATCH(YEAR(CT4),'Taxing District'!$2:$2,0))</f>
        <v>301163445.20471328</v>
      </c>
      <c r="CU8" s="26">
        <f>SUMIF('Attach UT CREA 8.2'!$A:$A,MONTH(CU4),'Attach UT CREA 8.2'!$AX:$AX)*INDEX('Taxing District'!$118:$118,1,MATCH(YEAR(CU4),'Taxing District'!$2:$2,0))</f>
        <v>298639874.5468092</v>
      </c>
      <c r="CV8" s="26">
        <f>SUMIF('Attach UT CREA 8.2'!$A:$A,MONTH(CV4),'Attach UT CREA 8.2'!$AX:$AX)*INDEX('Taxing District'!$118:$118,1,MATCH(YEAR(CV4),'Taxing District'!$2:$2,0))</f>
        <v>284993679.82435685</v>
      </c>
      <c r="CW8" s="26">
        <f>SUMIF('Attach UT CREA 8.2'!$A:$A,MONTH(CW4),'Attach UT CREA 8.2'!$AX:$AX)*INDEX('Taxing District'!$118:$118,1,MATCH(YEAR(CW4),'Taxing District'!$2:$2,0))</f>
        <v>279316223.19649601</v>
      </c>
      <c r="CX8" s="26">
        <f>SUMIF('Attach UT CREA 8.2'!$A:$A,MONTH(CX4),'Attach UT CREA 8.2'!$AX:$AX)*INDEX('Taxing District'!$118:$118,1,MATCH(YEAR(CX4),'Taxing District'!$2:$2,0))</f>
        <v>260690553.07548514</v>
      </c>
      <c r="CY8" s="26">
        <f>SUMIF('Attach UT CREA 8.2'!$A:$A,MONTH(CY4),'Attach UT CREA 8.2'!$AX:$AX)*INDEX('Taxing District'!$118:$118,1,MATCH(YEAR(CY4),'Taxing District'!$2:$2,0))</f>
        <v>270080950.87601197</v>
      </c>
      <c r="CZ8" s="26">
        <f>SUMIF('Attach UT CREA 8.2'!$A:$A,MONTH(CZ4),'Attach UT CREA 8.2'!$AX:$AX)*INDEX('Taxing District'!$118:$118,1,MATCH(YEAR(CZ4),'Taxing District'!$2:$2,0))</f>
        <v>345148082.64884812</v>
      </c>
      <c r="DA8" s="26">
        <f>SUMIF('Attach UT CREA 8.2'!$A:$A,MONTH(DA4),'Attach UT CREA 8.2'!$AX:$AX)*INDEX('Taxing District'!$118:$118,1,MATCH(YEAR(DA4),'Taxing District'!$2:$2,0))</f>
        <v>354322915.81981099</v>
      </c>
      <c r="DB8" s="26">
        <f>SUMIF('Attach UT CREA 8.2'!$A:$A,MONTH(DB4),'Attach UT CREA 8.2'!$AX:$AX)*INDEX('Taxing District'!$118:$118,1,MATCH(YEAR(DB4),'Taxing District'!$2:$2,0))</f>
        <v>330499463.91304803</v>
      </c>
      <c r="DC8" s="26">
        <f>SUMIF('Attach UT CREA 8.2'!$A:$A,MONTH(DC4),'Attach UT CREA 8.2'!$AX:$AX)*INDEX('Taxing District'!$118:$118,1,MATCH(YEAR(DC4),'Taxing District'!$2:$2,0))</f>
        <v>264079577.68140051</v>
      </c>
      <c r="DD8" s="26">
        <f>SUMIF('Attach UT CREA 8.2'!$A:$A,MONTH(DD4),'Attach UT CREA 8.2'!$AX:$AX)*INDEX('Taxing District'!$118:$118,1,MATCH(YEAR(DD4),'Taxing District'!$2:$2,0))</f>
        <v>268220928.74596351</v>
      </c>
      <c r="DE8" s="26">
        <f>SUMIF('Attach UT CREA 8.2'!$A:$A,MONTH(DE4),'Attach UT CREA 8.2'!$AX:$AX)*INDEX('Taxing District'!$118:$118,1,MATCH(YEAR(DE4),'Taxing District'!$2:$2,0))</f>
        <v>300387841.26110733</v>
      </c>
      <c r="DF8" s="26">
        <f>CT8</f>
        <v>301163445.20471328</v>
      </c>
      <c r="DG8" s="26">
        <f t="shared" ref="DG8:FR8" si="450">CU8</f>
        <v>298639874.5468092</v>
      </c>
      <c r="DH8" s="26">
        <f t="shared" si="450"/>
        <v>284993679.82435685</v>
      </c>
      <c r="DI8" s="26">
        <f t="shared" si="450"/>
        <v>279316223.19649601</v>
      </c>
      <c r="DJ8" s="26">
        <f t="shared" si="450"/>
        <v>260690553.07548514</v>
      </c>
      <c r="DK8" s="26">
        <f t="shared" si="450"/>
        <v>270080950.87601197</v>
      </c>
      <c r="DL8" s="26">
        <f t="shared" si="450"/>
        <v>345148082.64884812</v>
      </c>
      <c r="DM8" s="26">
        <f t="shared" si="450"/>
        <v>354322915.81981099</v>
      </c>
      <c r="DN8" s="26">
        <f t="shared" si="450"/>
        <v>330499463.91304803</v>
      </c>
      <c r="DO8" s="26">
        <f t="shared" si="450"/>
        <v>264079577.68140051</v>
      </c>
      <c r="DP8" s="26">
        <f t="shared" si="450"/>
        <v>268220928.74596351</v>
      </c>
      <c r="DQ8" s="26">
        <f t="shared" si="450"/>
        <v>300387841.26110733</v>
      </c>
      <c r="DR8" s="26">
        <f t="shared" si="450"/>
        <v>301163445.20471328</v>
      </c>
      <c r="DS8" s="26">
        <f t="shared" si="450"/>
        <v>298639874.5468092</v>
      </c>
      <c r="DT8" s="26">
        <f t="shared" si="450"/>
        <v>284993679.82435685</v>
      </c>
      <c r="DU8" s="26">
        <f t="shared" si="450"/>
        <v>279316223.19649601</v>
      </c>
      <c r="DV8" s="26">
        <f t="shared" si="450"/>
        <v>260690553.07548514</v>
      </c>
      <c r="DW8" s="26">
        <f t="shared" si="450"/>
        <v>270080950.87601197</v>
      </c>
      <c r="DX8" s="26">
        <f t="shared" si="450"/>
        <v>345148082.64884812</v>
      </c>
      <c r="DY8" s="26">
        <f t="shared" si="450"/>
        <v>354322915.81981099</v>
      </c>
      <c r="DZ8" s="26">
        <f t="shared" si="450"/>
        <v>330499463.91304803</v>
      </c>
      <c r="EA8" s="26">
        <f t="shared" si="450"/>
        <v>264079577.68140051</v>
      </c>
      <c r="EB8" s="26">
        <f t="shared" si="450"/>
        <v>268220928.74596351</v>
      </c>
      <c r="EC8" s="26">
        <f t="shared" si="450"/>
        <v>300387841.26110733</v>
      </c>
      <c r="ED8" s="26">
        <f t="shared" si="450"/>
        <v>301163445.20471328</v>
      </c>
      <c r="EE8" s="26">
        <f t="shared" si="450"/>
        <v>298639874.5468092</v>
      </c>
      <c r="EF8" s="26">
        <f t="shared" si="450"/>
        <v>284993679.82435685</v>
      </c>
      <c r="EG8" s="26">
        <f t="shared" si="450"/>
        <v>279316223.19649601</v>
      </c>
      <c r="EH8" s="26">
        <f t="shared" si="450"/>
        <v>260690553.07548514</v>
      </c>
      <c r="EI8" s="26">
        <f t="shared" si="450"/>
        <v>270080950.87601197</v>
      </c>
      <c r="EJ8" s="26">
        <f t="shared" si="450"/>
        <v>345148082.64884812</v>
      </c>
      <c r="EK8" s="26">
        <f t="shared" si="450"/>
        <v>354322915.81981099</v>
      </c>
      <c r="EL8" s="26">
        <f t="shared" si="450"/>
        <v>330499463.91304803</v>
      </c>
      <c r="EM8" s="26">
        <f t="shared" si="450"/>
        <v>264079577.68140051</v>
      </c>
      <c r="EN8" s="26">
        <f t="shared" si="450"/>
        <v>268220928.74596351</v>
      </c>
      <c r="EO8" s="26">
        <f t="shared" si="450"/>
        <v>300387841.26110733</v>
      </c>
      <c r="EP8" s="26">
        <f t="shared" si="450"/>
        <v>301163445.20471328</v>
      </c>
      <c r="EQ8" s="26">
        <f t="shared" si="450"/>
        <v>298639874.5468092</v>
      </c>
      <c r="ER8" s="26">
        <f t="shared" si="450"/>
        <v>284993679.82435685</v>
      </c>
      <c r="ES8" s="26">
        <f t="shared" si="450"/>
        <v>279316223.19649601</v>
      </c>
      <c r="ET8" s="26">
        <f t="shared" si="450"/>
        <v>260690553.07548514</v>
      </c>
      <c r="EU8" s="26">
        <f t="shared" si="450"/>
        <v>270080950.87601197</v>
      </c>
      <c r="EV8" s="26">
        <f t="shared" si="450"/>
        <v>345148082.64884812</v>
      </c>
      <c r="EW8" s="26">
        <f t="shared" si="450"/>
        <v>354322915.81981099</v>
      </c>
      <c r="EX8" s="26">
        <f t="shared" si="450"/>
        <v>330499463.91304803</v>
      </c>
      <c r="EY8" s="26">
        <f t="shared" si="450"/>
        <v>264079577.68140051</v>
      </c>
      <c r="EZ8" s="26">
        <f t="shared" si="450"/>
        <v>268220928.74596351</v>
      </c>
      <c r="FA8" s="26">
        <f t="shared" si="450"/>
        <v>300387841.26110733</v>
      </c>
      <c r="FB8" s="26">
        <f t="shared" si="450"/>
        <v>301163445.20471328</v>
      </c>
      <c r="FC8" s="26">
        <f t="shared" si="450"/>
        <v>298639874.5468092</v>
      </c>
      <c r="FD8" s="26">
        <f t="shared" si="450"/>
        <v>284993679.82435685</v>
      </c>
      <c r="FE8" s="26">
        <f t="shared" si="450"/>
        <v>279316223.19649601</v>
      </c>
      <c r="FF8" s="26">
        <f t="shared" si="450"/>
        <v>260690553.07548514</v>
      </c>
      <c r="FG8" s="26">
        <f t="shared" si="450"/>
        <v>270080950.87601197</v>
      </c>
      <c r="FH8" s="26">
        <f t="shared" si="450"/>
        <v>345148082.64884812</v>
      </c>
      <c r="FI8" s="26">
        <f t="shared" si="450"/>
        <v>354322915.81981099</v>
      </c>
      <c r="FJ8" s="26">
        <f t="shared" si="450"/>
        <v>330499463.91304803</v>
      </c>
      <c r="FK8" s="26">
        <f t="shared" si="450"/>
        <v>264079577.68140051</v>
      </c>
      <c r="FL8" s="26">
        <f t="shared" si="450"/>
        <v>268220928.74596351</v>
      </c>
      <c r="FM8" s="26">
        <f t="shared" si="450"/>
        <v>300387841.26110733</v>
      </c>
      <c r="FN8" s="26">
        <f t="shared" si="450"/>
        <v>301163445.20471328</v>
      </c>
      <c r="FO8" s="26">
        <f t="shared" si="450"/>
        <v>298639874.5468092</v>
      </c>
      <c r="FP8" s="26">
        <f t="shared" si="450"/>
        <v>284993679.82435685</v>
      </c>
      <c r="FQ8" s="26">
        <f t="shared" si="450"/>
        <v>279316223.19649601</v>
      </c>
      <c r="FR8" s="26">
        <f t="shared" si="450"/>
        <v>260690553.07548514</v>
      </c>
      <c r="FS8" s="26">
        <f t="shared" ref="FS8:ID8" si="451">FG8</f>
        <v>270080950.87601197</v>
      </c>
      <c r="FT8" s="26">
        <f t="shared" si="451"/>
        <v>345148082.64884812</v>
      </c>
      <c r="FU8" s="26">
        <f t="shared" si="451"/>
        <v>354322915.81981099</v>
      </c>
      <c r="FV8" s="26">
        <f t="shared" si="451"/>
        <v>330499463.91304803</v>
      </c>
      <c r="FW8" s="26">
        <f t="shared" si="451"/>
        <v>264079577.68140051</v>
      </c>
      <c r="FX8" s="26">
        <f t="shared" si="451"/>
        <v>268220928.74596351</v>
      </c>
      <c r="FY8" s="26">
        <f t="shared" si="451"/>
        <v>300387841.26110733</v>
      </c>
      <c r="FZ8" s="26">
        <f t="shared" si="451"/>
        <v>301163445.20471328</v>
      </c>
      <c r="GA8" s="26">
        <f t="shared" si="451"/>
        <v>298639874.5468092</v>
      </c>
      <c r="GB8" s="26">
        <f t="shared" si="451"/>
        <v>284993679.82435685</v>
      </c>
      <c r="GC8" s="26">
        <f t="shared" si="451"/>
        <v>279316223.19649601</v>
      </c>
      <c r="GD8" s="26">
        <f t="shared" si="451"/>
        <v>260690553.07548514</v>
      </c>
      <c r="GE8" s="26">
        <f t="shared" si="451"/>
        <v>270080950.87601197</v>
      </c>
      <c r="GF8" s="26">
        <f t="shared" si="451"/>
        <v>345148082.64884812</v>
      </c>
      <c r="GG8" s="26">
        <f t="shared" si="451"/>
        <v>354322915.81981099</v>
      </c>
      <c r="GH8" s="26">
        <f t="shared" si="451"/>
        <v>330499463.91304803</v>
      </c>
      <c r="GI8" s="26">
        <f t="shared" si="451"/>
        <v>264079577.68140051</v>
      </c>
      <c r="GJ8" s="26">
        <f t="shared" si="451"/>
        <v>268220928.74596351</v>
      </c>
      <c r="GK8" s="26">
        <f t="shared" si="451"/>
        <v>300387841.26110733</v>
      </c>
      <c r="GL8" s="26">
        <f t="shared" si="451"/>
        <v>301163445.20471328</v>
      </c>
      <c r="GM8" s="26">
        <f t="shared" si="451"/>
        <v>298639874.5468092</v>
      </c>
      <c r="GN8" s="26">
        <f t="shared" si="451"/>
        <v>284993679.82435685</v>
      </c>
      <c r="GO8" s="26">
        <f t="shared" si="451"/>
        <v>279316223.19649601</v>
      </c>
      <c r="GP8" s="26">
        <f t="shared" si="451"/>
        <v>260690553.07548514</v>
      </c>
      <c r="GQ8" s="26">
        <f t="shared" si="451"/>
        <v>270080950.87601197</v>
      </c>
      <c r="GR8" s="26">
        <f t="shared" si="451"/>
        <v>345148082.64884812</v>
      </c>
      <c r="GS8" s="26">
        <f t="shared" si="451"/>
        <v>354322915.81981099</v>
      </c>
      <c r="GT8" s="26">
        <f t="shared" si="451"/>
        <v>330499463.91304803</v>
      </c>
      <c r="GU8" s="26">
        <f t="shared" si="451"/>
        <v>264079577.68140051</v>
      </c>
      <c r="GV8" s="26">
        <f t="shared" si="451"/>
        <v>268220928.74596351</v>
      </c>
      <c r="GW8" s="36">
        <f t="shared" si="451"/>
        <v>300387841.26110733</v>
      </c>
      <c r="GX8" s="26">
        <f t="shared" si="451"/>
        <v>301163445.20471328</v>
      </c>
      <c r="GY8" s="26">
        <f t="shared" si="451"/>
        <v>298639874.5468092</v>
      </c>
      <c r="GZ8" s="26">
        <f t="shared" si="451"/>
        <v>284993679.82435685</v>
      </c>
      <c r="HA8" s="26">
        <f t="shared" si="451"/>
        <v>279316223.19649601</v>
      </c>
      <c r="HB8" s="26">
        <f t="shared" si="451"/>
        <v>260690553.07548514</v>
      </c>
      <c r="HC8" s="26">
        <f t="shared" si="451"/>
        <v>270080950.87601197</v>
      </c>
      <c r="HD8" s="26">
        <f t="shared" si="451"/>
        <v>345148082.64884812</v>
      </c>
      <c r="HE8" s="26">
        <f t="shared" si="451"/>
        <v>354322915.81981099</v>
      </c>
      <c r="HF8" s="26">
        <f t="shared" si="451"/>
        <v>330499463.91304803</v>
      </c>
      <c r="HG8" s="26">
        <f t="shared" si="451"/>
        <v>264079577.68140051</v>
      </c>
      <c r="HH8" s="26">
        <f t="shared" si="451"/>
        <v>268220928.74596351</v>
      </c>
      <c r="HI8" s="26">
        <f t="shared" si="451"/>
        <v>300387841.26110733</v>
      </c>
      <c r="HJ8" s="26">
        <f t="shared" si="451"/>
        <v>301163445.20471328</v>
      </c>
      <c r="HK8" s="26">
        <f t="shared" si="451"/>
        <v>298639874.5468092</v>
      </c>
      <c r="HL8" s="26">
        <f t="shared" si="451"/>
        <v>284993679.82435685</v>
      </c>
      <c r="HM8" s="26">
        <f t="shared" si="451"/>
        <v>279316223.19649601</v>
      </c>
      <c r="HN8" s="26">
        <f t="shared" si="451"/>
        <v>260690553.07548514</v>
      </c>
      <c r="HO8" s="26">
        <f t="shared" si="451"/>
        <v>270080950.87601197</v>
      </c>
      <c r="HP8" s="26">
        <f t="shared" si="451"/>
        <v>345148082.64884812</v>
      </c>
      <c r="HQ8" s="26">
        <f t="shared" si="451"/>
        <v>354322915.81981099</v>
      </c>
      <c r="HR8" s="26">
        <f t="shared" si="451"/>
        <v>330499463.91304803</v>
      </c>
      <c r="HS8" s="26">
        <f t="shared" si="451"/>
        <v>264079577.68140051</v>
      </c>
      <c r="HT8" s="26">
        <f t="shared" si="451"/>
        <v>268220928.74596351</v>
      </c>
      <c r="HU8" s="26">
        <f t="shared" si="451"/>
        <v>300387841.26110733</v>
      </c>
      <c r="HV8" s="26">
        <f t="shared" si="451"/>
        <v>301163445.20471328</v>
      </c>
      <c r="HW8" s="26">
        <f t="shared" si="451"/>
        <v>298639874.5468092</v>
      </c>
      <c r="HX8" s="26">
        <f t="shared" si="451"/>
        <v>284993679.82435685</v>
      </c>
      <c r="HY8" s="26">
        <f t="shared" si="451"/>
        <v>279316223.19649601</v>
      </c>
      <c r="HZ8" s="26">
        <f t="shared" si="451"/>
        <v>260690553.07548514</v>
      </c>
      <c r="IA8" s="26">
        <f t="shared" si="451"/>
        <v>270080950.87601197</v>
      </c>
      <c r="IB8" s="26">
        <f t="shared" si="451"/>
        <v>345148082.64884812</v>
      </c>
      <c r="IC8" s="26">
        <f t="shared" si="451"/>
        <v>354322915.81981099</v>
      </c>
      <c r="ID8" s="26">
        <f t="shared" si="451"/>
        <v>330499463.91304803</v>
      </c>
      <c r="IE8" s="26">
        <f t="shared" ref="IE8:KC8" si="452">HS8</f>
        <v>264079577.68140051</v>
      </c>
      <c r="IF8" s="26">
        <f t="shared" si="452"/>
        <v>268220928.74596351</v>
      </c>
      <c r="IG8" s="26">
        <f t="shared" si="452"/>
        <v>300387841.26110733</v>
      </c>
      <c r="IH8" s="26">
        <f t="shared" si="452"/>
        <v>301163445.20471328</v>
      </c>
      <c r="II8" s="26">
        <f t="shared" si="452"/>
        <v>298639874.5468092</v>
      </c>
      <c r="IJ8" s="26">
        <f t="shared" si="452"/>
        <v>284993679.82435685</v>
      </c>
      <c r="IK8" s="26">
        <f t="shared" si="452"/>
        <v>279316223.19649601</v>
      </c>
      <c r="IL8" s="26">
        <f t="shared" si="452"/>
        <v>260690553.07548514</v>
      </c>
      <c r="IM8" s="26">
        <f t="shared" si="452"/>
        <v>270080950.87601197</v>
      </c>
      <c r="IN8" s="26">
        <f t="shared" si="452"/>
        <v>345148082.64884812</v>
      </c>
      <c r="IO8" s="26">
        <f t="shared" si="452"/>
        <v>354322915.81981099</v>
      </c>
      <c r="IP8" s="26">
        <f t="shared" si="452"/>
        <v>330499463.91304803</v>
      </c>
      <c r="IQ8" s="26">
        <f t="shared" si="452"/>
        <v>264079577.68140051</v>
      </c>
      <c r="IR8" s="26">
        <f t="shared" si="452"/>
        <v>268220928.74596351</v>
      </c>
      <c r="IS8" s="26">
        <f t="shared" si="452"/>
        <v>300387841.26110733</v>
      </c>
      <c r="IT8" s="26">
        <f t="shared" si="452"/>
        <v>301163445.20471328</v>
      </c>
      <c r="IU8" s="26">
        <f t="shared" si="452"/>
        <v>298639874.5468092</v>
      </c>
      <c r="IV8" s="26">
        <f t="shared" si="452"/>
        <v>284993679.82435685</v>
      </c>
      <c r="IW8" s="26">
        <f t="shared" si="452"/>
        <v>279316223.19649601</v>
      </c>
      <c r="IX8" s="26">
        <f t="shared" si="452"/>
        <v>260690553.07548514</v>
      </c>
      <c r="IY8" s="26">
        <f t="shared" si="452"/>
        <v>270080950.87601197</v>
      </c>
      <c r="IZ8" s="26">
        <f t="shared" si="452"/>
        <v>345148082.64884812</v>
      </c>
      <c r="JA8" s="26">
        <f t="shared" si="452"/>
        <v>354322915.81981099</v>
      </c>
      <c r="JB8" s="26">
        <f t="shared" si="452"/>
        <v>330499463.91304803</v>
      </c>
      <c r="JC8" s="26">
        <f t="shared" si="452"/>
        <v>264079577.68140051</v>
      </c>
      <c r="JD8" s="26">
        <f t="shared" si="452"/>
        <v>268220928.74596351</v>
      </c>
      <c r="JE8" s="26">
        <f t="shared" si="452"/>
        <v>300387841.26110733</v>
      </c>
      <c r="JF8" s="26">
        <f t="shared" si="452"/>
        <v>301163445.20471328</v>
      </c>
      <c r="JG8" s="26">
        <f t="shared" si="452"/>
        <v>298639874.5468092</v>
      </c>
      <c r="JH8" s="26">
        <f t="shared" si="452"/>
        <v>284993679.82435685</v>
      </c>
      <c r="JI8" s="26">
        <f t="shared" si="452"/>
        <v>279316223.19649601</v>
      </c>
      <c r="JJ8" s="26">
        <f t="shared" si="452"/>
        <v>260690553.07548514</v>
      </c>
      <c r="JK8" s="26">
        <f t="shared" si="452"/>
        <v>270080950.87601197</v>
      </c>
      <c r="JL8" s="26">
        <f t="shared" si="452"/>
        <v>345148082.64884812</v>
      </c>
      <c r="JM8" s="26">
        <f t="shared" si="452"/>
        <v>354322915.81981099</v>
      </c>
      <c r="JN8" s="26">
        <f t="shared" si="452"/>
        <v>330499463.91304803</v>
      </c>
      <c r="JO8" s="26">
        <f t="shared" si="452"/>
        <v>264079577.68140051</v>
      </c>
      <c r="JP8" s="26">
        <f t="shared" si="452"/>
        <v>268220928.74596351</v>
      </c>
      <c r="JQ8" s="26">
        <f t="shared" si="452"/>
        <v>300387841.26110733</v>
      </c>
      <c r="JR8" s="26">
        <f t="shared" si="452"/>
        <v>301163445.20471328</v>
      </c>
      <c r="JS8" s="26">
        <f t="shared" si="452"/>
        <v>298639874.5468092</v>
      </c>
      <c r="JT8" s="26">
        <f t="shared" si="452"/>
        <v>284993679.82435685</v>
      </c>
      <c r="JU8" s="26">
        <f t="shared" si="452"/>
        <v>279316223.19649601</v>
      </c>
      <c r="JV8" s="26">
        <f t="shared" si="452"/>
        <v>260690553.07548514</v>
      </c>
      <c r="JW8" s="26">
        <f t="shared" si="452"/>
        <v>270080950.87601197</v>
      </c>
      <c r="JX8" s="26">
        <f t="shared" si="452"/>
        <v>345148082.64884812</v>
      </c>
      <c r="JY8" s="26">
        <f t="shared" si="452"/>
        <v>354322915.81981099</v>
      </c>
      <c r="JZ8" s="26">
        <f t="shared" si="452"/>
        <v>330499463.91304803</v>
      </c>
      <c r="KA8" s="26">
        <f t="shared" si="452"/>
        <v>264079577.68140051</v>
      </c>
      <c r="KB8" s="26">
        <f t="shared" si="452"/>
        <v>268220928.74596351</v>
      </c>
      <c r="KC8" s="36">
        <f t="shared" si="452"/>
        <v>300387841.26110733</v>
      </c>
    </row>
    <row r="9" spans="1:289" s="26" customFormat="1" x14ac:dyDescent="0.25">
      <c r="A9" s="31" t="s">
        <v>31</v>
      </c>
      <c r="B9" s="31">
        <f t="shared" ref="B9:AG9" si="453">B8*B5</f>
        <v>0</v>
      </c>
      <c r="C9" s="26">
        <f t="shared" si="453"/>
        <v>0</v>
      </c>
      <c r="D9" s="26">
        <f t="shared" si="453"/>
        <v>0</v>
      </c>
      <c r="E9" s="26">
        <f t="shared" si="453"/>
        <v>0</v>
      </c>
      <c r="F9" s="26">
        <f t="shared" si="453"/>
        <v>0</v>
      </c>
      <c r="G9" s="26">
        <f t="shared" si="453"/>
        <v>0</v>
      </c>
      <c r="H9" s="26">
        <f t="shared" si="453"/>
        <v>1200666.5578082793</v>
      </c>
      <c r="I9" s="26">
        <f t="shared" si="453"/>
        <v>1232583.0479052351</v>
      </c>
      <c r="J9" s="26">
        <f t="shared" si="453"/>
        <v>1149708.4110928795</v>
      </c>
      <c r="K9" s="26">
        <f t="shared" si="453"/>
        <v>918653.56773480377</v>
      </c>
      <c r="L9" s="26">
        <f t="shared" si="453"/>
        <v>933060.08475556725</v>
      </c>
      <c r="M9" s="26">
        <f t="shared" si="453"/>
        <v>1044959.1161176256</v>
      </c>
      <c r="N9" s="26">
        <f t="shared" si="453"/>
        <v>1119974.6627641544</v>
      </c>
      <c r="O9" s="26">
        <f t="shared" si="453"/>
        <v>1110589.9408081863</v>
      </c>
      <c r="P9" s="26">
        <f t="shared" si="453"/>
        <v>1059842.1074451306</v>
      </c>
      <c r="Q9" s="26">
        <f t="shared" si="453"/>
        <v>1038728.630117813</v>
      </c>
      <c r="R9" s="26">
        <f t="shared" si="453"/>
        <v>969462.99066294509</v>
      </c>
      <c r="S9" s="26">
        <f t="shared" si="453"/>
        <v>1004384.2527793266</v>
      </c>
      <c r="T9" s="26">
        <f t="shared" si="453"/>
        <v>1283545.9071255452</v>
      </c>
      <c r="U9" s="26">
        <f t="shared" si="453"/>
        <v>1317665.5217407313</v>
      </c>
      <c r="V9" s="26">
        <f t="shared" si="453"/>
        <v>1229070.2325713625</v>
      </c>
      <c r="W9" s="26">
        <f t="shared" si="453"/>
        <v>982066.18587320519</v>
      </c>
      <c r="X9" s="26">
        <f t="shared" si="453"/>
        <v>997467.15280917962</v>
      </c>
      <c r="Y9" s="26">
        <f t="shared" si="453"/>
        <v>1117090.326105739</v>
      </c>
      <c r="Z9" s="26">
        <f t="shared" si="453"/>
        <v>733174.19390081335</v>
      </c>
      <c r="AA9" s="26">
        <f t="shared" si="453"/>
        <v>727030.62995797535</v>
      </c>
      <c r="AB9" s="26">
        <f t="shared" si="453"/>
        <v>693809.34107065131</v>
      </c>
      <c r="AC9" s="26">
        <f t="shared" si="453"/>
        <v>679987.72774799459</v>
      </c>
      <c r="AD9" s="26">
        <f t="shared" si="453"/>
        <v>634644.0418051267</v>
      </c>
      <c r="AE9" s="26">
        <f t="shared" si="453"/>
        <v>657504.70915182063</v>
      </c>
      <c r="AF9" s="26">
        <f t="shared" si="453"/>
        <v>840253.59419191629</v>
      </c>
      <c r="AG9" s="26">
        <f t="shared" si="453"/>
        <v>862589.47532690165</v>
      </c>
      <c r="AH9" s="26">
        <f t="shared" ref="AH9:BM9" si="454">AH8*AH5</f>
        <v>804591.93138260616</v>
      </c>
      <c r="AI9" s="26">
        <f t="shared" si="454"/>
        <v>642894.52978139161</v>
      </c>
      <c r="AJ9" s="26">
        <f t="shared" si="454"/>
        <v>652976.53600348579</v>
      </c>
      <c r="AK9" s="26">
        <f t="shared" si="454"/>
        <v>731286.00725268596</v>
      </c>
      <c r="AL9" s="26">
        <f t="shared" si="454"/>
        <v>741776.23075104633</v>
      </c>
      <c r="AM9" s="26">
        <f t="shared" si="454"/>
        <v>735560.58685249288</v>
      </c>
      <c r="AN9" s="26">
        <f t="shared" si="454"/>
        <v>701949.52599338058</v>
      </c>
      <c r="AO9" s="26">
        <f t="shared" si="454"/>
        <v>687965.74926109985</v>
      </c>
      <c r="AP9" s="26">
        <f t="shared" si="454"/>
        <v>642090.06415534462</v>
      </c>
      <c r="AQ9" s="26">
        <f t="shared" si="454"/>
        <v>665218.94648365281</v>
      </c>
      <c r="AR9" s="26">
        <f t="shared" si="454"/>
        <v>850111.95042009163</v>
      </c>
      <c r="AS9" s="26">
        <f t="shared" si="454"/>
        <v>872709.8894319142</v>
      </c>
      <c r="AT9" s="26">
        <f t="shared" si="454"/>
        <v>814031.88371689362</v>
      </c>
      <c r="AU9" s="26">
        <f t="shared" si="454"/>
        <v>650437.35177648882</v>
      </c>
      <c r="AV9" s="26">
        <f t="shared" si="454"/>
        <v>660637.64610769576</v>
      </c>
      <c r="AW9" s="26">
        <f t="shared" si="454"/>
        <v>739865.89077119716</v>
      </c>
      <c r="AX9" s="26">
        <f t="shared" si="454"/>
        <v>-171325.13971832147</v>
      </c>
      <c r="AY9" s="26">
        <f t="shared" si="454"/>
        <v>-169889.53688391845</v>
      </c>
      <c r="AZ9" s="26">
        <f t="shared" si="454"/>
        <v>-162126.52229940143</v>
      </c>
      <c r="BA9" s="26">
        <f t="shared" si="454"/>
        <v>-158896.74436485901</v>
      </c>
      <c r="BB9" s="26">
        <f t="shared" si="454"/>
        <v>-148301.01773654768</v>
      </c>
      <c r="BC9" s="26">
        <f t="shared" si="454"/>
        <v>-153643.00475656037</v>
      </c>
      <c r="BD9" s="26">
        <f t="shared" si="454"/>
        <v>-196347.01496766927</v>
      </c>
      <c r="BE9" s="26">
        <f t="shared" si="454"/>
        <v>-201566.37209728049</v>
      </c>
      <c r="BF9" s="26">
        <f t="shared" si="454"/>
        <v>-188013.74381025691</v>
      </c>
      <c r="BG9" s="26">
        <f t="shared" si="454"/>
        <v>-150228.95794098586</v>
      </c>
      <c r="BH9" s="26">
        <f t="shared" si="454"/>
        <v>-152584.87982013886</v>
      </c>
      <c r="BI9" s="36">
        <f t="shared" si="454"/>
        <v>-170883.91600369022</v>
      </c>
      <c r="BJ9" s="31">
        <f t="shared" si="454"/>
        <v>-173428.76174017848</v>
      </c>
      <c r="BK9" s="26">
        <f t="shared" si="454"/>
        <v>-171975.53180363472</v>
      </c>
      <c r="BL9" s="26">
        <f t="shared" si="454"/>
        <v>-164117.19875935843</v>
      </c>
      <c r="BM9" s="26">
        <f t="shared" si="454"/>
        <v>-160847.76387779712</v>
      </c>
      <c r="BN9" s="26">
        <f t="shared" ref="BN9:BT9" si="455">BN8*BN5</f>
        <v>-150121.93723083392</v>
      </c>
      <c r="BO9" s="26">
        <f t="shared" si="455"/>
        <v>-155529.51603471587</v>
      </c>
      <c r="BP9" s="26">
        <f t="shared" si="455"/>
        <v>-198757.86900398266</v>
      </c>
      <c r="BQ9" s="26">
        <f t="shared" si="455"/>
        <v>-204041.31220184889</v>
      </c>
      <c r="BR9" s="26">
        <f t="shared" si="455"/>
        <v>-190322.27747053173</v>
      </c>
      <c r="BS9" s="26">
        <f t="shared" si="455"/>
        <v>-152073.54971989739</v>
      </c>
      <c r="BT9" s="26">
        <f t="shared" si="455"/>
        <v>-154458.39887239103</v>
      </c>
      <c r="BU9" s="26">
        <f t="shared" ref="BU9" si="456">BU8*BU5</f>
        <v>-172982.12044395824</v>
      </c>
      <c r="BV9" s="26">
        <f t="shared" ref="BV9" si="457">BV8*BV5</f>
        <v>-172455.84297708311</v>
      </c>
      <c r="BW9" s="26">
        <f t="shared" ref="BW9" si="458">BW8*BW5</f>
        <v>-171010.76552146679</v>
      </c>
      <c r="BX9" s="26">
        <f t="shared" ref="BX9" si="459">BX8*BX5</f>
        <v>-163196.51697383757</v>
      </c>
      <c r="BY9" s="26">
        <f t="shared" ref="BY9" si="460">BY8*BY5</f>
        <v>-159945.42330920629</v>
      </c>
      <c r="BZ9" s="26">
        <f t="shared" ref="BZ9" si="461">BZ8*BZ5</f>
        <v>-149279.76752369557</v>
      </c>
      <c r="CA9" s="26">
        <f t="shared" ref="CA9" si="462">CA8*CA5</f>
        <v>-154657.01032777893</v>
      </c>
      <c r="CB9" s="26">
        <f t="shared" ref="CB9" si="463">CB8*CB5</f>
        <v>-197642.85637213028</v>
      </c>
      <c r="CC9" s="26">
        <f t="shared" ref="CC9" si="464">CC8*CC5</f>
        <v>-202896.65995907286</v>
      </c>
      <c r="CD9" s="26">
        <f t="shared" ref="CD9" si="465">CD8*CD5</f>
        <v>-189254.58770022981</v>
      </c>
      <c r="CE9" s="26">
        <f t="shared" ref="CE9" si="466">CE8*CE5</f>
        <v>-151220.43165338744</v>
      </c>
      <c r="CF9" s="26">
        <f t="shared" ref="CF9" si="467">CF8*CF5</f>
        <v>-153591.90203027127</v>
      </c>
      <c r="CG9" s="26">
        <f t="shared" ref="CG9" si="468">CG8*CG5</f>
        <v>-172011.70729580882</v>
      </c>
      <c r="CH9" s="26">
        <f t="shared" ref="CH9" si="469">CH8*CH5</f>
        <v>-172842.25404438406</v>
      </c>
      <c r="CI9" s="26">
        <f t="shared" ref="CI9" si="470">CI8*CI5</f>
        <v>-171393.93869370822</v>
      </c>
      <c r="CJ9" s="26">
        <f t="shared" ref="CJ9" si="471">CJ8*CJ5</f>
        <v>-163562.18124600741</v>
      </c>
      <c r="CK9" s="26">
        <f t="shared" ref="CK9" si="472">CK8*CK5</f>
        <v>-160303.80305827066</v>
      </c>
      <c r="CL9" s="26">
        <f t="shared" ref="CL9" si="473">CL8*CL5</f>
        <v>-149614.24940206792</v>
      </c>
      <c r="CM9" s="26">
        <f t="shared" ref="CM9" si="474">CM8*CM5</f>
        <v>-155003.54065922307</v>
      </c>
      <c r="CN9" s="26">
        <f t="shared" ref="CN9" si="475">CN8*CN5</f>
        <v>-198085.70241177012</v>
      </c>
      <c r="CO9" s="26">
        <f t="shared" ref="CO9" si="476">CO8*CO5</f>
        <v>-203351.27786921809</v>
      </c>
      <c r="CP9" s="26">
        <f t="shared" ref="CP9" si="477">CP8*CP5</f>
        <v>-189678.63866865402</v>
      </c>
      <c r="CQ9" s="26">
        <f t="shared" ref="CQ9" si="478">CQ8*CQ5</f>
        <v>-151559.26185701616</v>
      </c>
      <c r="CR9" s="26">
        <f t="shared" ref="CR9" si="479">CR8*CR5</f>
        <v>-153936.04583988508</v>
      </c>
      <c r="CS9" s="26">
        <f t="shared" ref="CS9" si="480">CS8*CS5</f>
        <v>-172397.1232159482</v>
      </c>
      <c r="CT9" s="26">
        <f t="shared" ref="CT9" si="481">CT8*CT5</f>
        <v>-173159.4372038962</v>
      </c>
      <c r="CU9" s="26">
        <f t="shared" ref="CU9" si="482">CU8*CU5</f>
        <v>-171708.46404687874</v>
      </c>
      <c r="CV9" s="26">
        <f t="shared" ref="CV9" si="483">CV8*CV5</f>
        <v>-163862.33452571984</v>
      </c>
      <c r="CW9" s="26">
        <f t="shared" ref="CW9" si="484">CW8*CW5</f>
        <v>-160597.97688177784</v>
      </c>
      <c r="CX9" s="26">
        <f t="shared" ref="CX9" si="485">CX8*CX5</f>
        <v>-149888.80680468777</v>
      </c>
      <c r="CY9" s="26">
        <f t="shared" ref="CY9" si="486">CY8*CY5</f>
        <v>-155287.98796080268</v>
      </c>
      <c r="CZ9" s="26">
        <f t="shared" ref="CZ9" si="487">CZ8*CZ5</f>
        <v>-198449.20987290872</v>
      </c>
      <c r="DA9" s="26">
        <f t="shared" ref="DA9" si="488">DA8*DA5</f>
        <v>-203724.44819820966</v>
      </c>
      <c r="DB9" s="26">
        <f t="shared" ref="DB9" si="489">DB8*DB5</f>
        <v>-190026.71831062302</v>
      </c>
      <c r="DC9" s="26">
        <f t="shared" ref="DC9" si="490">DC8*DC5</f>
        <v>-151837.3885558082</v>
      </c>
      <c r="DD9" s="26">
        <f t="shared" ref="DD9" si="491">DD8*DD5</f>
        <v>-154218.53417962728</v>
      </c>
      <c r="DE9" s="26">
        <f t="shared" ref="DE9:FJ9" si="492">DE8*DE5</f>
        <v>-172713.48951500375</v>
      </c>
      <c r="DF9" s="26">
        <f t="shared" si="492"/>
        <v>-173159.4372038962</v>
      </c>
      <c r="DG9" s="26">
        <f t="shared" si="492"/>
        <v>-171708.46404687874</v>
      </c>
      <c r="DH9" s="26">
        <f t="shared" si="492"/>
        <v>-163862.33452571984</v>
      </c>
      <c r="DI9" s="26">
        <f t="shared" si="492"/>
        <v>-160597.97688177784</v>
      </c>
      <c r="DJ9" s="26">
        <f t="shared" si="492"/>
        <v>-149888.80680468777</v>
      </c>
      <c r="DK9" s="26">
        <f t="shared" si="492"/>
        <v>-155287.98796080268</v>
      </c>
      <c r="DL9" s="26">
        <f t="shared" si="492"/>
        <v>-198449.20987290872</v>
      </c>
      <c r="DM9" s="26">
        <f t="shared" si="492"/>
        <v>-203724.44819820966</v>
      </c>
      <c r="DN9" s="26">
        <f t="shared" si="492"/>
        <v>-190026.71831062302</v>
      </c>
      <c r="DO9" s="26">
        <f t="shared" si="492"/>
        <v>-151837.3885558082</v>
      </c>
      <c r="DP9" s="26">
        <f t="shared" si="492"/>
        <v>-154218.53417962728</v>
      </c>
      <c r="DQ9" s="26">
        <f t="shared" si="492"/>
        <v>-172713.48951500375</v>
      </c>
      <c r="DR9" s="26">
        <f t="shared" si="492"/>
        <v>-173159.4372038962</v>
      </c>
      <c r="DS9" s="26">
        <f t="shared" si="492"/>
        <v>-171708.46404687874</v>
      </c>
      <c r="DT9" s="26">
        <f t="shared" si="492"/>
        <v>-163862.33452571984</v>
      </c>
      <c r="DU9" s="26">
        <f t="shared" si="492"/>
        <v>-160597.97688177784</v>
      </c>
      <c r="DV9" s="26">
        <f t="shared" si="492"/>
        <v>-149888.80680468777</v>
      </c>
      <c r="DW9" s="26">
        <f t="shared" si="492"/>
        <v>-155287.98796080268</v>
      </c>
      <c r="DX9" s="26">
        <f t="shared" si="492"/>
        <v>-198449.20987290872</v>
      </c>
      <c r="DY9" s="26">
        <f t="shared" si="492"/>
        <v>-203724.44819820966</v>
      </c>
      <c r="DZ9" s="26">
        <f t="shared" si="492"/>
        <v>-190026.71831062302</v>
      </c>
      <c r="EA9" s="26">
        <f t="shared" si="492"/>
        <v>-151837.3885558082</v>
      </c>
      <c r="EB9" s="26">
        <f t="shared" si="492"/>
        <v>-154218.53417962728</v>
      </c>
      <c r="EC9" s="26">
        <f t="shared" si="492"/>
        <v>-172713.48951500375</v>
      </c>
      <c r="ED9" s="26">
        <f t="shared" si="492"/>
        <v>-173159.4372038962</v>
      </c>
      <c r="EE9" s="26">
        <f t="shared" si="492"/>
        <v>-171708.46404687874</v>
      </c>
      <c r="EF9" s="26">
        <f t="shared" si="492"/>
        <v>-163862.33452571984</v>
      </c>
      <c r="EG9" s="26">
        <f t="shared" si="492"/>
        <v>-160597.97688177784</v>
      </c>
      <c r="EH9" s="26">
        <f t="shared" si="492"/>
        <v>-149888.80680468777</v>
      </c>
      <c r="EI9" s="26">
        <f t="shared" si="492"/>
        <v>-155287.98796080268</v>
      </c>
      <c r="EJ9" s="26">
        <f t="shared" si="492"/>
        <v>-198449.20987290872</v>
      </c>
      <c r="EK9" s="26">
        <f t="shared" si="492"/>
        <v>-203724.44819820966</v>
      </c>
      <c r="EL9" s="26">
        <f t="shared" si="492"/>
        <v>-190026.71831062302</v>
      </c>
      <c r="EM9" s="26">
        <f t="shared" si="492"/>
        <v>-151837.3885558082</v>
      </c>
      <c r="EN9" s="26">
        <f t="shared" si="492"/>
        <v>-154218.53417962728</v>
      </c>
      <c r="EO9" s="26">
        <f t="shared" si="492"/>
        <v>-172713.48951500375</v>
      </c>
      <c r="EP9" s="26">
        <f t="shared" si="492"/>
        <v>-173159.4372038962</v>
      </c>
      <c r="EQ9" s="26">
        <f t="shared" si="492"/>
        <v>-171708.46404687874</v>
      </c>
      <c r="ER9" s="26">
        <f t="shared" si="492"/>
        <v>-163862.33452571984</v>
      </c>
      <c r="ES9" s="26">
        <f t="shared" si="492"/>
        <v>-160597.97688177784</v>
      </c>
      <c r="ET9" s="26">
        <f t="shared" si="492"/>
        <v>-149888.80680468777</v>
      </c>
      <c r="EU9" s="26">
        <f t="shared" si="492"/>
        <v>-155287.98796080268</v>
      </c>
      <c r="EV9" s="26">
        <f t="shared" si="492"/>
        <v>-198449.20987290872</v>
      </c>
      <c r="EW9" s="26">
        <f t="shared" si="492"/>
        <v>-203724.44819820966</v>
      </c>
      <c r="EX9" s="26">
        <f t="shared" si="492"/>
        <v>-190026.71831062302</v>
      </c>
      <c r="EY9" s="26">
        <f t="shared" si="492"/>
        <v>-151837.3885558082</v>
      </c>
      <c r="EZ9" s="26">
        <f t="shared" si="492"/>
        <v>-154218.53417962728</v>
      </c>
      <c r="FA9" s="26">
        <f t="shared" si="492"/>
        <v>-172713.48951500375</v>
      </c>
      <c r="FB9" s="26">
        <f t="shared" si="492"/>
        <v>-173159.4372038962</v>
      </c>
      <c r="FC9" s="26">
        <f t="shared" si="492"/>
        <v>-171708.46404687874</v>
      </c>
      <c r="FD9" s="26">
        <f t="shared" si="492"/>
        <v>-163862.33452571984</v>
      </c>
      <c r="FE9" s="26">
        <f t="shared" si="492"/>
        <v>-160597.97688177784</v>
      </c>
      <c r="FF9" s="26">
        <f t="shared" si="492"/>
        <v>-149888.80680468777</v>
      </c>
      <c r="FG9" s="26">
        <f t="shared" si="492"/>
        <v>-155287.98796080268</v>
      </c>
      <c r="FH9" s="26">
        <f t="shared" si="492"/>
        <v>-198449.20987290872</v>
      </c>
      <c r="FI9" s="26">
        <f t="shared" si="492"/>
        <v>-203724.44819820966</v>
      </c>
      <c r="FJ9" s="26">
        <f t="shared" si="492"/>
        <v>-190026.71831062302</v>
      </c>
      <c r="FK9" s="26">
        <f t="shared" ref="FK9:HV9" si="493">FK8*FK5</f>
        <v>-151837.3885558082</v>
      </c>
      <c r="FL9" s="26">
        <f t="shared" si="493"/>
        <v>-154218.53417962728</v>
      </c>
      <c r="FM9" s="26">
        <f t="shared" si="493"/>
        <v>-172713.48951500375</v>
      </c>
      <c r="FN9" s="26">
        <f t="shared" si="493"/>
        <v>-173159.4372038962</v>
      </c>
      <c r="FO9" s="26">
        <f t="shared" si="493"/>
        <v>-171708.46404687874</v>
      </c>
      <c r="FP9" s="26">
        <f t="shared" si="493"/>
        <v>-163862.33452571984</v>
      </c>
      <c r="FQ9" s="26">
        <f t="shared" si="493"/>
        <v>-160597.97688177784</v>
      </c>
      <c r="FR9" s="26">
        <f t="shared" si="493"/>
        <v>-149888.80680468777</v>
      </c>
      <c r="FS9" s="26">
        <f t="shared" si="493"/>
        <v>-155287.98796080268</v>
      </c>
      <c r="FT9" s="26">
        <f t="shared" si="493"/>
        <v>-198449.20987290872</v>
      </c>
      <c r="FU9" s="26">
        <f t="shared" si="493"/>
        <v>-203724.44819820966</v>
      </c>
      <c r="FV9" s="26">
        <f t="shared" si="493"/>
        <v>-190026.71831062302</v>
      </c>
      <c r="FW9" s="26">
        <f t="shared" si="493"/>
        <v>-151837.3885558082</v>
      </c>
      <c r="FX9" s="26">
        <f t="shared" si="493"/>
        <v>-154218.53417962728</v>
      </c>
      <c r="FY9" s="26">
        <f t="shared" si="493"/>
        <v>-172713.48951500375</v>
      </c>
      <c r="FZ9" s="26">
        <f t="shared" si="493"/>
        <v>-173159.4372038962</v>
      </c>
      <c r="GA9" s="26">
        <f t="shared" si="493"/>
        <v>-171708.46404687874</v>
      </c>
      <c r="GB9" s="26">
        <f t="shared" si="493"/>
        <v>-163862.33452571984</v>
      </c>
      <c r="GC9" s="26">
        <f t="shared" si="493"/>
        <v>-160597.97688177784</v>
      </c>
      <c r="GD9" s="26">
        <f t="shared" si="493"/>
        <v>-149888.80680468777</v>
      </c>
      <c r="GE9" s="26">
        <f t="shared" si="493"/>
        <v>-155287.98796080268</v>
      </c>
      <c r="GF9" s="26">
        <f t="shared" si="493"/>
        <v>-198449.20987290872</v>
      </c>
      <c r="GG9" s="26">
        <f t="shared" si="493"/>
        <v>-203724.44819820966</v>
      </c>
      <c r="GH9" s="26">
        <f t="shared" si="493"/>
        <v>-190026.71831062302</v>
      </c>
      <c r="GI9" s="26">
        <f t="shared" si="493"/>
        <v>-151837.3885558082</v>
      </c>
      <c r="GJ9" s="26">
        <f t="shared" si="493"/>
        <v>-154218.53417962728</v>
      </c>
      <c r="GK9" s="26">
        <f t="shared" si="493"/>
        <v>-172713.48951500375</v>
      </c>
      <c r="GL9" s="26">
        <f t="shared" si="493"/>
        <v>-173159.4372038962</v>
      </c>
      <c r="GM9" s="26">
        <f t="shared" si="493"/>
        <v>-171708.46404687874</v>
      </c>
      <c r="GN9" s="26">
        <f t="shared" si="493"/>
        <v>-163862.33452571984</v>
      </c>
      <c r="GO9" s="26">
        <f t="shared" si="493"/>
        <v>-160597.97688177784</v>
      </c>
      <c r="GP9" s="26">
        <f t="shared" si="493"/>
        <v>-149888.80680468777</v>
      </c>
      <c r="GQ9" s="26">
        <f t="shared" si="493"/>
        <v>-155287.98796080268</v>
      </c>
      <c r="GR9" s="26">
        <f t="shared" si="493"/>
        <v>-198449.20987290872</v>
      </c>
      <c r="GS9" s="26">
        <f t="shared" si="493"/>
        <v>-203724.44819820966</v>
      </c>
      <c r="GT9" s="26">
        <f t="shared" si="493"/>
        <v>-190026.71831062302</v>
      </c>
      <c r="GU9" s="26">
        <f t="shared" si="493"/>
        <v>-151837.3885558082</v>
      </c>
      <c r="GV9" s="26">
        <f t="shared" si="493"/>
        <v>-154218.53417962728</v>
      </c>
      <c r="GW9" s="36">
        <f t="shared" si="493"/>
        <v>-172713.48951500375</v>
      </c>
      <c r="GX9" s="26">
        <f t="shared" si="493"/>
        <v>-586520.05012057768</v>
      </c>
      <c r="GY9" s="26">
        <f t="shared" si="493"/>
        <v>-581605.36073073291</v>
      </c>
      <c r="GZ9" s="26">
        <f t="shared" si="493"/>
        <v>-555029.20436113293</v>
      </c>
      <c r="HA9" s="26">
        <f t="shared" si="493"/>
        <v>-543972.27763595595</v>
      </c>
      <c r="HB9" s="26">
        <f t="shared" si="493"/>
        <v>-507698.52281329175</v>
      </c>
      <c r="HC9" s="26">
        <f t="shared" si="493"/>
        <v>-525986.45475295116</v>
      </c>
      <c r="HD9" s="26">
        <f t="shared" si="493"/>
        <v>-672180.75087638665</v>
      </c>
      <c r="HE9" s="26">
        <f t="shared" si="493"/>
        <v>-690048.86766467488</v>
      </c>
      <c r="HF9" s="26">
        <f t="shared" si="493"/>
        <v>-643652.35962598585</v>
      </c>
      <c r="HG9" s="26">
        <f t="shared" si="493"/>
        <v>-514298.69595306378</v>
      </c>
      <c r="HH9" s="26">
        <f t="shared" si="493"/>
        <v>-522364.03546431597</v>
      </c>
      <c r="HI9" s="26">
        <f t="shared" si="493"/>
        <v>-585009.55051937851</v>
      </c>
      <c r="HJ9" s="26">
        <f t="shared" si="493"/>
        <v>-586520.05012057768</v>
      </c>
      <c r="HK9" s="26">
        <f t="shared" si="493"/>
        <v>-581605.36073073291</v>
      </c>
      <c r="HL9" s="26">
        <f t="shared" si="493"/>
        <v>-555029.20436113293</v>
      </c>
      <c r="HM9" s="26">
        <f t="shared" si="493"/>
        <v>-543972.27763595595</v>
      </c>
      <c r="HN9" s="26">
        <f t="shared" si="493"/>
        <v>-507698.52281329175</v>
      </c>
      <c r="HO9" s="26">
        <f t="shared" si="493"/>
        <v>-525986.45475295116</v>
      </c>
      <c r="HP9" s="26">
        <f t="shared" si="493"/>
        <v>-672180.75087638665</v>
      </c>
      <c r="HQ9" s="26">
        <f t="shared" si="493"/>
        <v>-690048.86766467488</v>
      </c>
      <c r="HR9" s="26">
        <f t="shared" si="493"/>
        <v>-643652.35962598585</v>
      </c>
      <c r="HS9" s="26">
        <f t="shared" si="493"/>
        <v>-514298.69595306378</v>
      </c>
      <c r="HT9" s="26">
        <f t="shared" si="493"/>
        <v>-522364.03546431597</v>
      </c>
      <c r="HU9" s="26">
        <f t="shared" si="493"/>
        <v>-585009.55051937851</v>
      </c>
      <c r="HV9" s="26">
        <f t="shared" si="493"/>
        <v>-586520.05012057768</v>
      </c>
      <c r="HW9" s="26">
        <f t="shared" ref="HW9:JT9" si="494">HW8*HW5</f>
        <v>-581605.36073073291</v>
      </c>
      <c r="HX9" s="26">
        <f t="shared" si="494"/>
        <v>-555029.20436113293</v>
      </c>
      <c r="HY9" s="26">
        <f t="shared" si="494"/>
        <v>-543972.27763595595</v>
      </c>
      <c r="HZ9" s="26">
        <f t="shared" si="494"/>
        <v>-507698.52281329175</v>
      </c>
      <c r="IA9" s="26">
        <f t="shared" si="494"/>
        <v>-525986.45475295116</v>
      </c>
      <c r="IB9" s="26">
        <f t="shared" si="494"/>
        <v>-672180.75087638665</v>
      </c>
      <c r="IC9" s="26">
        <f t="shared" si="494"/>
        <v>-690048.86766467488</v>
      </c>
      <c r="ID9" s="26">
        <f t="shared" si="494"/>
        <v>-643652.35962598585</v>
      </c>
      <c r="IE9" s="26">
        <f t="shared" si="494"/>
        <v>-514298.69595306378</v>
      </c>
      <c r="IF9" s="26">
        <f t="shared" si="494"/>
        <v>-522364.03546431597</v>
      </c>
      <c r="IG9" s="26">
        <f t="shared" si="494"/>
        <v>-585009.55051937851</v>
      </c>
      <c r="IH9" s="26">
        <f t="shared" si="494"/>
        <v>-586520.05012057768</v>
      </c>
      <c r="II9" s="26">
        <f t="shared" si="494"/>
        <v>-581605.36073073291</v>
      </c>
      <c r="IJ9" s="26">
        <f t="shared" si="494"/>
        <v>-555029.20436113293</v>
      </c>
      <c r="IK9" s="26">
        <f t="shared" si="494"/>
        <v>-543972.27763595595</v>
      </c>
      <c r="IL9" s="26">
        <f t="shared" si="494"/>
        <v>-507698.52281329175</v>
      </c>
      <c r="IM9" s="26">
        <f t="shared" si="494"/>
        <v>-525986.45475295116</v>
      </c>
      <c r="IN9" s="26">
        <f t="shared" si="494"/>
        <v>-672180.75087638665</v>
      </c>
      <c r="IO9" s="26">
        <f t="shared" si="494"/>
        <v>-690048.86766467488</v>
      </c>
      <c r="IP9" s="26">
        <f t="shared" si="494"/>
        <v>-643652.35962598585</v>
      </c>
      <c r="IQ9" s="26">
        <f t="shared" si="494"/>
        <v>-514298.69595306378</v>
      </c>
      <c r="IR9" s="26">
        <f t="shared" si="494"/>
        <v>-522364.03546431597</v>
      </c>
      <c r="IS9" s="26">
        <f t="shared" si="494"/>
        <v>-585009.55051937851</v>
      </c>
      <c r="IT9" s="26">
        <f t="shared" si="494"/>
        <v>-586520.05012057768</v>
      </c>
      <c r="IU9" s="26">
        <f t="shared" si="494"/>
        <v>-581605.36073073291</v>
      </c>
      <c r="IV9" s="26">
        <f t="shared" si="494"/>
        <v>-555029.20436113293</v>
      </c>
      <c r="IW9" s="26">
        <f t="shared" si="494"/>
        <v>-543972.27763595595</v>
      </c>
      <c r="IX9" s="26">
        <f t="shared" si="494"/>
        <v>-507698.52281329175</v>
      </c>
      <c r="IY9" s="26">
        <f t="shared" si="494"/>
        <v>-525986.45475295116</v>
      </c>
      <c r="IZ9" s="26">
        <f t="shared" si="494"/>
        <v>-672180.75087638665</v>
      </c>
      <c r="JA9" s="26">
        <f t="shared" si="494"/>
        <v>-690048.86766467488</v>
      </c>
      <c r="JB9" s="26">
        <f t="shared" si="494"/>
        <v>-643652.35962598585</v>
      </c>
      <c r="JC9" s="26">
        <f t="shared" si="494"/>
        <v>-514298.69595306378</v>
      </c>
      <c r="JD9" s="26">
        <f t="shared" si="494"/>
        <v>-522364.03546431597</v>
      </c>
      <c r="JE9" s="26">
        <f t="shared" si="494"/>
        <v>-585009.55051937851</v>
      </c>
      <c r="JF9" s="26">
        <f t="shared" si="494"/>
        <v>-586520.05012057768</v>
      </c>
      <c r="JG9" s="26">
        <f t="shared" si="494"/>
        <v>-581605.36073073291</v>
      </c>
      <c r="JH9" s="26">
        <f t="shared" si="494"/>
        <v>-555029.20436113293</v>
      </c>
      <c r="JI9" s="26">
        <f t="shared" si="494"/>
        <v>-543972.27763595595</v>
      </c>
      <c r="JJ9" s="26">
        <f t="shared" si="494"/>
        <v>-507698.52281329175</v>
      </c>
      <c r="JK9" s="26">
        <f t="shared" si="494"/>
        <v>-525986.45475295116</v>
      </c>
      <c r="JL9" s="26">
        <f t="shared" si="494"/>
        <v>-672180.75087638665</v>
      </c>
      <c r="JM9" s="26">
        <f t="shared" si="494"/>
        <v>-690048.86766467488</v>
      </c>
      <c r="JN9" s="26">
        <f t="shared" si="494"/>
        <v>-643652.35962598585</v>
      </c>
      <c r="JO9" s="26">
        <f t="shared" si="494"/>
        <v>-514298.69595306378</v>
      </c>
      <c r="JP9" s="26">
        <f t="shared" si="494"/>
        <v>-522364.03546431597</v>
      </c>
      <c r="JQ9" s="26">
        <f t="shared" si="494"/>
        <v>-585009.55051937851</v>
      </c>
      <c r="JR9" s="26">
        <f t="shared" si="494"/>
        <v>-586520.05012057768</v>
      </c>
      <c r="JS9" s="26">
        <f t="shared" si="494"/>
        <v>-581605.36073073291</v>
      </c>
      <c r="JT9" s="26">
        <f t="shared" si="494"/>
        <v>-555029.20436113293</v>
      </c>
      <c r="JU9" s="26">
        <f t="shared" ref="JU9:KC9" si="495">JU8*JU5</f>
        <v>-543972.27763595595</v>
      </c>
      <c r="JV9" s="26">
        <f t="shared" si="495"/>
        <v>-507698.52281329175</v>
      </c>
      <c r="JW9" s="26">
        <f t="shared" si="495"/>
        <v>-525986.45475295116</v>
      </c>
      <c r="JX9" s="26">
        <f t="shared" si="495"/>
        <v>-672180.75087638665</v>
      </c>
      <c r="JY9" s="26">
        <f t="shared" si="495"/>
        <v>-690048.86766467488</v>
      </c>
      <c r="JZ9" s="26">
        <f t="shared" si="495"/>
        <v>-643652.35962598585</v>
      </c>
      <c r="KA9" s="26">
        <f t="shared" si="495"/>
        <v>-514298.69595306378</v>
      </c>
      <c r="KB9" s="26">
        <f t="shared" si="495"/>
        <v>-522364.03546431597</v>
      </c>
      <c r="KC9" s="36">
        <f t="shared" si="495"/>
        <v>-585009.55051937851</v>
      </c>
    </row>
    <row r="10" spans="1:289" s="26" customFormat="1" x14ac:dyDescent="0.25">
      <c r="A10" s="31" t="s">
        <v>32</v>
      </c>
      <c r="B10" s="31">
        <v>0</v>
      </c>
      <c r="C10" s="26">
        <f>B15</f>
        <v>0</v>
      </c>
      <c r="D10" s="26">
        <f t="shared" ref="D10:N10" si="496">C15</f>
        <v>0</v>
      </c>
      <c r="E10" s="26">
        <f t="shared" si="496"/>
        <v>0</v>
      </c>
      <c r="F10" s="26">
        <f t="shared" si="496"/>
        <v>0</v>
      </c>
      <c r="G10" s="26">
        <f t="shared" si="496"/>
        <v>0</v>
      </c>
      <c r="H10" s="26">
        <f t="shared" si="496"/>
        <v>0</v>
      </c>
      <c r="I10" s="26">
        <f t="shared" si="496"/>
        <v>-1198165.1691461788</v>
      </c>
      <c r="J10" s="26">
        <f t="shared" si="496"/>
        <v>-2433172.6905730539</v>
      </c>
      <c r="K10" s="26">
        <f t="shared" si="496"/>
        <v>-3590624.0953535447</v>
      </c>
      <c r="L10" s="26">
        <f t="shared" si="496"/>
        <v>-4522324.735219541</v>
      </c>
      <c r="M10" s="26">
        <f t="shared" si="496"/>
        <v>-5472283.9645286156</v>
      </c>
      <c r="N10" s="26">
        <f t="shared" si="496"/>
        <v>-6537867.2656731987</v>
      </c>
      <c r="O10" s="26">
        <f t="shared" ref="O10:V10" si="497">N15</f>
        <v>-7682749.7614968996</v>
      </c>
      <c r="P10" s="26">
        <f t="shared" si="497"/>
        <v>-8823037.4306013063</v>
      </c>
      <c r="Q10" s="26">
        <f t="shared" si="497"/>
        <v>-9917434.189616764</v>
      </c>
      <c r="R10" s="26">
        <f t="shared" si="497"/>
        <v>-10995321.444211902</v>
      </c>
      <c r="S10" s="26">
        <f t="shared" si="497"/>
        <v>-12008578.559661848</v>
      </c>
      <c r="T10" s="26">
        <f t="shared" si="497"/>
        <v>-13060906.089246476</v>
      </c>
      <c r="U10" s="26">
        <f t="shared" si="497"/>
        <v>-14396198.384437371</v>
      </c>
      <c r="V10" s="26">
        <f t="shared" si="497"/>
        <v>-15771102.92960963</v>
      </c>
      <c r="W10" s="26">
        <f t="shared" ref="W10:X10" si="498">V15</f>
        <v>-17063325.528069843</v>
      </c>
      <c r="X10" s="26">
        <f t="shared" si="498"/>
        <v>-18114442.932422772</v>
      </c>
      <c r="Y10" s="26">
        <f t="shared" ref="Y10" si="499">X15</f>
        <v>-19185308.874215361</v>
      </c>
      <c r="Z10" s="26">
        <f t="shared" ref="Z10" si="500">Y15</f>
        <v>-20380010.715784278</v>
      </c>
      <c r="AA10" s="26">
        <f t="shared" ref="AA10" si="501">Z15</f>
        <v>-21196574.174763564</v>
      </c>
      <c r="AB10" s="26">
        <f t="shared" ref="AB10" si="502">AA15</f>
        <v>-22010409.216637306</v>
      </c>
      <c r="AC10" s="26">
        <f t="shared" ref="AC10" si="503">AB15</f>
        <v>-22794483.159983382</v>
      </c>
      <c r="AD10" s="26">
        <f t="shared" ref="AD10" si="504">AC15</f>
        <v>-23568031.259798501</v>
      </c>
      <c r="AE10" s="26">
        <f t="shared" ref="AE10" si="505">AD15</f>
        <v>-24299553.256765693</v>
      </c>
      <c r="AF10" s="26">
        <f t="shared" ref="AF10" si="506">AE15</f>
        <v>-25056936.303009972</v>
      </c>
      <c r="AG10" s="26">
        <f t="shared" ref="AG10" si="507">AF15</f>
        <v>-25999843.270143196</v>
      </c>
      <c r="AH10" s="26">
        <f t="shared" ref="AH10" si="508">AG15</f>
        <v>-26968968.36435543</v>
      </c>
      <c r="AI10" s="26">
        <f t="shared" ref="AI10" si="509">AH15</f>
        <v>-27884254.764065806</v>
      </c>
      <c r="AJ10" s="26">
        <f t="shared" ref="AJ10" si="510">AI15</f>
        <v>-28641994.325093757</v>
      </c>
      <c r="AK10" s="26">
        <f t="shared" ref="AK10" si="511">AJ15</f>
        <v>-29412952.136335127</v>
      </c>
      <c r="AL10" s="26">
        <f t="shared" ref="AL10" si="512">AK15</f>
        <v>-30265268.598307434</v>
      </c>
      <c r="AM10" s="26">
        <f t="shared" ref="AM10" si="513">AL15</f>
        <v>-31131604.747737363</v>
      </c>
      <c r="AN10" s="26">
        <f t="shared" ref="AN10" si="514">AM15</f>
        <v>-31995347.936482821</v>
      </c>
      <c r="AO10" s="26">
        <f t="shared" ref="AO10" si="515">AN15</f>
        <v>-32829149.017365728</v>
      </c>
      <c r="AP10" s="26">
        <f t="shared" ref="AP10" si="516">AO15</f>
        <v>-33652469.625554889</v>
      </c>
      <c r="AQ10" s="26">
        <f t="shared" ref="AQ10" si="517">AP15</f>
        <v>-34433440.625516392</v>
      </c>
      <c r="AR10" s="26">
        <f t="shared" ref="AR10" si="518">AQ15</f>
        <v>-35240746.368467852</v>
      </c>
      <c r="AS10" s="26">
        <f t="shared" ref="AS10" si="519">AR15</f>
        <v>-36235923.695526518</v>
      </c>
      <c r="AT10" s="26">
        <f t="shared" ref="AT10" si="520">AS15</f>
        <v>-37257798.454753481</v>
      </c>
      <c r="AU10" s="26">
        <f t="shared" ref="AU10" si="521">AT15</f>
        <v>-38225375.265607439</v>
      </c>
      <c r="AV10" s="26">
        <f t="shared" ref="AV10" si="522">AU15</f>
        <v>-39033729.936507754</v>
      </c>
      <c r="AW10" s="26">
        <f t="shared" ref="AW10" si="523">AV15</f>
        <v>-39855631.795588173</v>
      </c>
      <c r="AX10" s="26">
        <f t="shared" ref="AX10" si="524">AW15</f>
        <v>-40760021.431568548</v>
      </c>
      <c r="AY10" s="26">
        <f t="shared" ref="AY10" si="525">AX15</f>
        <v>-40758886.641856171</v>
      </c>
      <c r="AZ10" s="26">
        <f t="shared" ref="AZ10" si="526">AY15</f>
        <v>-40759179.735848494</v>
      </c>
      <c r="BA10" s="26">
        <f t="shared" ref="BA10" si="527">AZ15</f>
        <v>-40767220.89270325</v>
      </c>
      <c r="BB10" s="26">
        <f t="shared" ref="BB10" si="528">BA15</f>
        <v>-40778518.60360875</v>
      </c>
      <c r="BC10" s="26">
        <f t="shared" ref="BC10" si="529">BB15</f>
        <v>-40800437.040507525</v>
      </c>
      <c r="BD10" s="26">
        <f t="shared" ref="BD10" si="530">BC15</f>
        <v>-40817115.94634632</v>
      </c>
      <c r="BE10" s="26">
        <f t="shared" ref="BE10" si="531">BD15</f>
        <v>-40791249.304102942</v>
      </c>
      <c r="BF10" s="26">
        <f t="shared" ref="BF10" si="532">BE15</f>
        <v>-40760066.400714621</v>
      </c>
      <c r="BG10" s="26">
        <f t="shared" ref="BG10" si="533">BF15</f>
        <v>-40742277.962206945</v>
      </c>
      <c r="BH10" s="26">
        <f t="shared" ref="BH10" si="534">BG15</f>
        <v>-40762121.472770862</v>
      </c>
      <c r="BI10" s="36">
        <f t="shared" ref="BI10" si="535">BH15</f>
        <v>-40779696.650920227</v>
      </c>
      <c r="BJ10" s="31">
        <f t="shared" ref="BJ10" si="536">BI15</f>
        <v>-40779084.145787045</v>
      </c>
      <c r="BK10" s="26">
        <f t="shared" ref="BK10" si="537">BJ15</f>
        <v>-40775929.544574603</v>
      </c>
      <c r="BL10" s="26">
        <f t="shared" ref="BL10" si="538">BK15</f>
        <v>-40774212.001564614</v>
      </c>
      <c r="BM10" s="26">
        <f t="shared" ref="BM10" si="539">BL15</f>
        <v>-40780329.26364252</v>
      </c>
      <c r="BN10" s="26">
        <f t="shared" ref="BN10" si="540">BM15</f>
        <v>-40789734.637871318</v>
      </c>
      <c r="BO10" s="26">
        <f t="shared" ref="BO10" si="541">BN15</f>
        <v>-40809882.682334177</v>
      </c>
      <c r="BP10" s="26">
        <f t="shared" ref="BP10" si="542">BO15</f>
        <v>-40824718.36396759</v>
      </c>
      <c r="BQ10" s="26">
        <f t="shared" ref="BQ10" si="543">BP15</f>
        <v>-40796477.567040563</v>
      </c>
      <c r="BR10" s="26">
        <f t="shared" ref="BR10" si="544">BQ15</f>
        <v>-40762846.664101802</v>
      </c>
      <c r="BS10" s="26">
        <f t="shared" ref="BS10" si="545">BR15</f>
        <v>-40742766.08580976</v>
      </c>
      <c r="BT10" s="26">
        <f t="shared" ref="BT10" si="546">BS15</f>
        <v>-40760770.881342649</v>
      </c>
      <c r="BU10" s="26">
        <f t="shared" ref="BU10" si="547">BT15</f>
        <v>-40776470.816140167</v>
      </c>
      <c r="BV10" s="26">
        <f t="shared" ref="BV10" si="548">BU15</f>
        <v>-40773751.036847718</v>
      </c>
      <c r="BW10" s="26">
        <f t="shared" ref="BW10" si="549">BV15</f>
        <v>-40771545.106197037</v>
      </c>
      <c r="BX10" s="26">
        <f t="shared" ref="BX10" si="550">BW15</f>
        <v>-40770772.05104623</v>
      </c>
      <c r="BY10" s="26">
        <f t="shared" ref="BY10" si="551">BX15</f>
        <v>-40777793.743695445</v>
      </c>
      <c r="BZ10" s="26">
        <f t="shared" ref="BZ10" si="552">BY15</f>
        <v>-40788089.013950199</v>
      </c>
      <c r="CA10" s="26">
        <f t="shared" ref="CA10" si="553">BZ15</f>
        <v>-40809070.616833635</v>
      </c>
      <c r="CB10" s="26">
        <f t="shared" ref="CB10" si="554">CA15</f>
        <v>-40824773.602847509</v>
      </c>
      <c r="CC10" s="26">
        <f t="shared" ref="CC10" si="555">CB15</f>
        <v>-40797645.725771353</v>
      </c>
      <c r="CD10" s="26">
        <f t="shared" ref="CD10" si="556">CC15</f>
        <v>-40765161.957711242</v>
      </c>
      <c r="CE10" s="26">
        <f t="shared" ref="CE10" si="557">CD15</f>
        <v>-40746156.491892517</v>
      </c>
      <c r="CF10" s="26">
        <f t="shared" ref="CF10" si="558">CE15</f>
        <v>-40765026.754854627</v>
      </c>
      <c r="CG10" s="26">
        <f t="shared" ref="CG10" si="559">CF15</f>
        <v>-40781609.11409881</v>
      </c>
      <c r="CH10" s="26">
        <f t="shared" ref="CH10" si="560">CG15</f>
        <v>-40779879.135835283</v>
      </c>
      <c r="CI10" s="26">
        <f t="shared" ref="CI10" si="561">CH15</f>
        <v>-40777313.132886142</v>
      </c>
      <c r="CJ10" s="26">
        <f t="shared" ref="CJ10" si="562">CI15</f>
        <v>-40776181.736285068</v>
      </c>
      <c r="CK10" s="26">
        <f t="shared" ref="CK10" si="563">CJ15</f>
        <v>-40782861.06681785</v>
      </c>
      <c r="CL10" s="26">
        <f t="shared" ref="CL10" si="564">CK15</f>
        <v>-40792819.817794353</v>
      </c>
      <c r="CM10" s="26">
        <f t="shared" ref="CM10" si="565">CL15</f>
        <v>-40813487.34731935</v>
      </c>
      <c r="CN10" s="26">
        <f t="shared" ref="CN10" si="566">CM15</f>
        <v>-40828862.927983664</v>
      </c>
      <c r="CO10" s="26">
        <f t="shared" ref="CO10" si="567">CN15</f>
        <v>-40801310.166318513</v>
      </c>
      <c r="CP10" s="26">
        <f t="shared" ref="CP10" si="568">CO15</f>
        <v>-40768387.995971188</v>
      </c>
      <c r="CQ10" s="26">
        <f t="shared" ref="CQ10" si="569">CP15</f>
        <v>-40748972.80444964</v>
      </c>
      <c r="CR10" s="26">
        <f t="shared" ref="CR10" si="570">CQ15</f>
        <v>-40767516.67774003</v>
      </c>
      <c r="CS10" s="26">
        <f t="shared" ref="CS10" si="571">CR15</f>
        <v>-40783765.984819561</v>
      </c>
      <c r="CT10" s="26">
        <f t="shared" ref="CT10" si="572">CS15</f>
        <v>-40781660.380547062</v>
      </c>
      <c r="CU10" s="26">
        <f t="shared" ref="CU10" si="573">CT15</f>
        <v>-40778785.277089618</v>
      </c>
      <c r="CV10" s="26">
        <f t="shared" ref="CV10" si="574">CU15</f>
        <v>-40777346.14433071</v>
      </c>
      <c r="CW10" s="26">
        <f t="shared" ref="CW10" si="575">CV15</f>
        <v>-40783730.798603296</v>
      </c>
      <c r="CX10" s="26">
        <f t="shared" ref="CX10" si="576">CW15</f>
        <v>-40793399.612500869</v>
      </c>
      <c r="CY10" s="26">
        <f t="shared" ref="CY10" si="577">CX15</f>
        <v>-40813795.572429113</v>
      </c>
      <c r="CZ10" s="26">
        <f t="shared" ref="CZ10" si="578">CY15</f>
        <v>-40828888.582661688</v>
      </c>
      <c r="DA10" s="26">
        <f t="shared" ref="DA10" si="579">CZ15</f>
        <v>-40800973.177737102</v>
      </c>
      <c r="DB10" s="26">
        <f t="shared" ref="DB10" si="580">DA15</f>
        <v>-40767677.210379876</v>
      </c>
      <c r="DC10" s="26">
        <f t="shared" ref="DC10" si="581">DB15</f>
        <v>-40747911.70277565</v>
      </c>
      <c r="DD10" s="26">
        <f t="shared" ref="DD10" si="582">DC15</f>
        <v>-40766173.607540898</v>
      </c>
      <c r="DE10" s="26">
        <f t="shared" ref="DE10" si="583">DD15</f>
        <v>-40782135.418672234</v>
      </c>
      <c r="DF10" s="26">
        <f t="shared" ref="DF10" si="584">DE15</f>
        <v>-40779707.313171521</v>
      </c>
      <c r="DG10" s="26">
        <f t="shared" ref="DG10" si="585">DF15</f>
        <v>-40776824.071933344</v>
      </c>
      <c r="DH10" s="26">
        <f t="shared" ref="DH10" si="586">DG15</f>
        <v>-40775376.767486282</v>
      </c>
      <c r="DI10" s="26">
        <f t="shared" ref="DI10" si="587">DH15</f>
        <v>-40781753.216022015</v>
      </c>
      <c r="DJ10" s="26">
        <f t="shared" ref="DJ10" si="588">DI15</f>
        <v>-40791413.789992161</v>
      </c>
      <c r="DK10" s="26">
        <f t="shared" ref="DK10" si="589">DJ15</f>
        <v>-40811801.475659952</v>
      </c>
      <c r="DL10" s="26">
        <f t="shared" ref="DL10" si="590">DK15</f>
        <v>-40826886.177155986</v>
      </c>
      <c r="DM10" s="26">
        <f t="shared" ref="DM10" si="591">DL15</f>
        <v>-40798962.428875126</v>
      </c>
      <c r="DN10" s="26">
        <f t="shared" ref="DN10" si="592">DM15</f>
        <v>-40765658.083397642</v>
      </c>
      <c r="DO10" s="26">
        <f t="shared" ref="DO10" si="593">DN15</f>
        <v>-40745884.162764318</v>
      </c>
      <c r="DP10" s="26">
        <f t="shared" ref="DP10" si="594">DO15</f>
        <v>-40764137.619446181</v>
      </c>
      <c r="DQ10" s="26">
        <f t="shared" ref="DQ10" si="595">DP15</f>
        <v>-40780090.947293788</v>
      </c>
      <c r="DR10" s="26">
        <f t="shared" ref="DR10" si="596">DQ15</f>
        <v>-40777654.323162332</v>
      </c>
      <c r="DS10" s="26">
        <f t="shared" ref="DS10" si="597">DR15</f>
        <v>-40774762.527799115</v>
      </c>
      <c r="DT10" s="26">
        <f t="shared" ref="DT10" si="598">DS15</f>
        <v>-40773306.633584827</v>
      </c>
      <c r="DU10" s="26">
        <f t="shared" ref="DU10" si="599">DT15</f>
        <v>-40779674.456562638</v>
      </c>
      <c r="DV10" s="26">
        <f t="shared" ref="DV10" si="600">DU15</f>
        <v>-40789326.369035043</v>
      </c>
      <c r="DW10" s="26">
        <f t="shared" ref="DW10" si="601">DV15</f>
        <v>-40809705.357115515</v>
      </c>
      <c r="DX10" s="26">
        <f t="shared" ref="DX10" si="602">DW15</f>
        <v>-40824781.324784279</v>
      </c>
      <c r="DY10" s="26">
        <f t="shared" ref="DY10" si="603">DX15</f>
        <v>-40796848.80628521</v>
      </c>
      <c r="DZ10" s="26">
        <f t="shared" ref="DZ10" si="604">DY15</f>
        <v>-40763535.654046938</v>
      </c>
      <c r="EA10" s="26">
        <f t="shared" ref="EA10" si="605">DZ15</f>
        <v>-40743752.889957987</v>
      </c>
      <c r="EB10" s="26">
        <f t="shared" ref="EB10" si="606">EA15</f>
        <v>-40761997.466336496</v>
      </c>
      <c r="EC10" s="26">
        <f t="shared" ref="EC10" si="607">EB15</f>
        <v>-40777941.876879476</v>
      </c>
      <c r="ED10" s="26">
        <f t="shared" ref="ED10" si="608">EC15</f>
        <v>-40775496.298287958</v>
      </c>
      <c r="EE10" s="26">
        <f t="shared" ref="EE10" si="609">ED15</f>
        <v>-40772595.511154436</v>
      </c>
      <c r="EF10" s="26">
        <f t="shared" ref="EF10" si="610">EE15</f>
        <v>-40771130.58770413</v>
      </c>
      <c r="EG10" s="26">
        <f t="shared" ref="EG10" si="611">EF15</f>
        <v>-40777489.343824103</v>
      </c>
      <c r="EH10" s="26">
        <f t="shared" ref="EH10" si="612">EG15</f>
        <v>-40787132.151660092</v>
      </c>
      <c r="EI10" s="26">
        <f t="shared" ref="EI10" si="613">EH15</f>
        <v>-40807501.997168168</v>
      </c>
      <c r="EJ10" s="26">
        <f t="shared" ref="EJ10" si="614">EI15</f>
        <v>-40822568.784170486</v>
      </c>
      <c r="EK10" s="26">
        <f t="shared" ref="EK10" si="615">EJ15</f>
        <v>-40794627.046752192</v>
      </c>
      <c r="EL10" s="26">
        <f t="shared" ref="EL10" si="616">EK15</f>
        <v>-40761304.637182534</v>
      </c>
      <c r="EM10" s="26">
        <f t="shared" ref="EM10" si="617">EL15</f>
        <v>-40741512.577189982</v>
      </c>
      <c r="EN10" s="26">
        <f t="shared" ref="EN10" si="618">EM15</f>
        <v>-40759747.818931952</v>
      </c>
      <c r="EO10" s="26">
        <f t="shared" ref="EO10" si="619">EN15</f>
        <v>-40775682.855944082</v>
      </c>
      <c r="EP10" s="26">
        <f t="shared" ref="EP10" si="620">EO15</f>
        <v>-40773227.864765331</v>
      </c>
      <c r="EQ10" s="26">
        <f t="shared" ref="EQ10" si="621">EP15</f>
        <v>-40770317.625825465</v>
      </c>
      <c r="ER10" s="26">
        <f t="shared" ref="ER10" si="622">EQ15</f>
        <v>-40768843.21118629</v>
      </c>
      <c r="ES10" s="26">
        <f t="shared" ref="ES10" si="623">ER15</f>
        <v>-40775192.436570778</v>
      </c>
      <c r="ET10" s="26">
        <f t="shared" ref="ET10" si="624">ES15</f>
        <v>-40784825.673959881</v>
      </c>
      <c r="EU10" s="26">
        <f t="shared" ref="EU10" si="625">ET15</f>
        <v>-40805185.9091442</v>
      </c>
      <c r="EV10" s="26">
        <f t="shared" ref="EV10" si="626">EU15</f>
        <v>-40820243.04577975</v>
      </c>
      <c r="EW10" s="26">
        <f t="shared" ref="EW10" si="627">EV15</f>
        <v>-40792291.617784828</v>
      </c>
      <c r="EX10" s="26">
        <f t="shared" ref="EX10" si="628">EW15</f>
        <v>-40758959.477261141</v>
      </c>
      <c r="EY10" s="26">
        <f t="shared" ref="EY10" si="629">EX15</f>
        <v>-40739157.645768918</v>
      </c>
      <c r="EZ10" s="26">
        <f t="shared" ref="EZ10" si="630">EY15</f>
        <v>-40757383.07529664</v>
      </c>
      <c r="FA10" s="26">
        <f t="shared" ref="FA10" si="631">EZ15</f>
        <v>-40773308.259210289</v>
      </c>
      <c r="FB10" s="26">
        <f t="shared" ref="FB10" si="632">FA15</f>
        <v>-40770843.373878479</v>
      </c>
      <c r="FC10" s="26">
        <f t="shared" ref="FC10" si="633">FB15</f>
        <v>-40767923.199559912</v>
      </c>
      <c r="FD10" s="26">
        <f t="shared" ref="FD10" si="634">FC15</f>
        <v>-40766438.808144629</v>
      </c>
      <c r="FE10" s="26">
        <f t="shared" ref="FE10" si="635">FD15</f>
        <v>-40772778.015183106</v>
      </c>
      <c r="FF10" s="26">
        <f t="shared" ref="FF10" si="636">FE15</f>
        <v>-40782401.19248309</v>
      </c>
      <c r="FG10" s="26">
        <f t="shared" ref="FG10" si="637">FF15</f>
        <v>-40802751.325661257</v>
      </c>
      <c r="FH10" s="26">
        <f t="shared" ref="FH10" si="638">FG15</f>
        <v>-40817798.318198964</v>
      </c>
      <c r="FI10" s="26">
        <f t="shared" ref="FI10" si="639">FH15</f>
        <v>-40789836.703839116</v>
      </c>
      <c r="FJ10" s="26">
        <f t="shared" ref="FJ10" si="640">FI15</f>
        <v>-40756494.334507316</v>
      </c>
      <c r="FK10" s="26">
        <f t="shared" ref="FK10" si="641">FJ15</f>
        <v>-40736682.231586955</v>
      </c>
      <c r="FL10" s="26">
        <f t="shared" ref="FL10" si="642">FK15</f>
        <v>-40754897.346888915</v>
      </c>
      <c r="FM10" s="26">
        <f t="shared" ref="FM10" si="643">FL15</f>
        <v>-40770812.173600867</v>
      </c>
      <c r="FN10" s="26">
        <f t="shared" ref="FN10" si="644">FM15</f>
        <v>-40768336.887912355</v>
      </c>
      <c r="FO10" s="26">
        <f t="shared" ref="FO10" si="645">FN15</f>
        <v>-40765406.269902267</v>
      </c>
      <c r="FP10" s="26">
        <f t="shared" ref="FP10" si="646">FO15</f>
        <v>-40763911.391280077</v>
      </c>
      <c r="FQ10" s="26">
        <f t="shared" ref="FQ10" si="647">FP15</f>
        <v>-40770240.067414954</v>
      </c>
      <c r="FR10" s="26">
        <f t="shared" ref="FR10" si="648">FQ15</f>
        <v>-40779852.669932574</v>
      </c>
      <c r="FS10" s="26">
        <f t="shared" ref="FS10" si="649">FR15</f>
        <v>-40800192.184266783</v>
      </c>
      <c r="FT10" s="26">
        <f t="shared" ref="FT10" si="650">FS15</f>
        <v>-40815228.513715349</v>
      </c>
      <c r="FU10" s="26">
        <f t="shared" ref="FU10" si="651">FT15</f>
        <v>-40787256.191836819</v>
      </c>
      <c r="FV10" s="26">
        <f t="shared" ref="FV10" si="652">FU15</f>
        <v>-40753903.07037168</v>
      </c>
      <c r="FW10" s="26">
        <f t="shared" ref="FW10" si="653">FV15</f>
        <v>-40734080.170517415</v>
      </c>
      <c r="FX10" s="26">
        <f t="shared" ref="FX10" si="654">FW15</f>
        <v>-40752284.443898253</v>
      </c>
      <c r="FY10" s="26">
        <f t="shared" ref="FY10" si="655">FX15</f>
        <v>-40768188.383514412</v>
      </c>
      <c r="FZ10" s="26">
        <f t="shared" ref="FZ10" si="656">FY15</f>
        <v>-40765702.165367208</v>
      </c>
      <c r="GA10" s="26">
        <f t="shared" ref="GA10" si="657">FZ15</f>
        <v>-40762760.569346517</v>
      </c>
      <c r="GB10" s="26">
        <f t="shared" ref="GB10" si="658">GA15</f>
        <v>-40761254.666972011</v>
      </c>
      <c r="GC10" s="26">
        <f t="shared" ref="GC10" si="659">GB15</f>
        <v>-40767572.273422271</v>
      </c>
      <c r="GD10" s="26">
        <f t="shared" ref="GD10" si="660">GC15</f>
        <v>-40777173.76013159</v>
      </c>
      <c r="GE10" s="26">
        <f t="shared" ref="GE10" si="661">GD15</f>
        <v>-40797502.112341627</v>
      </c>
      <c r="GF10" s="26">
        <f t="shared" ref="GF10" si="662">GE15</f>
        <v>-40812527.233157165</v>
      </c>
      <c r="GG10" s="26">
        <f t="shared" ref="GG10" si="663">GF15</f>
        <v>-40784543.655942976</v>
      </c>
      <c r="GH10" s="26">
        <f t="shared" ref="GH10" si="664">GG15</f>
        <v>-40751179.232244946</v>
      </c>
      <c r="GI10" s="26">
        <f t="shared" ref="GI10" si="665">GH15</f>
        <v>-40731344.983065158</v>
      </c>
      <c r="GJ10" s="26">
        <f t="shared" ref="GJ10" si="666">GI15</f>
        <v>-40749537.859831609</v>
      </c>
      <c r="GK10" s="26">
        <f t="shared" ref="GK10" si="667">GJ15</f>
        <v>-40765430.355347484</v>
      </c>
      <c r="GL10" s="26">
        <f t="shared" ref="GL10" si="668">GK15</f>
        <v>-40762932.645416245</v>
      </c>
      <c r="GM10" s="26">
        <f t="shared" ref="GM10" si="669">GL15</f>
        <v>-40759979.509729087</v>
      </c>
      <c r="GN10" s="26">
        <f t="shared" ref="GN10" si="670">GM15</f>
        <v>-40758462.019606173</v>
      </c>
      <c r="GO10" s="26">
        <f t="shared" ref="GO10" si="671">GN15</f>
        <v>-40764767.990025744</v>
      </c>
      <c r="GP10" s="26">
        <f t="shared" ref="GP10" si="672">GO15</f>
        <v>-40774357.792220905</v>
      </c>
      <c r="GQ10" s="26">
        <f t="shared" ref="GQ10" si="673">GP15</f>
        <v>-40794674.411231317</v>
      </c>
      <c r="GR10" s="26">
        <f t="shared" ref="GR10" si="674">GQ15</f>
        <v>-40809687.749958895</v>
      </c>
      <c r="GS10" s="26">
        <f t="shared" ref="GS10" si="675">GR15</f>
        <v>-40781692.341564715</v>
      </c>
      <c r="GT10" s="26">
        <f t="shared" ref="GT10" si="676">GS15</f>
        <v>-40748316.037390105</v>
      </c>
      <c r="GU10" s="26">
        <f t="shared" ref="GU10" si="677">GT15</f>
        <v>-40728469.858231753</v>
      </c>
      <c r="GV10" s="26">
        <f t="shared" ref="GV10" si="678">GU15</f>
        <v>-40746650.7553114</v>
      </c>
      <c r="GW10" s="36">
        <f t="shared" ref="GW10" si="679">GV15</f>
        <v>-40762531.221225113</v>
      </c>
      <c r="GX10" s="26">
        <f t="shared" ref="GX10" si="680">GW15</f>
        <v>-40760021.431568369</v>
      </c>
      <c r="GY10" s="26">
        <f t="shared" ref="GY10" si="681">GX15</f>
        <v>-40344556.720850408</v>
      </c>
      <c r="GZ10" s="26">
        <f t="shared" ref="GZ10" si="682">GY15</f>
        <v>-39932265.357624747</v>
      </c>
      <c r="HA10" s="26">
        <f t="shared" ref="HA10" si="683">GZ15</f>
        <v>-39544776.903096139</v>
      </c>
      <c r="HB10" s="26">
        <f t="shared" ref="HB10" si="684">HA15</f>
        <v>-39166707.804801494</v>
      </c>
      <c r="HC10" s="26">
        <f t="shared" ref="HC10" si="685">HB15</f>
        <v>-38823261.603097402</v>
      </c>
      <c r="HD10" s="26">
        <f t="shared" ref="HD10" si="686">HC15</f>
        <v>-38460134.543471426</v>
      </c>
      <c r="HE10" s="26">
        <f t="shared" ref="HE10" si="687">HD15</f>
        <v>-37949604.72975716</v>
      </c>
      <c r="HF10" s="26">
        <f t="shared" ref="HF10" si="688">HE15</f>
        <v>-37419116.816940777</v>
      </c>
      <c r="HG10" s="26">
        <f t="shared" ref="HG10" si="689">HF15</f>
        <v>-36932718.386467934</v>
      </c>
      <c r="HH10" s="26">
        <f t="shared" ref="HH10" si="690">HG15</f>
        <v>-36573377.472741723</v>
      </c>
      <c r="HI10" s="26">
        <f t="shared" ref="HI10" si="691">HH15</f>
        <v>-36204490.768487714</v>
      </c>
      <c r="HJ10" s="26">
        <f t="shared" ref="HJ10" si="692">HI15</f>
        <v>-35771552.032733954</v>
      </c>
      <c r="HK10" s="26">
        <f t="shared" ref="HK10" si="693">HJ15</f>
        <v>-35335302.032854185</v>
      </c>
      <c r="HL10" s="26">
        <f t="shared" ref="HL10" si="694">HK15</f>
        <v>-34902138.775095202</v>
      </c>
      <c r="HM10" s="26">
        <f t="shared" ref="HM10" si="695">HL15</f>
        <v>-34493691.459806055</v>
      </c>
      <c r="HN10" s="26">
        <f t="shared" ref="HN10" si="696">HM15</f>
        <v>-34094576.172164366</v>
      </c>
      <c r="HO10" s="26">
        <f t="shared" ref="HO10" si="697">HN15</f>
        <v>-33729996.088657618</v>
      </c>
      <c r="HP10" s="26">
        <f t="shared" ref="HP10" si="698">HO15</f>
        <v>-33345647.08938814</v>
      </c>
      <c r="HQ10" s="26">
        <f t="shared" ref="HQ10" si="699">HP15</f>
        <v>-32813806.911281865</v>
      </c>
      <c r="HR10" s="26">
        <f t="shared" ref="HR10" si="700">HQ15</f>
        <v>-32261919.840888496</v>
      </c>
      <c r="HS10" s="26">
        <f t="shared" ref="HS10" si="701">HR15</f>
        <v>-31754033.089682102</v>
      </c>
      <c r="HT10" s="26">
        <f t="shared" ref="HT10" si="702">HS15</f>
        <v>-31373114.320552617</v>
      </c>
      <c r="HU10" s="26">
        <f t="shared" ref="HU10" si="703">HT15</f>
        <v>-30982559.853164487</v>
      </c>
      <c r="HV10" s="26">
        <f t="shared" ref="HV10" si="704">HU15</f>
        <v>-30527863.071930211</v>
      </c>
      <c r="HW10" s="26">
        <f t="shared" ref="HW10" si="705">HV15</f>
        <v>-30069764.368047096</v>
      </c>
      <c r="HX10" s="26">
        <f t="shared" ref="HX10" si="706">HW15</f>
        <v>-29614661.37001808</v>
      </c>
      <c r="HY10" s="26">
        <f t="shared" ref="HY10" si="707">HX15</f>
        <v>-29184182.898874439</v>
      </c>
      <c r="HZ10" s="26">
        <f t="shared" ref="HZ10" si="708">HY15</f>
        <v>-28762944.658895537</v>
      </c>
      <c r="IA10" s="26">
        <f t="shared" ref="IA10" si="709">HZ15</f>
        <v>-28376149.444083504</v>
      </c>
      <c r="IB10" s="26">
        <f t="shared" ref="IB10" si="710">IA15</f>
        <v>-27969492.750461634</v>
      </c>
      <c r="IC10" s="26">
        <f t="shared" ref="IC10" si="711">IB15</f>
        <v>-27415251.929276496</v>
      </c>
      <c r="ID10" s="26">
        <f t="shared" ref="ID10" si="712">IC15</f>
        <v>-26840870.879791439</v>
      </c>
      <c r="IE10" s="26">
        <f t="shared" ref="IE10" si="713">ID15</f>
        <v>-26310396.42458047</v>
      </c>
      <c r="IF10" s="26">
        <f t="shared" ref="IF10" si="714">IE15</f>
        <v>-25906795.83601306</v>
      </c>
      <c r="IG10" s="26">
        <f t="shared" ref="IG10" si="715">IF15</f>
        <v>-25493465.041606016</v>
      </c>
      <c r="IH10" s="26">
        <f t="shared" ref="IH10" si="716">IG15</f>
        <v>-25015897.031990245</v>
      </c>
      <c r="II10" s="26">
        <f t="shared" ref="II10" si="717">IH15</f>
        <v>-24534831.802940711</v>
      </c>
      <c r="IJ10" s="26">
        <f t="shared" ref="IJ10" si="718">II15</f>
        <v>-24056666.58589042</v>
      </c>
      <c r="IK10" s="26">
        <f t="shared" ref="IK10" si="719">IJ15</f>
        <v>-23603029.803146251</v>
      </c>
      <c r="IL10" s="26">
        <f t="shared" ref="IL10" si="720">IK15</f>
        <v>-23158536.758601815</v>
      </c>
      <c r="IM10" s="26">
        <f t="shared" ref="IM10" si="721">IL15</f>
        <v>-22748389.844205227</v>
      </c>
      <c r="IN10" s="26">
        <f t="shared" ref="IN10" si="722">IM15</f>
        <v>-22318284.152250532</v>
      </c>
      <c r="IO10" s="26">
        <f t="shared" ref="IO10" si="723">IN15</f>
        <v>-21740496.628572848</v>
      </c>
      <c r="IP10" s="26">
        <f t="shared" ref="IP10" si="724">IO15</f>
        <v>-21142470.765334859</v>
      </c>
      <c r="IQ10" s="26">
        <f t="shared" ref="IQ10" si="725">IP15</f>
        <v>-20588252.976313654</v>
      </c>
      <c r="IR10" s="26">
        <f t="shared" ref="IR10" si="726">IQ15</f>
        <v>-20160810.123378467</v>
      </c>
      <c r="IS10" s="26">
        <f t="shared" ref="IS10" si="727">IR15</f>
        <v>-19723537.721835446</v>
      </c>
      <c r="IT10" s="26">
        <f t="shared" ref="IT10" si="728">IS15</f>
        <v>-19221928.348387297</v>
      </c>
      <c r="IU10" s="26">
        <f t="shared" ref="IU10" si="729">IT15</f>
        <v>-18716721.583156087</v>
      </c>
      <c r="IV10" s="26">
        <f t="shared" ref="IV10" si="730">IU15</f>
        <v>-18214314.240190025</v>
      </c>
      <c r="IW10" s="26">
        <f t="shared" ref="IW10" si="731">IV15</f>
        <v>-17736334.322672103</v>
      </c>
      <c r="IX10" s="26">
        <f t="shared" ref="IX10" si="732">IW15</f>
        <v>-17267396.713625692</v>
      </c>
      <c r="IY10" s="26">
        <f t="shared" ref="IY10" si="733">IX15</f>
        <v>-16832703.382375035</v>
      </c>
      <c r="IZ10" s="26">
        <f t="shared" ref="IZ10" si="734">IY15</f>
        <v>-16377948.996829381</v>
      </c>
      <c r="JA10" s="26">
        <f t="shared" ref="JA10" si="735">IZ15</f>
        <v>-15775410.076670775</v>
      </c>
      <c r="JB10" s="26">
        <f t="shared" ref="JB10" si="736">JA15</f>
        <v>-15152529.686133197</v>
      </c>
      <c r="JC10" s="26">
        <f t="shared" ref="JC10" si="737">JB15</f>
        <v>-14573353.809281986</v>
      </c>
      <c r="JD10" s="26">
        <f t="shared" ref="JD10" si="738">JC15</f>
        <v>-14120848.876484167</v>
      </c>
      <c r="JE10" s="26">
        <f t="shared" ref="JE10" si="739">JD15</f>
        <v>-13658409.969745751</v>
      </c>
      <c r="JF10" s="26">
        <f t="shared" ref="JF10" si="740">JE15</f>
        <v>-13131529.230663896</v>
      </c>
      <c r="JG10" s="26">
        <f t="shared" ref="JG10" si="741">JF15</f>
        <v>-12600945.802442169</v>
      </c>
      <c r="JH10" s="26">
        <f t="shared" ref="JH10" si="742">JG15</f>
        <v>-12073056.0603898</v>
      </c>
      <c r="JI10" s="26">
        <f t="shared" ref="JI10" si="743">JH15</f>
        <v>-11569487.567122709</v>
      </c>
      <c r="JJ10" s="26">
        <f t="shared" ref="JJ10" si="744">JI15</f>
        <v>-11074854.763261506</v>
      </c>
      <c r="JK10" s="26">
        <f t="shared" ref="JK10" si="745">JJ15</f>
        <v>-10614359.173884332</v>
      </c>
      <c r="JL10" s="26">
        <f t="shared" ref="JL10" si="746">JK15</f>
        <v>-10133695.020803301</v>
      </c>
      <c r="JM10" s="26">
        <f t="shared" ref="JM10" si="747">JL15</f>
        <v>-9505138.3757445868</v>
      </c>
      <c r="JN10" s="26">
        <f t="shared" ref="JN10" si="748">JM15</f>
        <v>-8856131.8531198166</v>
      </c>
      <c r="JO10" s="26">
        <f t="shared" ref="JO10" si="749">JN15</f>
        <v>-8250720.9852977172</v>
      </c>
      <c r="JP10" s="26">
        <f t="shared" ref="JP10" si="750">JO15</f>
        <v>-7771871.7490666294</v>
      </c>
      <c r="JQ10" s="26">
        <f t="shared" ref="JQ10" si="751">JP15</f>
        <v>-7282978.7709639752</v>
      </c>
      <c r="JR10" s="26">
        <f t="shared" ref="JR10" si="752">JQ15</f>
        <v>-6729533.7352205282</v>
      </c>
      <c r="JS10" s="26">
        <f t="shared" ref="JS10" si="753">JR15</f>
        <v>-6172275.3257677872</v>
      </c>
      <c r="JT10" s="26">
        <f t="shared" ref="JT10" si="754">JS15</f>
        <v>-5617599.4567292761</v>
      </c>
      <c r="JU10" s="26">
        <f t="shared" ref="JU10" si="755">JT15</f>
        <v>-5087133.2276136009</v>
      </c>
      <c r="JV10" s="26">
        <f t="shared" ref="JV10" si="756">JU15</f>
        <v>-4565490.6140044434</v>
      </c>
      <c r="JW10" s="26">
        <f t="shared" ref="JW10" si="757">JV15</f>
        <v>-4077872.6740053645</v>
      </c>
      <c r="JX10" s="26">
        <f t="shared" ref="JX10" si="758">JW15</f>
        <v>-3569973.1605081707</v>
      </c>
      <c r="JY10" s="26">
        <f t="shared" ref="JY10" si="759">JX15</f>
        <v>-2914067.6743648937</v>
      </c>
      <c r="JZ10" s="26">
        <f t="shared" ref="JZ10" si="760">JY15</f>
        <v>-2237598.3571510408</v>
      </c>
      <c r="KA10" s="26">
        <f t="shared" ref="KA10" si="761">JZ15</f>
        <v>-1604610.2664290718</v>
      </c>
      <c r="KB10" s="26">
        <f t="shared" ref="KB10" si="762">KA15</f>
        <v>-1098068.9022026982</v>
      </c>
      <c r="KC10" s="36">
        <f t="shared" ref="KC10" si="763">KB15</f>
        <v>-581368.41223811079</v>
      </c>
    </row>
    <row r="11" spans="1:289" s="26" customFormat="1" x14ac:dyDescent="0.25">
      <c r="A11" s="31" t="s">
        <v>33</v>
      </c>
      <c r="B11" s="31">
        <f>-B9</f>
        <v>0</v>
      </c>
      <c r="C11" s="26">
        <f t="shared" ref="C11:BN11" si="764">-C9</f>
        <v>0</v>
      </c>
      <c r="D11" s="26">
        <f t="shared" si="764"/>
        <v>0</v>
      </c>
      <c r="E11" s="26">
        <f t="shared" si="764"/>
        <v>0</v>
      </c>
      <c r="F11" s="26">
        <f t="shared" si="764"/>
        <v>0</v>
      </c>
      <c r="G11" s="26">
        <f t="shared" si="764"/>
        <v>0</v>
      </c>
      <c r="H11" s="26">
        <f t="shared" si="764"/>
        <v>-1200666.5578082793</v>
      </c>
      <c r="I11" s="26">
        <f t="shared" si="764"/>
        <v>-1232583.0479052351</v>
      </c>
      <c r="J11" s="26">
        <f t="shared" si="764"/>
        <v>-1149708.4110928795</v>
      </c>
      <c r="K11" s="26">
        <f t="shared" si="764"/>
        <v>-918653.56773480377</v>
      </c>
      <c r="L11" s="26">
        <f t="shared" si="764"/>
        <v>-933060.08475556725</v>
      </c>
      <c r="M11" s="26">
        <f t="shared" si="764"/>
        <v>-1044959.1161176256</v>
      </c>
      <c r="N11" s="26">
        <f t="shared" si="764"/>
        <v>-1119974.6627641544</v>
      </c>
      <c r="O11" s="26">
        <f t="shared" si="764"/>
        <v>-1110589.9408081863</v>
      </c>
      <c r="P11" s="26">
        <f t="shared" si="764"/>
        <v>-1059842.1074451306</v>
      </c>
      <c r="Q11" s="26">
        <f t="shared" si="764"/>
        <v>-1038728.630117813</v>
      </c>
      <c r="R11" s="26">
        <f t="shared" si="764"/>
        <v>-969462.99066294509</v>
      </c>
      <c r="S11" s="26">
        <f t="shared" si="764"/>
        <v>-1004384.2527793266</v>
      </c>
      <c r="T11" s="26">
        <f t="shared" si="764"/>
        <v>-1283545.9071255452</v>
      </c>
      <c r="U11" s="26">
        <f t="shared" si="764"/>
        <v>-1317665.5217407313</v>
      </c>
      <c r="V11" s="26">
        <f t="shared" si="764"/>
        <v>-1229070.2325713625</v>
      </c>
      <c r="W11" s="26">
        <f t="shared" si="764"/>
        <v>-982066.18587320519</v>
      </c>
      <c r="X11" s="26">
        <f t="shared" si="764"/>
        <v>-997467.15280917962</v>
      </c>
      <c r="Y11" s="26">
        <f t="shared" si="764"/>
        <v>-1117090.326105739</v>
      </c>
      <c r="Z11" s="26">
        <f t="shared" si="764"/>
        <v>-733174.19390081335</v>
      </c>
      <c r="AA11" s="26">
        <f t="shared" si="764"/>
        <v>-727030.62995797535</v>
      </c>
      <c r="AB11" s="26">
        <f t="shared" si="764"/>
        <v>-693809.34107065131</v>
      </c>
      <c r="AC11" s="26">
        <f t="shared" si="764"/>
        <v>-679987.72774799459</v>
      </c>
      <c r="AD11" s="26">
        <f t="shared" si="764"/>
        <v>-634644.0418051267</v>
      </c>
      <c r="AE11" s="26">
        <f t="shared" si="764"/>
        <v>-657504.70915182063</v>
      </c>
      <c r="AF11" s="26">
        <f t="shared" si="764"/>
        <v>-840253.59419191629</v>
      </c>
      <c r="AG11" s="26">
        <f t="shared" si="764"/>
        <v>-862589.47532690165</v>
      </c>
      <c r="AH11" s="26">
        <f t="shared" si="764"/>
        <v>-804591.93138260616</v>
      </c>
      <c r="AI11" s="26">
        <f t="shared" si="764"/>
        <v>-642894.52978139161</v>
      </c>
      <c r="AJ11" s="26">
        <f t="shared" si="764"/>
        <v>-652976.53600348579</v>
      </c>
      <c r="AK11" s="26">
        <f t="shared" si="764"/>
        <v>-731286.00725268596</v>
      </c>
      <c r="AL11" s="26">
        <f t="shared" si="764"/>
        <v>-741776.23075104633</v>
      </c>
      <c r="AM11" s="26">
        <f t="shared" si="764"/>
        <v>-735560.58685249288</v>
      </c>
      <c r="AN11" s="26">
        <f t="shared" si="764"/>
        <v>-701949.52599338058</v>
      </c>
      <c r="AO11" s="26">
        <f t="shared" si="764"/>
        <v>-687965.74926109985</v>
      </c>
      <c r="AP11" s="26">
        <f t="shared" si="764"/>
        <v>-642090.06415534462</v>
      </c>
      <c r="AQ11" s="26">
        <f t="shared" si="764"/>
        <v>-665218.94648365281</v>
      </c>
      <c r="AR11" s="26">
        <f t="shared" si="764"/>
        <v>-850111.95042009163</v>
      </c>
      <c r="AS11" s="26">
        <f t="shared" si="764"/>
        <v>-872709.8894319142</v>
      </c>
      <c r="AT11" s="26">
        <f t="shared" si="764"/>
        <v>-814031.88371689362</v>
      </c>
      <c r="AU11" s="26">
        <f t="shared" si="764"/>
        <v>-650437.35177648882</v>
      </c>
      <c r="AV11" s="26">
        <f t="shared" si="764"/>
        <v>-660637.64610769576</v>
      </c>
      <c r="AW11" s="26">
        <f t="shared" si="764"/>
        <v>-739865.89077119716</v>
      </c>
      <c r="AX11" s="26">
        <f t="shared" si="764"/>
        <v>171325.13971832147</v>
      </c>
      <c r="AY11" s="26">
        <f t="shared" si="764"/>
        <v>169889.53688391845</v>
      </c>
      <c r="AZ11" s="26">
        <f t="shared" si="764"/>
        <v>162126.52229940143</v>
      </c>
      <c r="BA11" s="26">
        <f t="shared" si="764"/>
        <v>158896.74436485901</v>
      </c>
      <c r="BB11" s="26">
        <f t="shared" si="764"/>
        <v>148301.01773654768</v>
      </c>
      <c r="BC11" s="26">
        <f t="shared" si="764"/>
        <v>153643.00475656037</v>
      </c>
      <c r="BD11" s="26">
        <f t="shared" si="764"/>
        <v>196347.01496766927</v>
      </c>
      <c r="BE11" s="26">
        <f t="shared" si="764"/>
        <v>201566.37209728049</v>
      </c>
      <c r="BF11" s="26">
        <f t="shared" si="764"/>
        <v>188013.74381025691</v>
      </c>
      <c r="BG11" s="26">
        <f t="shared" si="764"/>
        <v>150228.95794098586</v>
      </c>
      <c r="BH11" s="26">
        <f t="shared" si="764"/>
        <v>152584.87982013886</v>
      </c>
      <c r="BI11" s="36">
        <f t="shared" si="764"/>
        <v>170883.91600369022</v>
      </c>
      <c r="BJ11" s="31">
        <f t="shared" si="764"/>
        <v>173428.76174017848</v>
      </c>
      <c r="BK11" s="26">
        <f t="shared" si="764"/>
        <v>171975.53180363472</v>
      </c>
      <c r="BL11" s="26">
        <f t="shared" si="764"/>
        <v>164117.19875935843</v>
      </c>
      <c r="BM11" s="26">
        <f t="shared" si="764"/>
        <v>160847.76387779712</v>
      </c>
      <c r="BN11" s="26">
        <f t="shared" si="764"/>
        <v>150121.93723083392</v>
      </c>
      <c r="BO11" s="26">
        <f t="shared" ref="BO11:DZ11" si="765">-BO9</f>
        <v>155529.51603471587</v>
      </c>
      <c r="BP11" s="26">
        <f t="shared" si="765"/>
        <v>198757.86900398266</v>
      </c>
      <c r="BQ11" s="26">
        <f t="shared" si="765"/>
        <v>204041.31220184889</v>
      </c>
      <c r="BR11" s="26">
        <f t="shared" si="765"/>
        <v>190322.27747053173</v>
      </c>
      <c r="BS11" s="26">
        <f t="shared" si="765"/>
        <v>152073.54971989739</v>
      </c>
      <c r="BT11" s="26">
        <f t="shared" si="765"/>
        <v>154458.39887239103</v>
      </c>
      <c r="BU11" s="26">
        <f t="shared" si="765"/>
        <v>172982.12044395824</v>
      </c>
      <c r="BV11" s="26">
        <f t="shared" si="765"/>
        <v>172455.84297708311</v>
      </c>
      <c r="BW11" s="26">
        <f t="shared" si="765"/>
        <v>171010.76552146679</v>
      </c>
      <c r="BX11" s="26">
        <f t="shared" si="765"/>
        <v>163196.51697383757</v>
      </c>
      <c r="BY11" s="26">
        <f t="shared" si="765"/>
        <v>159945.42330920629</v>
      </c>
      <c r="BZ11" s="26">
        <f t="shared" si="765"/>
        <v>149279.76752369557</v>
      </c>
      <c r="CA11" s="26">
        <f t="shared" si="765"/>
        <v>154657.01032777893</v>
      </c>
      <c r="CB11" s="26">
        <f t="shared" si="765"/>
        <v>197642.85637213028</v>
      </c>
      <c r="CC11" s="26">
        <f t="shared" si="765"/>
        <v>202896.65995907286</v>
      </c>
      <c r="CD11" s="26">
        <f t="shared" si="765"/>
        <v>189254.58770022981</v>
      </c>
      <c r="CE11" s="26">
        <f t="shared" si="765"/>
        <v>151220.43165338744</v>
      </c>
      <c r="CF11" s="26">
        <f t="shared" si="765"/>
        <v>153591.90203027127</v>
      </c>
      <c r="CG11" s="26">
        <f t="shared" si="765"/>
        <v>172011.70729580882</v>
      </c>
      <c r="CH11" s="26">
        <f t="shared" si="765"/>
        <v>172842.25404438406</v>
      </c>
      <c r="CI11" s="26">
        <f t="shared" si="765"/>
        <v>171393.93869370822</v>
      </c>
      <c r="CJ11" s="26">
        <f t="shared" si="765"/>
        <v>163562.18124600741</v>
      </c>
      <c r="CK11" s="26">
        <f t="shared" si="765"/>
        <v>160303.80305827066</v>
      </c>
      <c r="CL11" s="26">
        <f t="shared" si="765"/>
        <v>149614.24940206792</v>
      </c>
      <c r="CM11" s="26">
        <f t="shared" si="765"/>
        <v>155003.54065922307</v>
      </c>
      <c r="CN11" s="26">
        <f t="shared" si="765"/>
        <v>198085.70241177012</v>
      </c>
      <c r="CO11" s="26">
        <f t="shared" si="765"/>
        <v>203351.27786921809</v>
      </c>
      <c r="CP11" s="26">
        <f t="shared" si="765"/>
        <v>189678.63866865402</v>
      </c>
      <c r="CQ11" s="26">
        <f t="shared" si="765"/>
        <v>151559.26185701616</v>
      </c>
      <c r="CR11" s="26">
        <f t="shared" si="765"/>
        <v>153936.04583988508</v>
      </c>
      <c r="CS11" s="26">
        <f t="shared" si="765"/>
        <v>172397.1232159482</v>
      </c>
      <c r="CT11" s="26">
        <f t="shared" si="765"/>
        <v>173159.4372038962</v>
      </c>
      <c r="CU11" s="26">
        <f t="shared" si="765"/>
        <v>171708.46404687874</v>
      </c>
      <c r="CV11" s="26">
        <f t="shared" si="765"/>
        <v>163862.33452571984</v>
      </c>
      <c r="CW11" s="26">
        <f t="shared" si="765"/>
        <v>160597.97688177784</v>
      </c>
      <c r="CX11" s="26">
        <f t="shared" si="765"/>
        <v>149888.80680468777</v>
      </c>
      <c r="CY11" s="26">
        <f t="shared" si="765"/>
        <v>155287.98796080268</v>
      </c>
      <c r="CZ11" s="26">
        <f t="shared" si="765"/>
        <v>198449.20987290872</v>
      </c>
      <c r="DA11" s="26">
        <f t="shared" si="765"/>
        <v>203724.44819820966</v>
      </c>
      <c r="DB11" s="26">
        <f t="shared" si="765"/>
        <v>190026.71831062302</v>
      </c>
      <c r="DC11" s="26">
        <f t="shared" si="765"/>
        <v>151837.3885558082</v>
      </c>
      <c r="DD11" s="26">
        <f t="shared" si="765"/>
        <v>154218.53417962728</v>
      </c>
      <c r="DE11" s="26">
        <f t="shared" si="765"/>
        <v>172713.48951500375</v>
      </c>
      <c r="DF11" s="26">
        <f t="shared" si="765"/>
        <v>173159.4372038962</v>
      </c>
      <c r="DG11" s="26">
        <f t="shared" si="765"/>
        <v>171708.46404687874</v>
      </c>
      <c r="DH11" s="26">
        <f t="shared" si="765"/>
        <v>163862.33452571984</v>
      </c>
      <c r="DI11" s="26">
        <f t="shared" si="765"/>
        <v>160597.97688177784</v>
      </c>
      <c r="DJ11" s="26">
        <f t="shared" si="765"/>
        <v>149888.80680468777</v>
      </c>
      <c r="DK11" s="26">
        <f t="shared" si="765"/>
        <v>155287.98796080268</v>
      </c>
      <c r="DL11" s="26">
        <f t="shared" si="765"/>
        <v>198449.20987290872</v>
      </c>
      <c r="DM11" s="26">
        <f t="shared" si="765"/>
        <v>203724.44819820966</v>
      </c>
      <c r="DN11" s="26">
        <f t="shared" si="765"/>
        <v>190026.71831062302</v>
      </c>
      <c r="DO11" s="26">
        <f t="shared" si="765"/>
        <v>151837.3885558082</v>
      </c>
      <c r="DP11" s="26">
        <f t="shared" si="765"/>
        <v>154218.53417962728</v>
      </c>
      <c r="DQ11" s="26">
        <f t="shared" si="765"/>
        <v>172713.48951500375</v>
      </c>
      <c r="DR11" s="26">
        <f t="shared" si="765"/>
        <v>173159.4372038962</v>
      </c>
      <c r="DS11" s="26">
        <f t="shared" si="765"/>
        <v>171708.46404687874</v>
      </c>
      <c r="DT11" s="26">
        <f t="shared" si="765"/>
        <v>163862.33452571984</v>
      </c>
      <c r="DU11" s="26">
        <f t="shared" si="765"/>
        <v>160597.97688177784</v>
      </c>
      <c r="DV11" s="26">
        <f t="shared" si="765"/>
        <v>149888.80680468777</v>
      </c>
      <c r="DW11" s="26">
        <f t="shared" si="765"/>
        <v>155287.98796080268</v>
      </c>
      <c r="DX11" s="26">
        <f t="shared" si="765"/>
        <v>198449.20987290872</v>
      </c>
      <c r="DY11" s="26">
        <f t="shared" si="765"/>
        <v>203724.44819820966</v>
      </c>
      <c r="DZ11" s="26">
        <f t="shared" si="765"/>
        <v>190026.71831062302</v>
      </c>
      <c r="EA11" s="26">
        <f t="shared" ref="EA11:GL11" si="766">-EA9</f>
        <v>151837.3885558082</v>
      </c>
      <c r="EB11" s="26">
        <f t="shared" si="766"/>
        <v>154218.53417962728</v>
      </c>
      <c r="EC11" s="26">
        <f t="shared" si="766"/>
        <v>172713.48951500375</v>
      </c>
      <c r="ED11" s="26">
        <f t="shared" si="766"/>
        <v>173159.4372038962</v>
      </c>
      <c r="EE11" s="26">
        <f t="shared" si="766"/>
        <v>171708.46404687874</v>
      </c>
      <c r="EF11" s="26">
        <f t="shared" si="766"/>
        <v>163862.33452571984</v>
      </c>
      <c r="EG11" s="26">
        <f t="shared" si="766"/>
        <v>160597.97688177784</v>
      </c>
      <c r="EH11" s="26">
        <f t="shared" si="766"/>
        <v>149888.80680468777</v>
      </c>
      <c r="EI11" s="26">
        <f t="shared" si="766"/>
        <v>155287.98796080268</v>
      </c>
      <c r="EJ11" s="26">
        <f t="shared" si="766"/>
        <v>198449.20987290872</v>
      </c>
      <c r="EK11" s="26">
        <f t="shared" si="766"/>
        <v>203724.44819820966</v>
      </c>
      <c r="EL11" s="26">
        <f t="shared" si="766"/>
        <v>190026.71831062302</v>
      </c>
      <c r="EM11" s="26">
        <f t="shared" si="766"/>
        <v>151837.3885558082</v>
      </c>
      <c r="EN11" s="26">
        <f t="shared" si="766"/>
        <v>154218.53417962728</v>
      </c>
      <c r="EO11" s="26">
        <f t="shared" si="766"/>
        <v>172713.48951500375</v>
      </c>
      <c r="EP11" s="26">
        <f t="shared" si="766"/>
        <v>173159.4372038962</v>
      </c>
      <c r="EQ11" s="26">
        <f t="shared" si="766"/>
        <v>171708.46404687874</v>
      </c>
      <c r="ER11" s="26">
        <f t="shared" si="766"/>
        <v>163862.33452571984</v>
      </c>
      <c r="ES11" s="26">
        <f t="shared" si="766"/>
        <v>160597.97688177784</v>
      </c>
      <c r="ET11" s="26">
        <f t="shared" si="766"/>
        <v>149888.80680468777</v>
      </c>
      <c r="EU11" s="26">
        <f t="shared" si="766"/>
        <v>155287.98796080268</v>
      </c>
      <c r="EV11" s="26">
        <f t="shared" si="766"/>
        <v>198449.20987290872</v>
      </c>
      <c r="EW11" s="26">
        <f t="shared" si="766"/>
        <v>203724.44819820966</v>
      </c>
      <c r="EX11" s="26">
        <f t="shared" si="766"/>
        <v>190026.71831062302</v>
      </c>
      <c r="EY11" s="26">
        <f t="shared" si="766"/>
        <v>151837.3885558082</v>
      </c>
      <c r="EZ11" s="26">
        <f t="shared" si="766"/>
        <v>154218.53417962728</v>
      </c>
      <c r="FA11" s="26">
        <f t="shared" si="766"/>
        <v>172713.48951500375</v>
      </c>
      <c r="FB11" s="26">
        <f t="shared" si="766"/>
        <v>173159.4372038962</v>
      </c>
      <c r="FC11" s="26">
        <f t="shared" si="766"/>
        <v>171708.46404687874</v>
      </c>
      <c r="FD11" s="26">
        <f t="shared" si="766"/>
        <v>163862.33452571984</v>
      </c>
      <c r="FE11" s="26">
        <f t="shared" si="766"/>
        <v>160597.97688177784</v>
      </c>
      <c r="FF11" s="26">
        <f t="shared" si="766"/>
        <v>149888.80680468777</v>
      </c>
      <c r="FG11" s="26">
        <f t="shared" si="766"/>
        <v>155287.98796080268</v>
      </c>
      <c r="FH11" s="26">
        <f t="shared" si="766"/>
        <v>198449.20987290872</v>
      </c>
      <c r="FI11" s="26">
        <f t="shared" si="766"/>
        <v>203724.44819820966</v>
      </c>
      <c r="FJ11" s="26">
        <f t="shared" si="766"/>
        <v>190026.71831062302</v>
      </c>
      <c r="FK11" s="26">
        <f t="shared" si="766"/>
        <v>151837.3885558082</v>
      </c>
      <c r="FL11" s="26">
        <f t="shared" si="766"/>
        <v>154218.53417962728</v>
      </c>
      <c r="FM11" s="26">
        <f t="shared" si="766"/>
        <v>172713.48951500375</v>
      </c>
      <c r="FN11" s="26">
        <f t="shared" si="766"/>
        <v>173159.4372038962</v>
      </c>
      <c r="FO11" s="26">
        <f t="shared" si="766"/>
        <v>171708.46404687874</v>
      </c>
      <c r="FP11" s="26">
        <f t="shared" si="766"/>
        <v>163862.33452571984</v>
      </c>
      <c r="FQ11" s="26">
        <f t="shared" si="766"/>
        <v>160597.97688177784</v>
      </c>
      <c r="FR11" s="26">
        <f t="shared" si="766"/>
        <v>149888.80680468777</v>
      </c>
      <c r="FS11" s="26">
        <f t="shared" si="766"/>
        <v>155287.98796080268</v>
      </c>
      <c r="FT11" s="26">
        <f t="shared" si="766"/>
        <v>198449.20987290872</v>
      </c>
      <c r="FU11" s="26">
        <f t="shared" si="766"/>
        <v>203724.44819820966</v>
      </c>
      <c r="FV11" s="26">
        <f t="shared" si="766"/>
        <v>190026.71831062302</v>
      </c>
      <c r="FW11" s="26">
        <f t="shared" si="766"/>
        <v>151837.3885558082</v>
      </c>
      <c r="FX11" s="26">
        <f t="shared" si="766"/>
        <v>154218.53417962728</v>
      </c>
      <c r="FY11" s="26">
        <f t="shared" si="766"/>
        <v>172713.48951500375</v>
      </c>
      <c r="FZ11" s="26">
        <f t="shared" si="766"/>
        <v>173159.4372038962</v>
      </c>
      <c r="GA11" s="26">
        <f t="shared" si="766"/>
        <v>171708.46404687874</v>
      </c>
      <c r="GB11" s="26">
        <f t="shared" si="766"/>
        <v>163862.33452571984</v>
      </c>
      <c r="GC11" s="26">
        <f t="shared" si="766"/>
        <v>160597.97688177784</v>
      </c>
      <c r="GD11" s="26">
        <f t="shared" si="766"/>
        <v>149888.80680468777</v>
      </c>
      <c r="GE11" s="26">
        <f t="shared" si="766"/>
        <v>155287.98796080268</v>
      </c>
      <c r="GF11" s="26">
        <f t="shared" si="766"/>
        <v>198449.20987290872</v>
      </c>
      <c r="GG11" s="26">
        <f t="shared" si="766"/>
        <v>203724.44819820966</v>
      </c>
      <c r="GH11" s="26">
        <f t="shared" si="766"/>
        <v>190026.71831062302</v>
      </c>
      <c r="GI11" s="26">
        <f t="shared" si="766"/>
        <v>151837.3885558082</v>
      </c>
      <c r="GJ11" s="26">
        <f t="shared" si="766"/>
        <v>154218.53417962728</v>
      </c>
      <c r="GK11" s="26">
        <f t="shared" si="766"/>
        <v>172713.48951500375</v>
      </c>
      <c r="GL11" s="26">
        <f t="shared" si="766"/>
        <v>173159.4372038962</v>
      </c>
      <c r="GM11" s="26">
        <f t="shared" ref="GM11:IX11" si="767">-GM9</f>
        <v>171708.46404687874</v>
      </c>
      <c r="GN11" s="26">
        <f t="shared" si="767"/>
        <v>163862.33452571984</v>
      </c>
      <c r="GO11" s="26">
        <f t="shared" si="767"/>
        <v>160597.97688177784</v>
      </c>
      <c r="GP11" s="26">
        <f t="shared" si="767"/>
        <v>149888.80680468777</v>
      </c>
      <c r="GQ11" s="26">
        <f t="shared" si="767"/>
        <v>155287.98796080268</v>
      </c>
      <c r="GR11" s="26">
        <f t="shared" si="767"/>
        <v>198449.20987290872</v>
      </c>
      <c r="GS11" s="26">
        <f t="shared" si="767"/>
        <v>203724.44819820966</v>
      </c>
      <c r="GT11" s="26">
        <f t="shared" si="767"/>
        <v>190026.71831062302</v>
      </c>
      <c r="GU11" s="26">
        <f t="shared" si="767"/>
        <v>151837.3885558082</v>
      </c>
      <c r="GV11" s="26">
        <f t="shared" si="767"/>
        <v>154218.53417962728</v>
      </c>
      <c r="GW11" s="36">
        <f t="shared" si="767"/>
        <v>172713.48951500375</v>
      </c>
      <c r="GX11" s="26">
        <f t="shared" si="767"/>
        <v>586520.05012057768</v>
      </c>
      <c r="GY11" s="26">
        <f t="shared" si="767"/>
        <v>581605.36073073291</v>
      </c>
      <c r="GZ11" s="26">
        <f t="shared" si="767"/>
        <v>555029.20436113293</v>
      </c>
      <c r="HA11" s="26">
        <f t="shared" si="767"/>
        <v>543972.27763595595</v>
      </c>
      <c r="HB11" s="26">
        <f t="shared" si="767"/>
        <v>507698.52281329175</v>
      </c>
      <c r="HC11" s="26">
        <f t="shared" si="767"/>
        <v>525986.45475295116</v>
      </c>
      <c r="HD11" s="26">
        <f t="shared" si="767"/>
        <v>672180.75087638665</v>
      </c>
      <c r="HE11" s="26">
        <f t="shared" si="767"/>
        <v>690048.86766467488</v>
      </c>
      <c r="HF11" s="26">
        <f t="shared" si="767"/>
        <v>643652.35962598585</v>
      </c>
      <c r="HG11" s="26">
        <f t="shared" si="767"/>
        <v>514298.69595306378</v>
      </c>
      <c r="HH11" s="26">
        <f t="shared" si="767"/>
        <v>522364.03546431597</v>
      </c>
      <c r="HI11" s="26">
        <f t="shared" si="767"/>
        <v>585009.55051937851</v>
      </c>
      <c r="HJ11" s="26">
        <f t="shared" si="767"/>
        <v>586520.05012057768</v>
      </c>
      <c r="HK11" s="26">
        <f t="shared" si="767"/>
        <v>581605.36073073291</v>
      </c>
      <c r="HL11" s="26">
        <f t="shared" si="767"/>
        <v>555029.20436113293</v>
      </c>
      <c r="HM11" s="26">
        <f t="shared" si="767"/>
        <v>543972.27763595595</v>
      </c>
      <c r="HN11" s="26">
        <f t="shared" si="767"/>
        <v>507698.52281329175</v>
      </c>
      <c r="HO11" s="26">
        <f t="shared" si="767"/>
        <v>525986.45475295116</v>
      </c>
      <c r="HP11" s="26">
        <f t="shared" si="767"/>
        <v>672180.75087638665</v>
      </c>
      <c r="HQ11" s="26">
        <f t="shared" si="767"/>
        <v>690048.86766467488</v>
      </c>
      <c r="HR11" s="26">
        <f t="shared" si="767"/>
        <v>643652.35962598585</v>
      </c>
      <c r="HS11" s="26">
        <f t="shared" si="767"/>
        <v>514298.69595306378</v>
      </c>
      <c r="HT11" s="26">
        <f t="shared" si="767"/>
        <v>522364.03546431597</v>
      </c>
      <c r="HU11" s="26">
        <f t="shared" si="767"/>
        <v>585009.55051937851</v>
      </c>
      <c r="HV11" s="26">
        <f t="shared" si="767"/>
        <v>586520.05012057768</v>
      </c>
      <c r="HW11" s="26">
        <f t="shared" si="767"/>
        <v>581605.36073073291</v>
      </c>
      <c r="HX11" s="26">
        <f t="shared" si="767"/>
        <v>555029.20436113293</v>
      </c>
      <c r="HY11" s="26">
        <f t="shared" si="767"/>
        <v>543972.27763595595</v>
      </c>
      <c r="HZ11" s="26">
        <f t="shared" si="767"/>
        <v>507698.52281329175</v>
      </c>
      <c r="IA11" s="26">
        <f t="shared" si="767"/>
        <v>525986.45475295116</v>
      </c>
      <c r="IB11" s="26">
        <f t="shared" si="767"/>
        <v>672180.75087638665</v>
      </c>
      <c r="IC11" s="26">
        <f t="shared" si="767"/>
        <v>690048.86766467488</v>
      </c>
      <c r="ID11" s="26">
        <f t="shared" si="767"/>
        <v>643652.35962598585</v>
      </c>
      <c r="IE11" s="26">
        <f t="shared" si="767"/>
        <v>514298.69595306378</v>
      </c>
      <c r="IF11" s="26">
        <f t="shared" si="767"/>
        <v>522364.03546431597</v>
      </c>
      <c r="IG11" s="26">
        <f t="shared" si="767"/>
        <v>585009.55051937851</v>
      </c>
      <c r="IH11" s="26">
        <f t="shared" si="767"/>
        <v>586520.05012057768</v>
      </c>
      <c r="II11" s="26">
        <f t="shared" si="767"/>
        <v>581605.36073073291</v>
      </c>
      <c r="IJ11" s="26">
        <f t="shared" si="767"/>
        <v>555029.20436113293</v>
      </c>
      <c r="IK11" s="26">
        <f t="shared" si="767"/>
        <v>543972.27763595595</v>
      </c>
      <c r="IL11" s="26">
        <f t="shared" si="767"/>
        <v>507698.52281329175</v>
      </c>
      <c r="IM11" s="26">
        <f t="shared" si="767"/>
        <v>525986.45475295116</v>
      </c>
      <c r="IN11" s="26">
        <f t="shared" si="767"/>
        <v>672180.75087638665</v>
      </c>
      <c r="IO11" s="26">
        <f t="shared" si="767"/>
        <v>690048.86766467488</v>
      </c>
      <c r="IP11" s="26">
        <f t="shared" si="767"/>
        <v>643652.35962598585</v>
      </c>
      <c r="IQ11" s="26">
        <f t="shared" si="767"/>
        <v>514298.69595306378</v>
      </c>
      <c r="IR11" s="26">
        <f t="shared" si="767"/>
        <v>522364.03546431597</v>
      </c>
      <c r="IS11" s="26">
        <f t="shared" si="767"/>
        <v>585009.55051937851</v>
      </c>
      <c r="IT11" s="26">
        <f t="shared" si="767"/>
        <v>586520.05012057768</v>
      </c>
      <c r="IU11" s="26">
        <f t="shared" si="767"/>
        <v>581605.36073073291</v>
      </c>
      <c r="IV11" s="26">
        <f t="shared" si="767"/>
        <v>555029.20436113293</v>
      </c>
      <c r="IW11" s="26">
        <f t="shared" si="767"/>
        <v>543972.27763595595</v>
      </c>
      <c r="IX11" s="26">
        <f t="shared" si="767"/>
        <v>507698.52281329175</v>
      </c>
      <c r="IY11" s="26">
        <f t="shared" ref="IY11:KC11" si="768">-IY9</f>
        <v>525986.45475295116</v>
      </c>
      <c r="IZ11" s="26">
        <f t="shared" si="768"/>
        <v>672180.75087638665</v>
      </c>
      <c r="JA11" s="26">
        <f t="shared" si="768"/>
        <v>690048.86766467488</v>
      </c>
      <c r="JB11" s="26">
        <f t="shared" si="768"/>
        <v>643652.35962598585</v>
      </c>
      <c r="JC11" s="26">
        <f t="shared" si="768"/>
        <v>514298.69595306378</v>
      </c>
      <c r="JD11" s="26">
        <f t="shared" si="768"/>
        <v>522364.03546431597</v>
      </c>
      <c r="JE11" s="26">
        <f t="shared" si="768"/>
        <v>585009.55051937851</v>
      </c>
      <c r="JF11" s="26">
        <f t="shared" si="768"/>
        <v>586520.05012057768</v>
      </c>
      <c r="JG11" s="26">
        <f t="shared" si="768"/>
        <v>581605.36073073291</v>
      </c>
      <c r="JH11" s="26">
        <f t="shared" si="768"/>
        <v>555029.20436113293</v>
      </c>
      <c r="JI11" s="26">
        <f t="shared" si="768"/>
        <v>543972.27763595595</v>
      </c>
      <c r="JJ11" s="26">
        <f t="shared" si="768"/>
        <v>507698.52281329175</v>
      </c>
      <c r="JK11" s="26">
        <f t="shared" si="768"/>
        <v>525986.45475295116</v>
      </c>
      <c r="JL11" s="26">
        <f t="shared" si="768"/>
        <v>672180.75087638665</v>
      </c>
      <c r="JM11" s="26">
        <f t="shared" si="768"/>
        <v>690048.86766467488</v>
      </c>
      <c r="JN11" s="26">
        <f t="shared" si="768"/>
        <v>643652.35962598585</v>
      </c>
      <c r="JO11" s="26">
        <f t="shared" si="768"/>
        <v>514298.69595306378</v>
      </c>
      <c r="JP11" s="26">
        <f t="shared" si="768"/>
        <v>522364.03546431597</v>
      </c>
      <c r="JQ11" s="26">
        <f t="shared" si="768"/>
        <v>585009.55051937851</v>
      </c>
      <c r="JR11" s="26">
        <f t="shared" si="768"/>
        <v>586520.05012057768</v>
      </c>
      <c r="JS11" s="26">
        <f t="shared" si="768"/>
        <v>581605.36073073291</v>
      </c>
      <c r="JT11" s="26">
        <f t="shared" si="768"/>
        <v>555029.20436113293</v>
      </c>
      <c r="JU11" s="26">
        <f t="shared" si="768"/>
        <v>543972.27763595595</v>
      </c>
      <c r="JV11" s="26">
        <f t="shared" si="768"/>
        <v>507698.52281329175</v>
      </c>
      <c r="JW11" s="26">
        <f t="shared" si="768"/>
        <v>525986.45475295116</v>
      </c>
      <c r="JX11" s="26">
        <f t="shared" si="768"/>
        <v>672180.75087638665</v>
      </c>
      <c r="JY11" s="26">
        <f t="shared" si="768"/>
        <v>690048.86766467488</v>
      </c>
      <c r="JZ11" s="26">
        <f t="shared" si="768"/>
        <v>643652.35962598585</v>
      </c>
      <c r="KA11" s="26">
        <f t="shared" si="768"/>
        <v>514298.69595306378</v>
      </c>
      <c r="KB11" s="26">
        <f t="shared" si="768"/>
        <v>522364.03546431597</v>
      </c>
      <c r="KC11" s="36">
        <f t="shared" si="768"/>
        <v>585009.55051937851</v>
      </c>
    </row>
    <row r="12" spans="1:289" s="26" customFormat="1" x14ac:dyDescent="0.25">
      <c r="A12" s="31" t="s">
        <v>34</v>
      </c>
      <c r="B12" s="285">
        <f>'Forecast Assumptions'!B3</f>
        <v>0.05</v>
      </c>
      <c r="C12" s="29">
        <f>B12</f>
        <v>0.05</v>
      </c>
      <c r="D12" s="29">
        <f t="shared" ref="D12:N12" si="769">C12</f>
        <v>0.05</v>
      </c>
      <c r="E12" s="29">
        <f t="shared" si="769"/>
        <v>0.05</v>
      </c>
      <c r="F12" s="29">
        <f t="shared" si="769"/>
        <v>0.05</v>
      </c>
      <c r="G12" s="29">
        <f t="shared" si="769"/>
        <v>0.05</v>
      </c>
      <c r="H12" s="29">
        <f t="shared" si="769"/>
        <v>0.05</v>
      </c>
      <c r="I12" s="29">
        <f t="shared" si="769"/>
        <v>0.05</v>
      </c>
      <c r="J12" s="29">
        <f t="shared" si="769"/>
        <v>0.05</v>
      </c>
      <c r="K12" s="29">
        <f t="shared" si="769"/>
        <v>0.05</v>
      </c>
      <c r="L12" s="29">
        <f t="shared" si="769"/>
        <v>0.05</v>
      </c>
      <c r="M12" s="29">
        <f t="shared" si="769"/>
        <v>0.05</v>
      </c>
      <c r="N12" s="29">
        <f t="shared" si="769"/>
        <v>0.05</v>
      </c>
      <c r="O12" s="29">
        <f t="shared" ref="O12:V12" si="770">N12</f>
        <v>0.05</v>
      </c>
      <c r="P12" s="29">
        <f t="shared" si="770"/>
        <v>0.05</v>
      </c>
      <c r="Q12" s="29">
        <f t="shared" si="770"/>
        <v>0.05</v>
      </c>
      <c r="R12" s="29">
        <f t="shared" si="770"/>
        <v>0.05</v>
      </c>
      <c r="S12" s="29">
        <f t="shared" si="770"/>
        <v>0.05</v>
      </c>
      <c r="T12" s="29">
        <f t="shared" si="770"/>
        <v>0.05</v>
      </c>
      <c r="U12" s="29">
        <f t="shared" si="770"/>
        <v>0.05</v>
      </c>
      <c r="V12" s="29">
        <f t="shared" si="770"/>
        <v>0.05</v>
      </c>
      <c r="W12" s="29">
        <f t="shared" ref="W12:X12" si="771">V12</f>
        <v>0.05</v>
      </c>
      <c r="X12" s="29">
        <f t="shared" si="771"/>
        <v>0.05</v>
      </c>
      <c r="Y12" s="29">
        <f t="shared" ref="Y12" si="772">X12</f>
        <v>0.05</v>
      </c>
      <c r="Z12" s="29">
        <f t="shared" ref="Z12" si="773">Y12</f>
        <v>0.05</v>
      </c>
      <c r="AA12" s="29">
        <f t="shared" ref="AA12" si="774">Z12</f>
        <v>0.05</v>
      </c>
      <c r="AB12" s="29">
        <f t="shared" ref="AB12" si="775">AA12</f>
        <v>0.05</v>
      </c>
      <c r="AC12" s="29">
        <f t="shared" ref="AC12" si="776">AB12</f>
        <v>0.05</v>
      </c>
      <c r="AD12" s="29">
        <f t="shared" ref="AD12" si="777">AC12</f>
        <v>0.05</v>
      </c>
      <c r="AE12" s="29">
        <f t="shared" ref="AE12" si="778">AD12</f>
        <v>0.05</v>
      </c>
      <c r="AF12" s="29">
        <f t="shared" ref="AF12" si="779">AE12</f>
        <v>0.05</v>
      </c>
      <c r="AG12" s="29">
        <f t="shared" ref="AG12" si="780">AF12</f>
        <v>0.05</v>
      </c>
      <c r="AH12" s="29">
        <f t="shared" ref="AH12" si="781">AG12</f>
        <v>0.05</v>
      </c>
      <c r="AI12" s="29">
        <f t="shared" ref="AI12" si="782">AH12</f>
        <v>0.05</v>
      </c>
      <c r="AJ12" s="29">
        <f t="shared" ref="AJ12" si="783">AI12</f>
        <v>0.05</v>
      </c>
      <c r="AK12" s="29">
        <f t="shared" ref="AK12" si="784">AJ12</f>
        <v>0.05</v>
      </c>
      <c r="AL12" s="29">
        <f t="shared" ref="AL12" si="785">AK12</f>
        <v>0.05</v>
      </c>
      <c r="AM12" s="29">
        <f t="shared" ref="AM12" si="786">AL12</f>
        <v>0.05</v>
      </c>
      <c r="AN12" s="29">
        <f t="shared" ref="AN12" si="787">AM12</f>
        <v>0.05</v>
      </c>
      <c r="AO12" s="29">
        <f t="shared" ref="AO12" si="788">AN12</f>
        <v>0.05</v>
      </c>
      <c r="AP12" s="29">
        <f t="shared" ref="AP12" si="789">AO12</f>
        <v>0.05</v>
      </c>
      <c r="AQ12" s="29">
        <f t="shared" ref="AQ12" si="790">AP12</f>
        <v>0.05</v>
      </c>
      <c r="AR12" s="29">
        <f t="shared" ref="AR12" si="791">AQ12</f>
        <v>0.05</v>
      </c>
      <c r="AS12" s="29">
        <f t="shared" ref="AS12" si="792">AR12</f>
        <v>0.05</v>
      </c>
      <c r="AT12" s="29">
        <f t="shared" ref="AT12" si="793">AS12</f>
        <v>0.05</v>
      </c>
      <c r="AU12" s="29">
        <f t="shared" ref="AU12" si="794">AT12</f>
        <v>0.05</v>
      </c>
      <c r="AV12" s="29">
        <f t="shared" ref="AV12" si="795">AU12</f>
        <v>0.05</v>
      </c>
      <c r="AW12" s="29">
        <f t="shared" ref="AW12" si="796">AV12</f>
        <v>0.05</v>
      </c>
      <c r="AX12" s="29">
        <f t="shared" ref="AX12" si="797">AW12</f>
        <v>0.05</v>
      </c>
      <c r="AY12" s="29">
        <f t="shared" ref="AY12" si="798">AX12</f>
        <v>0.05</v>
      </c>
      <c r="AZ12" s="29">
        <f t="shared" ref="AZ12" si="799">AY12</f>
        <v>0.05</v>
      </c>
      <c r="BA12" s="29">
        <f t="shared" ref="BA12" si="800">AZ12</f>
        <v>0.05</v>
      </c>
      <c r="BB12" s="29">
        <f t="shared" ref="BB12" si="801">BA12</f>
        <v>0.05</v>
      </c>
      <c r="BC12" s="29">
        <f t="shared" ref="BC12" si="802">BB12</f>
        <v>0.05</v>
      </c>
      <c r="BD12" s="29">
        <f t="shared" ref="BD12" si="803">BC12</f>
        <v>0.05</v>
      </c>
      <c r="BE12" s="29">
        <f t="shared" ref="BE12" si="804">BD12</f>
        <v>0.05</v>
      </c>
      <c r="BF12" s="29">
        <f t="shared" ref="BF12" si="805">BE12</f>
        <v>0.05</v>
      </c>
      <c r="BG12" s="29">
        <f t="shared" ref="BG12" si="806">BF12</f>
        <v>0.05</v>
      </c>
      <c r="BH12" s="29">
        <f t="shared" ref="BH12" si="807">BG12</f>
        <v>0.05</v>
      </c>
      <c r="BI12" s="286">
        <f t="shared" ref="BI12" si="808">BH12</f>
        <v>0.05</v>
      </c>
      <c r="BJ12" s="285">
        <f t="shared" ref="BJ12" si="809">BI12</f>
        <v>0.05</v>
      </c>
      <c r="BK12" s="29">
        <f t="shared" ref="BK12" si="810">BJ12</f>
        <v>0.05</v>
      </c>
      <c r="BL12" s="29">
        <f t="shared" ref="BL12" si="811">BK12</f>
        <v>0.05</v>
      </c>
      <c r="BM12" s="29">
        <f t="shared" ref="BM12" si="812">BL12</f>
        <v>0.05</v>
      </c>
      <c r="BN12" s="29">
        <f t="shared" ref="BN12" si="813">BM12</f>
        <v>0.05</v>
      </c>
      <c r="BO12" s="29">
        <f t="shared" ref="BO12" si="814">BN12</f>
        <v>0.05</v>
      </c>
      <c r="BP12" s="29">
        <f t="shared" ref="BP12" si="815">BO12</f>
        <v>0.05</v>
      </c>
      <c r="BQ12" s="29">
        <f t="shared" ref="BQ12" si="816">BP12</f>
        <v>0.05</v>
      </c>
      <c r="BR12" s="29">
        <f t="shared" ref="BR12" si="817">BQ12</f>
        <v>0.05</v>
      </c>
      <c r="BS12" s="29">
        <f t="shared" ref="BS12" si="818">BR12</f>
        <v>0.05</v>
      </c>
      <c r="BT12" s="29">
        <f t="shared" ref="BT12" si="819">BS12</f>
        <v>0.05</v>
      </c>
      <c r="BU12" s="29">
        <f t="shared" ref="BU12" si="820">BT12</f>
        <v>0.05</v>
      </c>
      <c r="BV12" s="29">
        <f t="shared" ref="BV12" si="821">BU12</f>
        <v>0.05</v>
      </c>
      <c r="BW12" s="29">
        <f t="shared" ref="BW12" si="822">BV12</f>
        <v>0.05</v>
      </c>
      <c r="BX12" s="29">
        <f t="shared" ref="BX12" si="823">BW12</f>
        <v>0.05</v>
      </c>
      <c r="BY12" s="29">
        <f t="shared" ref="BY12" si="824">BX12</f>
        <v>0.05</v>
      </c>
      <c r="BZ12" s="29">
        <f t="shared" ref="BZ12" si="825">BY12</f>
        <v>0.05</v>
      </c>
      <c r="CA12" s="29">
        <f t="shared" ref="CA12" si="826">BZ12</f>
        <v>0.05</v>
      </c>
      <c r="CB12" s="29">
        <f t="shared" ref="CB12" si="827">CA12</f>
        <v>0.05</v>
      </c>
      <c r="CC12" s="29">
        <f t="shared" ref="CC12" si="828">CB12</f>
        <v>0.05</v>
      </c>
      <c r="CD12" s="29">
        <f t="shared" ref="CD12" si="829">CC12</f>
        <v>0.05</v>
      </c>
      <c r="CE12" s="29">
        <f t="shared" ref="CE12" si="830">CD12</f>
        <v>0.05</v>
      </c>
      <c r="CF12" s="29">
        <f t="shared" ref="CF12" si="831">CE12</f>
        <v>0.05</v>
      </c>
      <c r="CG12" s="29">
        <f t="shared" ref="CG12" si="832">CF12</f>
        <v>0.05</v>
      </c>
      <c r="CH12" s="29">
        <f t="shared" ref="CH12" si="833">CG12</f>
        <v>0.05</v>
      </c>
      <c r="CI12" s="29">
        <f t="shared" ref="CI12" si="834">CH12</f>
        <v>0.05</v>
      </c>
      <c r="CJ12" s="29">
        <f t="shared" ref="CJ12" si="835">CI12</f>
        <v>0.05</v>
      </c>
      <c r="CK12" s="29">
        <f t="shared" ref="CK12" si="836">CJ12</f>
        <v>0.05</v>
      </c>
      <c r="CL12" s="29">
        <f t="shared" ref="CL12" si="837">CK12</f>
        <v>0.05</v>
      </c>
      <c r="CM12" s="29">
        <f t="shared" ref="CM12" si="838">CL12</f>
        <v>0.05</v>
      </c>
      <c r="CN12" s="29">
        <f t="shared" ref="CN12" si="839">CM12</f>
        <v>0.05</v>
      </c>
      <c r="CO12" s="29">
        <f t="shared" ref="CO12" si="840">CN12</f>
        <v>0.05</v>
      </c>
      <c r="CP12" s="29">
        <f t="shared" ref="CP12" si="841">CO12</f>
        <v>0.05</v>
      </c>
      <c r="CQ12" s="29">
        <f t="shared" ref="CQ12" si="842">CP12</f>
        <v>0.05</v>
      </c>
      <c r="CR12" s="29">
        <f t="shared" ref="CR12" si="843">CQ12</f>
        <v>0.05</v>
      </c>
      <c r="CS12" s="29">
        <f t="shared" ref="CS12" si="844">CR12</f>
        <v>0.05</v>
      </c>
      <c r="CT12" s="29">
        <f t="shared" ref="CT12" si="845">CS12</f>
        <v>0.05</v>
      </c>
      <c r="CU12" s="29">
        <f t="shared" ref="CU12" si="846">CT12</f>
        <v>0.05</v>
      </c>
      <c r="CV12" s="29">
        <f t="shared" ref="CV12" si="847">CU12</f>
        <v>0.05</v>
      </c>
      <c r="CW12" s="29">
        <f t="shared" ref="CW12" si="848">CV12</f>
        <v>0.05</v>
      </c>
      <c r="CX12" s="29">
        <f t="shared" ref="CX12" si="849">CW12</f>
        <v>0.05</v>
      </c>
      <c r="CY12" s="29">
        <f t="shared" ref="CY12" si="850">CX12</f>
        <v>0.05</v>
      </c>
      <c r="CZ12" s="29">
        <f t="shared" ref="CZ12" si="851">CY12</f>
        <v>0.05</v>
      </c>
      <c r="DA12" s="29">
        <f t="shared" ref="DA12" si="852">CZ12</f>
        <v>0.05</v>
      </c>
      <c r="DB12" s="29">
        <f t="shared" ref="DB12" si="853">DA12</f>
        <v>0.05</v>
      </c>
      <c r="DC12" s="29">
        <f t="shared" ref="DC12" si="854">DB12</f>
        <v>0.05</v>
      </c>
      <c r="DD12" s="29">
        <f t="shared" ref="DD12" si="855">DC12</f>
        <v>0.05</v>
      </c>
      <c r="DE12" s="29">
        <f t="shared" ref="DE12" si="856">DD12</f>
        <v>0.05</v>
      </c>
      <c r="DF12" s="29">
        <f t="shared" ref="DF12" si="857">DE12</f>
        <v>0.05</v>
      </c>
      <c r="DG12" s="29">
        <f t="shared" ref="DG12" si="858">DF12</f>
        <v>0.05</v>
      </c>
      <c r="DH12" s="29">
        <f t="shared" ref="DH12" si="859">DG12</f>
        <v>0.05</v>
      </c>
      <c r="DI12" s="29">
        <f t="shared" ref="DI12" si="860">DH12</f>
        <v>0.05</v>
      </c>
      <c r="DJ12" s="29">
        <f t="shared" ref="DJ12" si="861">DI12</f>
        <v>0.05</v>
      </c>
      <c r="DK12" s="29">
        <f t="shared" ref="DK12" si="862">DJ12</f>
        <v>0.05</v>
      </c>
      <c r="DL12" s="29">
        <f t="shared" ref="DL12" si="863">DK12</f>
        <v>0.05</v>
      </c>
      <c r="DM12" s="29">
        <f t="shared" ref="DM12" si="864">DL12</f>
        <v>0.05</v>
      </c>
      <c r="DN12" s="29">
        <f t="shared" ref="DN12" si="865">DM12</f>
        <v>0.05</v>
      </c>
      <c r="DO12" s="29">
        <f t="shared" ref="DO12" si="866">DN12</f>
        <v>0.05</v>
      </c>
      <c r="DP12" s="29">
        <f t="shared" ref="DP12" si="867">DO12</f>
        <v>0.05</v>
      </c>
      <c r="DQ12" s="29">
        <f t="shared" ref="DQ12" si="868">DP12</f>
        <v>0.05</v>
      </c>
      <c r="DR12" s="29">
        <f t="shared" ref="DR12" si="869">DQ12</f>
        <v>0.05</v>
      </c>
      <c r="DS12" s="29">
        <f t="shared" ref="DS12" si="870">DR12</f>
        <v>0.05</v>
      </c>
      <c r="DT12" s="29">
        <f t="shared" ref="DT12" si="871">DS12</f>
        <v>0.05</v>
      </c>
      <c r="DU12" s="29">
        <f t="shared" ref="DU12" si="872">DT12</f>
        <v>0.05</v>
      </c>
      <c r="DV12" s="29">
        <f t="shared" ref="DV12" si="873">DU12</f>
        <v>0.05</v>
      </c>
      <c r="DW12" s="29">
        <f t="shared" ref="DW12" si="874">DV12</f>
        <v>0.05</v>
      </c>
      <c r="DX12" s="29">
        <f t="shared" ref="DX12" si="875">DW12</f>
        <v>0.05</v>
      </c>
      <c r="DY12" s="29">
        <f t="shared" ref="DY12" si="876">DX12</f>
        <v>0.05</v>
      </c>
      <c r="DZ12" s="29">
        <f t="shared" ref="DZ12" si="877">DY12</f>
        <v>0.05</v>
      </c>
      <c r="EA12" s="29">
        <f t="shared" ref="EA12" si="878">DZ12</f>
        <v>0.05</v>
      </c>
      <c r="EB12" s="29">
        <f t="shared" ref="EB12" si="879">EA12</f>
        <v>0.05</v>
      </c>
      <c r="EC12" s="29">
        <f t="shared" ref="EC12" si="880">EB12</f>
        <v>0.05</v>
      </c>
      <c r="ED12" s="29">
        <f t="shared" ref="ED12" si="881">EC12</f>
        <v>0.05</v>
      </c>
      <c r="EE12" s="29">
        <f t="shared" ref="EE12" si="882">ED12</f>
        <v>0.05</v>
      </c>
      <c r="EF12" s="29">
        <f t="shared" ref="EF12" si="883">EE12</f>
        <v>0.05</v>
      </c>
      <c r="EG12" s="29">
        <f t="shared" ref="EG12" si="884">EF12</f>
        <v>0.05</v>
      </c>
      <c r="EH12" s="29">
        <f t="shared" ref="EH12" si="885">EG12</f>
        <v>0.05</v>
      </c>
      <c r="EI12" s="29">
        <f t="shared" ref="EI12" si="886">EH12</f>
        <v>0.05</v>
      </c>
      <c r="EJ12" s="29">
        <f t="shared" ref="EJ12" si="887">EI12</f>
        <v>0.05</v>
      </c>
      <c r="EK12" s="29">
        <f t="shared" ref="EK12" si="888">EJ12</f>
        <v>0.05</v>
      </c>
      <c r="EL12" s="29">
        <f t="shared" ref="EL12" si="889">EK12</f>
        <v>0.05</v>
      </c>
      <c r="EM12" s="29">
        <f t="shared" ref="EM12" si="890">EL12</f>
        <v>0.05</v>
      </c>
      <c r="EN12" s="29">
        <f t="shared" ref="EN12" si="891">EM12</f>
        <v>0.05</v>
      </c>
      <c r="EO12" s="29">
        <f t="shared" ref="EO12" si="892">EN12</f>
        <v>0.05</v>
      </c>
      <c r="EP12" s="29">
        <f t="shared" ref="EP12" si="893">EO12</f>
        <v>0.05</v>
      </c>
      <c r="EQ12" s="29">
        <f t="shared" ref="EQ12" si="894">EP12</f>
        <v>0.05</v>
      </c>
      <c r="ER12" s="29">
        <f t="shared" ref="ER12" si="895">EQ12</f>
        <v>0.05</v>
      </c>
      <c r="ES12" s="29">
        <f t="shared" ref="ES12" si="896">ER12</f>
        <v>0.05</v>
      </c>
      <c r="ET12" s="29">
        <f t="shared" ref="ET12" si="897">ES12</f>
        <v>0.05</v>
      </c>
      <c r="EU12" s="29">
        <f t="shared" ref="EU12" si="898">ET12</f>
        <v>0.05</v>
      </c>
      <c r="EV12" s="29">
        <f t="shared" ref="EV12" si="899">EU12</f>
        <v>0.05</v>
      </c>
      <c r="EW12" s="29">
        <f t="shared" ref="EW12" si="900">EV12</f>
        <v>0.05</v>
      </c>
      <c r="EX12" s="29">
        <f t="shared" ref="EX12" si="901">EW12</f>
        <v>0.05</v>
      </c>
      <c r="EY12" s="29">
        <f t="shared" ref="EY12" si="902">EX12</f>
        <v>0.05</v>
      </c>
      <c r="EZ12" s="29">
        <f t="shared" ref="EZ12" si="903">EY12</f>
        <v>0.05</v>
      </c>
      <c r="FA12" s="29">
        <f t="shared" ref="FA12" si="904">EZ12</f>
        <v>0.05</v>
      </c>
      <c r="FB12" s="29">
        <f t="shared" ref="FB12" si="905">FA12</f>
        <v>0.05</v>
      </c>
      <c r="FC12" s="29">
        <f t="shared" ref="FC12" si="906">FB12</f>
        <v>0.05</v>
      </c>
      <c r="FD12" s="29">
        <f t="shared" ref="FD12" si="907">FC12</f>
        <v>0.05</v>
      </c>
      <c r="FE12" s="29">
        <f t="shared" ref="FE12" si="908">FD12</f>
        <v>0.05</v>
      </c>
      <c r="FF12" s="29">
        <f t="shared" ref="FF12" si="909">FE12</f>
        <v>0.05</v>
      </c>
      <c r="FG12" s="29">
        <f t="shared" ref="FG12" si="910">FF12</f>
        <v>0.05</v>
      </c>
      <c r="FH12" s="29">
        <f t="shared" ref="FH12" si="911">FG12</f>
        <v>0.05</v>
      </c>
      <c r="FI12" s="29">
        <f t="shared" ref="FI12" si="912">FH12</f>
        <v>0.05</v>
      </c>
      <c r="FJ12" s="29">
        <f t="shared" ref="FJ12" si="913">FI12</f>
        <v>0.05</v>
      </c>
      <c r="FK12" s="29">
        <f t="shared" ref="FK12" si="914">FJ12</f>
        <v>0.05</v>
      </c>
      <c r="FL12" s="29">
        <f t="shared" ref="FL12" si="915">FK12</f>
        <v>0.05</v>
      </c>
      <c r="FM12" s="29">
        <f t="shared" ref="FM12" si="916">FL12</f>
        <v>0.05</v>
      </c>
      <c r="FN12" s="29">
        <f t="shared" ref="FN12" si="917">FM12</f>
        <v>0.05</v>
      </c>
      <c r="FO12" s="29">
        <f t="shared" ref="FO12" si="918">FN12</f>
        <v>0.05</v>
      </c>
      <c r="FP12" s="29">
        <f t="shared" ref="FP12" si="919">FO12</f>
        <v>0.05</v>
      </c>
      <c r="FQ12" s="29">
        <f t="shared" ref="FQ12" si="920">FP12</f>
        <v>0.05</v>
      </c>
      <c r="FR12" s="29">
        <f t="shared" ref="FR12" si="921">FQ12</f>
        <v>0.05</v>
      </c>
      <c r="FS12" s="29">
        <f t="shared" ref="FS12" si="922">FR12</f>
        <v>0.05</v>
      </c>
      <c r="FT12" s="29">
        <f t="shared" ref="FT12" si="923">FS12</f>
        <v>0.05</v>
      </c>
      <c r="FU12" s="29">
        <f t="shared" ref="FU12" si="924">FT12</f>
        <v>0.05</v>
      </c>
      <c r="FV12" s="29">
        <f t="shared" ref="FV12" si="925">FU12</f>
        <v>0.05</v>
      </c>
      <c r="FW12" s="29">
        <f t="shared" ref="FW12" si="926">FV12</f>
        <v>0.05</v>
      </c>
      <c r="FX12" s="29">
        <f t="shared" ref="FX12" si="927">FW12</f>
        <v>0.05</v>
      </c>
      <c r="FY12" s="29">
        <f t="shared" ref="FY12" si="928">FX12</f>
        <v>0.05</v>
      </c>
      <c r="FZ12" s="29">
        <f t="shared" ref="FZ12" si="929">FY12</f>
        <v>0.05</v>
      </c>
      <c r="GA12" s="29">
        <f t="shared" ref="GA12" si="930">FZ12</f>
        <v>0.05</v>
      </c>
      <c r="GB12" s="29">
        <f t="shared" ref="GB12" si="931">GA12</f>
        <v>0.05</v>
      </c>
      <c r="GC12" s="29">
        <f t="shared" ref="GC12" si="932">GB12</f>
        <v>0.05</v>
      </c>
      <c r="GD12" s="29">
        <f t="shared" ref="GD12" si="933">GC12</f>
        <v>0.05</v>
      </c>
      <c r="GE12" s="29">
        <f t="shared" ref="GE12" si="934">GD12</f>
        <v>0.05</v>
      </c>
      <c r="GF12" s="29">
        <f t="shared" ref="GF12" si="935">GE12</f>
        <v>0.05</v>
      </c>
      <c r="GG12" s="29">
        <f t="shared" ref="GG12" si="936">GF12</f>
        <v>0.05</v>
      </c>
      <c r="GH12" s="29">
        <f t="shared" ref="GH12" si="937">GG12</f>
        <v>0.05</v>
      </c>
      <c r="GI12" s="29">
        <f t="shared" ref="GI12" si="938">GH12</f>
        <v>0.05</v>
      </c>
      <c r="GJ12" s="29">
        <f t="shared" ref="GJ12" si="939">GI12</f>
        <v>0.05</v>
      </c>
      <c r="GK12" s="29">
        <f t="shared" ref="GK12" si="940">GJ12</f>
        <v>0.05</v>
      </c>
      <c r="GL12" s="29">
        <f t="shared" ref="GL12" si="941">GK12</f>
        <v>0.05</v>
      </c>
      <c r="GM12" s="29">
        <f t="shared" ref="GM12" si="942">GL12</f>
        <v>0.05</v>
      </c>
      <c r="GN12" s="29">
        <f t="shared" ref="GN12" si="943">GM12</f>
        <v>0.05</v>
      </c>
      <c r="GO12" s="29">
        <f t="shared" ref="GO12" si="944">GN12</f>
        <v>0.05</v>
      </c>
      <c r="GP12" s="29">
        <f t="shared" ref="GP12" si="945">GO12</f>
        <v>0.05</v>
      </c>
      <c r="GQ12" s="29">
        <f t="shared" ref="GQ12" si="946">GP12</f>
        <v>0.05</v>
      </c>
      <c r="GR12" s="29">
        <f t="shared" ref="GR12" si="947">GQ12</f>
        <v>0.05</v>
      </c>
      <c r="GS12" s="29">
        <f t="shared" ref="GS12" si="948">GR12</f>
        <v>0.05</v>
      </c>
      <c r="GT12" s="29">
        <f t="shared" ref="GT12" si="949">GS12</f>
        <v>0.05</v>
      </c>
      <c r="GU12" s="29">
        <f t="shared" ref="GU12" si="950">GT12</f>
        <v>0.05</v>
      </c>
      <c r="GV12" s="29">
        <f t="shared" ref="GV12" si="951">GU12</f>
        <v>0.05</v>
      </c>
      <c r="GW12" s="286">
        <f t="shared" ref="GW12" si="952">GV12</f>
        <v>0.05</v>
      </c>
      <c r="GX12" s="29">
        <f t="shared" ref="GX12" si="953">GW12</f>
        <v>0.05</v>
      </c>
      <c r="GY12" s="29">
        <f t="shared" ref="GY12" si="954">GX12</f>
        <v>0.05</v>
      </c>
      <c r="GZ12" s="29">
        <f t="shared" ref="GZ12" si="955">GY12</f>
        <v>0.05</v>
      </c>
      <c r="HA12" s="29">
        <f t="shared" ref="HA12" si="956">GZ12</f>
        <v>0.05</v>
      </c>
      <c r="HB12" s="29">
        <f t="shared" ref="HB12" si="957">HA12</f>
        <v>0.05</v>
      </c>
      <c r="HC12" s="29">
        <f t="shared" ref="HC12" si="958">HB12</f>
        <v>0.05</v>
      </c>
      <c r="HD12" s="29">
        <f t="shared" ref="HD12" si="959">HC12</f>
        <v>0.05</v>
      </c>
      <c r="HE12" s="29">
        <f t="shared" ref="HE12" si="960">HD12</f>
        <v>0.05</v>
      </c>
      <c r="HF12" s="29">
        <f t="shared" ref="HF12" si="961">HE12</f>
        <v>0.05</v>
      </c>
      <c r="HG12" s="29">
        <f t="shared" ref="HG12" si="962">HF12</f>
        <v>0.05</v>
      </c>
      <c r="HH12" s="29">
        <f t="shared" ref="HH12" si="963">HG12</f>
        <v>0.05</v>
      </c>
      <c r="HI12" s="29">
        <f t="shared" ref="HI12" si="964">HH12</f>
        <v>0.05</v>
      </c>
      <c r="HJ12" s="29">
        <f t="shared" ref="HJ12" si="965">HI12</f>
        <v>0.05</v>
      </c>
      <c r="HK12" s="29">
        <f t="shared" ref="HK12" si="966">HJ12</f>
        <v>0.05</v>
      </c>
      <c r="HL12" s="29">
        <f t="shared" ref="HL12" si="967">HK12</f>
        <v>0.05</v>
      </c>
      <c r="HM12" s="29">
        <f t="shared" ref="HM12" si="968">HL12</f>
        <v>0.05</v>
      </c>
      <c r="HN12" s="29">
        <f t="shared" ref="HN12" si="969">HM12</f>
        <v>0.05</v>
      </c>
      <c r="HO12" s="29">
        <f t="shared" ref="HO12" si="970">HN12</f>
        <v>0.05</v>
      </c>
      <c r="HP12" s="29">
        <f t="shared" ref="HP12" si="971">HO12</f>
        <v>0.05</v>
      </c>
      <c r="HQ12" s="29">
        <f t="shared" ref="HQ12" si="972">HP12</f>
        <v>0.05</v>
      </c>
      <c r="HR12" s="29">
        <f t="shared" ref="HR12" si="973">HQ12</f>
        <v>0.05</v>
      </c>
      <c r="HS12" s="29">
        <f t="shared" ref="HS12" si="974">HR12</f>
        <v>0.05</v>
      </c>
      <c r="HT12" s="29">
        <f t="shared" ref="HT12" si="975">HS12</f>
        <v>0.05</v>
      </c>
      <c r="HU12" s="29">
        <f t="shared" ref="HU12" si="976">HT12</f>
        <v>0.05</v>
      </c>
      <c r="HV12" s="29">
        <f t="shared" ref="HV12" si="977">HU12</f>
        <v>0.05</v>
      </c>
      <c r="HW12" s="29">
        <f t="shared" ref="HW12" si="978">HV12</f>
        <v>0.05</v>
      </c>
      <c r="HX12" s="29">
        <f t="shared" ref="HX12" si="979">HW12</f>
        <v>0.05</v>
      </c>
      <c r="HY12" s="29">
        <f t="shared" ref="HY12" si="980">HX12</f>
        <v>0.05</v>
      </c>
      <c r="HZ12" s="29">
        <f t="shared" ref="HZ12" si="981">HY12</f>
        <v>0.05</v>
      </c>
      <c r="IA12" s="29">
        <f t="shared" ref="IA12" si="982">HZ12</f>
        <v>0.05</v>
      </c>
      <c r="IB12" s="29">
        <f t="shared" ref="IB12" si="983">IA12</f>
        <v>0.05</v>
      </c>
      <c r="IC12" s="29">
        <f t="shared" ref="IC12" si="984">IB12</f>
        <v>0.05</v>
      </c>
      <c r="ID12" s="29">
        <f t="shared" ref="ID12" si="985">IC12</f>
        <v>0.05</v>
      </c>
      <c r="IE12" s="29">
        <f t="shared" ref="IE12" si="986">ID12</f>
        <v>0.05</v>
      </c>
      <c r="IF12" s="29">
        <f t="shared" ref="IF12" si="987">IE12</f>
        <v>0.05</v>
      </c>
      <c r="IG12" s="29">
        <f t="shared" ref="IG12" si="988">IF12</f>
        <v>0.05</v>
      </c>
      <c r="IH12" s="29">
        <f t="shared" ref="IH12" si="989">IG12</f>
        <v>0.05</v>
      </c>
      <c r="II12" s="29">
        <f t="shared" ref="II12" si="990">IH12</f>
        <v>0.05</v>
      </c>
      <c r="IJ12" s="29">
        <f t="shared" ref="IJ12" si="991">II12</f>
        <v>0.05</v>
      </c>
      <c r="IK12" s="29">
        <f t="shared" ref="IK12" si="992">IJ12</f>
        <v>0.05</v>
      </c>
      <c r="IL12" s="29">
        <f t="shared" ref="IL12" si="993">IK12</f>
        <v>0.05</v>
      </c>
      <c r="IM12" s="29">
        <f t="shared" ref="IM12" si="994">IL12</f>
        <v>0.05</v>
      </c>
      <c r="IN12" s="29">
        <f t="shared" ref="IN12" si="995">IM12</f>
        <v>0.05</v>
      </c>
      <c r="IO12" s="29">
        <f t="shared" ref="IO12" si="996">IN12</f>
        <v>0.05</v>
      </c>
      <c r="IP12" s="29">
        <f t="shared" ref="IP12" si="997">IO12</f>
        <v>0.05</v>
      </c>
      <c r="IQ12" s="29">
        <f t="shared" ref="IQ12" si="998">IP12</f>
        <v>0.05</v>
      </c>
      <c r="IR12" s="29">
        <f t="shared" ref="IR12" si="999">IQ12</f>
        <v>0.05</v>
      </c>
      <c r="IS12" s="29">
        <f t="shared" ref="IS12" si="1000">IR12</f>
        <v>0.05</v>
      </c>
      <c r="IT12" s="29">
        <f t="shared" ref="IT12" si="1001">IS12</f>
        <v>0.05</v>
      </c>
      <c r="IU12" s="29">
        <f t="shared" ref="IU12" si="1002">IT12</f>
        <v>0.05</v>
      </c>
      <c r="IV12" s="29">
        <f t="shared" ref="IV12" si="1003">IU12</f>
        <v>0.05</v>
      </c>
      <c r="IW12" s="29">
        <f t="shared" ref="IW12" si="1004">IV12</f>
        <v>0.05</v>
      </c>
      <c r="IX12" s="29">
        <f t="shared" ref="IX12" si="1005">IW12</f>
        <v>0.05</v>
      </c>
      <c r="IY12" s="29">
        <f t="shared" ref="IY12" si="1006">IX12</f>
        <v>0.05</v>
      </c>
      <c r="IZ12" s="29">
        <f t="shared" ref="IZ12" si="1007">IY12</f>
        <v>0.05</v>
      </c>
      <c r="JA12" s="29">
        <f t="shared" ref="JA12" si="1008">IZ12</f>
        <v>0.05</v>
      </c>
      <c r="JB12" s="29">
        <f t="shared" ref="JB12" si="1009">JA12</f>
        <v>0.05</v>
      </c>
      <c r="JC12" s="29">
        <f t="shared" ref="JC12" si="1010">JB12</f>
        <v>0.05</v>
      </c>
      <c r="JD12" s="29">
        <f t="shared" ref="JD12" si="1011">JC12</f>
        <v>0.05</v>
      </c>
      <c r="JE12" s="29">
        <f t="shared" ref="JE12" si="1012">JD12</f>
        <v>0.05</v>
      </c>
      <c r="JF12" s="29">
        <f t="shared" ref="JF12" si="1013">JE12</f>
        <v>0.05</v>
      </c>
      <c r="JG12" s="29">
        <f t="shared" ref="JG12" si="1014">JF12</f>
        <v>0.05</v>
      </c>
      <c r="JH12" s="29">
        <f t="shared" ref="JH12" si="1015">JG12</f>
        <v>0.05</v>
      </c>
      <c r="JI12" s="29">
        <f t="shared" ref="JI12" si="1016">JH12</f>
        <v>0.05</v>
      </c>
      <c r="JJ12" s="29">
        <f t="shared" ref="JJ12" si="1017">JI12</f>
        <v>0.05</v>
      </c>
      <c r="JK12" s="29">
        <f t="shared" ref="JK12" si="1018">JJ12</f>
        <v>0.05</v>
      </c>
      <c r="JL12" s="29">
        <f t="shared" ref="JL12" si="1019">JK12</f>
        <v>0.05</v>
      </c>
      <c r="JM12" s="29">
        <f t="shared" ref="JM12" si="1020">JL12</f>
        <v>0.05</v>
      </c>
      <c r="JN12" s="29">
        <f t="shared" ref="JN12" si="1021">JM12</f>
        <v>0.05</v>
      </c>
      <c r="JO12" s="29">
        <f t="shared" ref="JO12" si="1022">JN12</f>
        <v>0.05</v>
      </c>
      <c r="JP12" s="29">
        <f t="shared" ref="JP12" si="1023">JO12</f>
        <v>0.05</v>
      </c>
      <c r="JQ12" s="29">
        <f t="shared" ref="JQ12" si="1024">JP12</f>
        <v>0.05</v>
      </c>
      <c r="JR12" s="29">
        <f t="shared" ref="JR12" si="1025">JQ12</f>
        <v>0.05</v>
      </c>
      <c r="JS12" s="29">
        <f t="shared" ref="JS12" si="1026">JR12</f>
        <v>0.05</v>
      </c>
      <c r="JT12" s="29">
        <f t="shared" ref="JT12" si="1027">JS12</f>
        <v>0.05</v>
      </c>
      <c r="JU12" s="29">
        <f t="shared" ref="JU12" si="1028">JT12</f>
        <v>0.05</v>
      </c>
      <c r="JV12" s="29">
        <f t="shared" ref="JV12" si="1029">JU12</f>
        <v>0.05</v>
      </c>
      <c r="JW12" s="29">
        <f t="shared" ref="JW12" si="1030">JV12</f>
        <v>0.05</v>
      </c>
      <c r="JX12" s="29">
        <f t="shared" ref="JX12" si="1031">JW12</f>
        <v>0.05</v>
      </c>
      <c r="JY12" s="29">
        <f t="shared" ref="JY12" si="1032">JX12</f>
        <v>0.05</v>
      </c>
      <c r="JZ12" s="29">
        <f t="shared" ref="JZ12" si="1033">JY12</f>
        <v>0.05</v>
      </c>
      <c r="KA12" s="29">
        <f t="shared" ref="KA12" si="1034">JZ12</f>
        <v>0.05</v>
      </c>
      <c r="KB12" s="29">
        <f t="shared" ref="KB12" si="1035">KA12</f>
        <v>0.05</v>
      </c>
      <c r="KC12" s="286">
        <f t="shared" ref="KC12" si="1036">KB12</f>
        <v>0.05</v>
      </c>
    </row>
    <row r="13" spans="1:289" s="26" customFormat="1" x14ac:dyDescent="0.25">
      <c r="A13" s="31"/>
      <c r="B13" s="31"/>
      <c r="BI13" s="36"/>
      <c r="BJ13" s="31"/>
      <c r="GW13" s="36"/>
      <c r="KC13" s="36"/>
    </row>
    <row r="14" spans="1:289" s="26" customFormat="1" x14ac:dyDescent="0.25">
      <c r="A14" s="31" t="s">
        <v>35</v>
      </c>
      <c r="B14" s="40">
        <f>B12/12*(B10+0.5*(B9))</f>
        <v>0</v>
      </c>
      <c r="C14" s="30">
        <f t="shared" ref="C14:N14" si="1037">C12/12*(C10+0.5*(C9))</f>
        <v>0</v>
      </c>
      <c r="D14" s="30">
        <f t="shared" si="1037"/>
        <v>0</v>
      </c>
      <c r="E14" s="30">
        <f t="shared" si="1037"/>
        <v>0</v>
      </c>
      <c r="F14" s="30">
        <f t="shared" si="1037"/>
        <v>0</v>
      </c>
      <c r="G14" s="30">
        <f t="shared" si="1037"/>
        <v>0</v>
      </c>
      <c r="H14" s="30">
        <f t="shared" si="1037"/>
        <v>2501.3886621005818</v>
      </c>
      <c r="I14" s="30">
        <f t="shared" si="1037"/>
        <v>-2424.4735216398385</v>
      </c>
      <c r="J14" s="30">
        <f t="shared" si="1037"/>
        <v>-7742.9936876108923</v>
      </c>
      <c r="K14" s="30">
        <f t="shared" si="1037"/>
        <v>-13047.072131192261</v>
      </c>
      <c r="L14" s="30">
        <f t="shared" si="1037"/>
        <v>-16899.144553507322</v>
      </c>
      <c r="M14" s="30">
        <f t="shared" si="1037"/>
        <v>-20624.185026957508</v>
      </c>
      <c r="N14" s="30">
        <f t="shared" si="1037"/>
        <v>-24907.833059546341</v>
      </c>
      <c r="O14" s="30">
        <f t="shared" ref="O14:V14" si="1038">O12/12*(O10+0.5*(O9))</f>
        <v>-29697.728296220026</v>
      </c>
      <c r="P14" s="30">
        <f t="shared" si="1038"/>
        <v>-34554.651570328089</v>
      </c>
      <c r="Q14" s="30">
        <f t="shared" si="1038"/>
        <v>-39158.624477324411</v>
      </c>
      <c r="R14" s="30">
        <f t="shared" si="1038"/>
        <v>-43794.124787001791</v>
      </c>
      <c r="S14" s="30">
        <f t="shared" si="1038"/>
        <v>-47943.276805300768</v>
      </c>
      <c r="T14" s="30">
        <f t="shared" si="1038"/>
        <v>-51746.388065348765</v>
      </c>
      <c r="U14" s="30">
        <f t="shared" si="1038"/>
        <v>-57239.023431529189</v>
      </c>
      <c r="V14" s="30">
        <f t="shared" si="1038"/>
        <v>-63152.365888849781</v>
      </c>
      <c r="W14" s="30">
        <f t="shared" ref="W14:X14" si="1039">W12/12*(W10+0.5*(W9))</f>
        <v>-69051.218479721836</v>
      </c>
      <c r="X14" s="30">
        <f t="shared" si="1039"/>
        <v>-73398.788983409089</v>
      </c>
      <c r="Y14" s="30">
        <f t="shared" ref="Y14:BI14" si="1040">Y12/12*(Y10+0.5*(Y9))</f>
        <v>-77611.515463177057</v>
      </c>
      <c r="Z14" s="30">
        <f t="shared" si="1040"/>
        <v>-83389.265078474462</v>
      </c>
      <c r="AA14" s="30">
        <f t="shared" si="1040"/>
        <v>-86804.411915769073</v>
      </c>
      <c r="AB14" s="30">
        <f t="shared" si="1040"/>
        <v>-90264.602275424913</v>
      </c>
      <c r="AC14" s="30">
        <f t="shared" si="1040"/>
        <v>-93560.372067122444</v>
      </c>
      <c r="AD14" s="30">
        <f t="shared" si="1040"/>
        <v>-96877.955162066413</v>
      </c>
      <c r="AE14" s="30">
        <f t="shared" si="1040"/>
        <v>-99878.337092457426</v>
      </c>
      <c r="AF14" s="30">
        <f t="shared" si="1040"/>
        <v>-102653.37294130839</v>
      </c>
      <c r="AG14" s="30">
        <f t="shared" si="1040"/>
        <v>-106535.61888533227</v>
      </c>
      <c r="AH14" s="30">
        <f t="shared" si="1040"/>
        <v>-110694.4683277672</v>
      </c>
      <c r="AI14" s="30">
        <f t="shared" si="1040"/>
        <v>-114845.03124656295</v>
      </c>
      <c r="AJ14" s="30">
        <f t="shared" si="1040"/>
        <v>-117981.2752378834</v>
      </c>
      <c r="AK14" s="30">
        <f t="shared" si="1040"/>
        <v>-121030.45471961993</v>
      </c>
      <c r="AL14" s="30">
        <f t="shared" si="1040"/>
        <v>-124559.91867888297</v>
      </c>
      <c r="AM14" s="30">
        <f t="shared" si="1040"/>
        <v>-128182.60189296299</v>
      </c>
      <c r="AN14" s="30">
        <f t="shared" si="1040"/>
        <v>-131851.55488952555</v>
      </c>
      <c r="AO14" s="30">
        <f t="shared" si="1040"/>
        <v>-135354.85892806324</v>
      </c>
      <c r="AP14" s="30">
        <f t="shared" si="1040"/>
        <v>-138880.93580615506</v>
      </c>
      <c r="AQ14" s="30">
        <f t="shared" si="1040"/>
        <v>-142086.79646781069</v>
      </c>
      <c r="AR14" s="30">
        <f t="shared" si="1040"/>
        <v>-145065.37663857418</v>
      </c>
      <c r="AS14" s="30">
        <f t="shared" si="1040"/>
        <v>-149164.86979504401</v>
      </c>
      <c r="AT14" s="30">
        <f t="shared" si="1040"/>
        <v>-153544.92713706262</v>
      </c>
      <c r="AU14" s="30">
        <f t="shared" si="1040"/>
        <v>-157917.31912382995</v>
      </c>
      <c r="AV14" s="30">
        <f t="shared" si="1040"/>
        <v>-161264.21297272464</v>
      </c>
      <c r="AW14" s="30">
        <f t="shared" si="1040"/>
        <v>-164523.7452091774</v>
      </c>
      <c r="AX14" s="30">
        <f t="shared" si="1040"/>
        <v>-170190.3500059488</v>
      </c>
      <c r="AY14" s="30">
        <f t="shared" si="1040"/>
        <v>-170182.63087624221</v>
      </c>
      <c r="AZ14" s="30">
        <f t="shared" si="1040"/>
        <v>-170167.67915415912</v>
      </c>
      <c r="BA14" s="30">
        <f t="shared" si="1040"/>
        <v>-170194.45527035699</v>
      </c>
      <c r="BB14" s="30">
        <f t="shared" si="1040"/>
        <v>-170219.45463532093</v>
      </c>
      <c r="BC14" s="30">
        <f t="shared" si="1040"/>
        <v>-170321.91059535751</v>
      </c>
      <c r="BD14" s="30">
        <f t="shared" si="1040"/>
        <v>-170480.37272429231</v>
      </c>
      <c r="BE14" s="30">
        <f t="shared" si="1040"/>
        <v>-170383.46870896494</v>
      </c>
      <c r="BF14" s="30">
        <f t="shared" si="1040"/>
        <v>-170225.30530258227</v>
      </c>
      <c r="BG14" s="30">
        <f t="shared" si="1040"/>
        <v>-170072.46850490599</v>
      </c>
      <c r="BH14" s="30">
        <f t="shared" si="1040"/>
        <v>-170160.05796950389</v>
      </c>
      <c r="BI14" s="245">
        <f t="shared" si="1040"/>
        <v>-170271.41087050864</v>
      </c>
      <c r="BJ14" s="40">
        <f t="shared" ref="BJ14:BT14" si="1041">BJ12/12*(BJ10+0.5*(BJ9))</f>
        <v>-170274.16052773804</v>
      </c>
      <c r="BK14" s="30">
        <f t="shared" si="1041"/>
        <v>-170257.98879365175</v>
      </c>
      <c r="BL14" s="30">
        <f t="shared" si="1041"/>
        <v>-170234.46083726789</v>
      </c>
      <c r="BM14" s="30">
        <f t="shared" si="1041"/>
        <v>-170253.13810658923</v>
      </c>
      <c r="BN14" s="30">
        <f t="shared" si="1041"/>
        <v>-170269.98169369475</v>
      </c>
      <c r="BO14" s="30">
        <f t="shared" si="1041"/>
        <v>-170365.19766813141</v>
      </c>
      <c r="BP14" s="30">
        <f t="shared" si="1041"/>
        <v>-170517.0720769566</v>
      </c>
      <c r="BQ14" s="30">
        <f t="shared" si="1041"/>
        <v>-170410.4092630895</v>
      </c>
      <c r="BR14" s="30">
        <f t="shared" si="1041"/>
        <v>-170241.69917848776</v>
      </c>
      <c r="BS14" s="30">
        <f t="shared" si="1041"/>
        <v>-170078.34525279046</v>
      </c>
      <c r="BT14" s="30">
        <f t="shared" si="1041"/>
        <v>-170158.33366991184</v>
      </c>
      <c r="BU14" s="30">
        <f t="shared" ref="BU14:DE14" si="1042">BU12/12*(BU10+0.5*(BU9))</f>
        <v>-170262.34115150894</v>
      </c>
      <c r="BV14" s="30">
        <f t="shared" si="1042"/>
        <v>-170249.91232640107</v>
      </c>
      <c r="BW14" s="30">
        <f t="shared" si="1042"/>
        <v>-170237.71037065738</v>
      </c>
      <c r="BX14" s="30">
        <f t="shared" si="1042"/>
        <v>-170218.20962305478</v>
      </c>
      <c r="BY14" s="30">
        <f t="shared" si="1042"/>
        <v>-170240.69356395854</v>
      </c>
      <c r="BZ14" s="30">
        <f t="shared" si="1042"/>
        <v>-170261.37040713351</v>
      </c>
      <c r="CA14" s="30">
        <f t="shared" si="1042"/>
        <v>-170359.99634165637</v>
      </c>
      <c r="CB14" s="30">
        <f t="shared" si="1042"/>
        <v>-170514.97929597323</v>
      </c>
      <c r="CC14" s="30">
        <f t="shared" si="1042"/>
        <v>-170412.89189896206</v>
      </c>
      <c r="CD14" s="30">
        <f t="shared" si="1042"/>
        <v>-170249.12188150565</v>
      </c>
      <c r="CE14" s="30">
        <f t="shared" si="1042"/>
        <v>-170090.6946154967</v>
      </c>
      <c r="CF14" s="30">
        <f t="shared" si="1042"/>
        <v>-170174.26127445736</v>
      </c>
      <c r="CG14" s="30">
        <f t="shared" si="1042"/>
        <v>-170281.72903227797</v>
      </c>
      <c r="CH14" s="30">
        <f t="shared" si="1042"/>
        <v>-170276.25109523948</v>
      </c>
      <c r="CI14" s="30">
        <f t="shared" si="1042"/>
        <v>-170262.54209263748</v>
      </c>
      <c r="CJ14" s="30">
        <f t="shared" si="1042"/>
        <v>-170241.51177878364</v>
      </c>
      <c r="CK14" s="30">
        <f t="shared" si="1042"/>
        <v>-170262.55403477908</v>
      </c>
      <c r="CL14" s="30">
        <f t="shared" si="1042"/>
        <v>-170281.77892706409</v>
      </c>
      <c r="CM14" s="30">
        <f t="shared" si="1042"/>
        <v>-170379.12132353731</v>
      </c>
      <c r="CN14" s="30">
        <f t="shared" si="1042"/>
        <v>-170532.94074662312</v>
      </c>
      <c r="CO14" s="30">
        <f t="shared" si="1042"/>
        <v>-170429.10752188801</v>
      </c>
      <c r="CP14" s="30">
        <f t="shared" si="1042"/>
        <v>-170263.44714710632</v>
      </c>
      <c r="CQ14" s="30">
        <f t="shared" si="1042"/>
        <v>-170103.13514740896</v>
      </c>
      <c r="CR14" s="30">
        <f t="shared" si="1042"/>
        <v>-170185.35291941656</v>
      </c>
      <c r="CS14" s="30">
        <f t="shared" si="1042"/>
        <v>-170291.51894344806</v>
      </c>
      <c r="CT14" s="30">
        <f t="shared" si="1042"/>
        <v>-170284.33374645421</v>
      </c>
      <c r="CU14" s="30">
        <f t="shared" si="1042"/>
        <v>-170269.33128797109</v>
      </c>
      <c r="CV14" s="30">
        <f t="shared" si="1042"/>
        <v>-170246.98879830653</v>
      </c>
      <c r="CW14" s="30">
        <f t="shared" si="1042"/>
        <v>-170266.79077935076</v>
      </c>
      <c r="CX14" s="30">
        <f t="shared" si="1042"/>
        <v>-170284.76673293006</v>
      </c>
      <c r="CY14" s="30">
        <f t="shared" si="1042"/>
        <v>-170380.99819337297</v>
      </c>
      <c r="CZ14" s="30">
        <f t="shared" si="1042"/>
        <v>-170533.80494832559</v>
      </c>
      <c r="DA14" s="30">
        <f t="shared" si="1042"/>
        <v>-170428.48084098421</v>
      </c>
      <c r="DB14" s="30">
        <f t="shared" si="1042"/>
        <v>-170261.21070639661</v>
      </c>
      <c r="DC14" s="30">
        <f t="shared" si="1042"/>
        <v>-170099.29332105647</v>
      </c>
      <c r="DD14" s="30">
        <f t="shared" si="1042"/>
        <v>-170180.3453109613</v>
      </c>
      <c r="DE14" s="30">
        <f t="shared" si="1042"/>
        <v>-170285.38401429058</v>
      </c>
      <c r="DF14" s="30">
        <f t="shared" ref="DF14:FK14" si="1043">DF12/12*(DF10+0.5*(DF9))</f>
        <v>-170276.19596572279</v>
      </c>
      <c r="DG14" s="30">
        <f t="shared" si="1043"/>
        <v>-170261.15959981992</v>
      </c>
      <c r="DH14" s="30">
        <f t="shared" si="1043"/>
        <v>-170238.78306145474</v>
      </c>
      <c r="DI14" s="30">
        <f t="shared" si="1043"/>
        <v>-170258.55085192874</v>
      </c>
      <c r="DJ14" s="30">
        <f t="shared" si="1043"/>
        <v>-170276.49247247711</v>
      </c>
      <c r="DK14" s="30">
        <f t="shared" si="1043"/>
        <v>-170372.68945683481</v>
      </c>
      <c r="DL14" s="30">
        <f t="shared" si="1043"/>
        <v>-170525.46159205181</v>
      </c>
      <c r="DM14" s="30">
        <f t="shared" si="1043"/>
        <v>-170420.10272072596</v>
      </c>
      <c r="DN14" s="30">
        <f t="shared" si="1043"/>
        <v>-170252.79767730398</v>
      </c>
      <c r="DO14" s="30">
        <f t="shared" si="1043"/>
        <v>-170090.84523767594</v>
      </c>
      <c r="DP14" s="30">
        <f t="shared" si="1043"/>
        <v>-170171.86202723332</v>
      </c>
      <c r="DQ14" s="30">
        <f t="shared" si="1043"/>
        <v>-170276.86538354703</v>
      </c>
      <c r="DR14" s="30">
        <f t="shared" si="1043"/>
        <v>-170267.64184068452</v>
      </c>
      <c r="DS14" s="30">
        <f t="shared" si="1043"/>
        <v>-170252.56983259399</v>
      </c>
      <c r="DT14" s="30">
        <f t="shared" si="1043"/>
        <v>-170230.15750353201</v>
      </c>
      <c r="DU14" s="30">
        <f t="shared" si="1043"/>
        <v>-170249.88935418136</v>
      </c>
      <c r="DV14" s="30">
        <f t="shared" si="1043"/>
        <v>-170267.79488515577</v>
      </c>
      <c r="DW14" s="30">
        <f t="shared" si="1043"/>
        <v>-170363.95562956631</v>
      </c>
      <c r="DX14" s="30">
        <f t="shared" si="1043"/>
        <v>-170516.69137383637</v>
      </c>
      <c r="DY14" s="30">
        <f t="shared" si="1043"/>
        <v>-170411.29595993465</v>
      </c>
      <c r="DZ14" s="30">
        <f t="shared" si="1043"/>
        <v>-170243.95422167605</v>
      </c>
      <c r="EA14" s="30">
        <f t="shared" si="1043"/>
        <v>-170081.9649343162</v>
      </c>
      <c r="EB14" s="30">
        <f t="shared" si="1043"/>
        <v>-170162.94472260962</v>
      </c>
      <c r="EC14" s="30">
        <f t="shared" si="1043"/>
        <v>-170267.91092348742</v>
      </c>
      <c r="ED14" s="30">
        <f t="shared" si="1043"/>
        <v>-170258.6500703746</v>
      </c>
      <c r="EE14" s="30">
        <f t="shared" si="1043"/>
        <v>-170243.54059657449</v>
      </c>
      <c r="EF14" s="30">
        <f t="shared" si="1043"/>
        <v>-170221.09064569577</v>
      </c>
      <c r="EG14" s="30">
        <f t="shared" si="1043"/>
        <v>-170240.78471777079</v>
      </c>
      <c r="EH14" s="30">
        <f t="shared" si="1043"/>
        <v>-170258.65231276015</v>
      </c>
      <c r="EI14" s="30">
        <f t="shared" si="1043"/>
        <v>-170354.77496311904</v>
      </c>
      <c r="EJ14" s="30">
        <f t="shared" si="1043"/>
        <v>-170507.47245461223</v>
      </c>
      <c r="EK14" s="30">
        <f t="shared" si="1043"/>
        <v>-170402.03862854707</v>
      </c>
      <c r="EL14" s="30">
        <f t="shared" si="1043"/>
        <v>-170234.65831807436</v>
      </c>
      <c r="EM14" s="30">
        <f t="shared" si="1043"/>
        <v>-170072.63029778286</v>
      </c>
      <c r="EN14" s="30">
        <f t="shared" si="1043"/>
        <v>-170153.57119175736</v>
      </c>
      <c r="EO14" s="30">
        <f t="shared" si="1043"/>
        <v>-170258.4983362566</v>
      </c>
      <c r="EP14" s="30">
        <f t="shared" si="1043"/>
        <v>-170249.19826403033</v>
      </c>
      <c r="EQ14" s="30">
        <f t="shared" si="1043"/>
        <v>-170234.04940770377</v>
      </c>
      <c r="ER14" s="30">
        <f t="shared" si="1043"/>
        <v>-170211.55991020479</v>
      </c>
      <c r="ES14" s="30">
        <f t="shared" si="1043"/>
        <v>-170231.21427088193</v>
      </c>
      <c r="ET14" s="30">
        <f t="shared" si="1043"/>
        <v>-170249.04198900927</v>
      </c>
      <c r="EU14" s="30">
        <f t="shared" si="1043"/>
        <v>-170345.12459635251</v>
      </c>
      <c r="EV14" s="30">
        <f t="shared" si="1043"/>
        <v>-170497.78187798418</v>
      </c>
      <c r="EW14" s="30">
        <f t="shared" si="1043"/>
        <v>-170392.3076745164</v>
      </c>
      <c r="EX14" s="30">
        <f t="shared" si="1043"/>
        <v>-170224.88681840189</v>
      </c>
      <c r="EY14" s="30">
        <f t="shared" si="1043"/>
        <v>-170062.81808352843</v>
      </c>
      <c r="EZ14" s="30">
        <f t="shared" si="1043"/>
        <v>-170143.7180932769</v>
      </c>
      <c r="FA14" s="30">
        <f t="shared" si="1043"/>
        <v>-170248.60418319912</v>
      </c>
      <c r="FB14" s="30">
        <f t="shared" si="1043"/>
        <v>-170239.26288533511</v>
      </c>
      <c r="FC14" s="30">
        <f t="shared" si="1043"/>
        <v>-170224.07263159729</v>
      </c>
      <c r="FD14" s="30">
        <f t="shared" si="1043"/>
        <v>-170201.54156419786</v>
      </c>
      <c r="FE14" s="30">
        <f t="shared" si="1043"/>
        <v>-170221.15418176664</v>
      </c>
      <c r="FF14" s="30">
        <f t="shared" si="1043"/>
        <v>-170238.93998285598</v>
      </c>
      <c r="FG14" s="30">
        <f t="shared" si="1043"/>
        <v>-170334.98049850689</v>
      </c>
      <c r="FH14" s="30">
        <f t="shared" si="1043"/>
        <v>-170487.59551306424</v>
      </c>
      <c r="FI14" s="30">
        <f t="shared" si="1043"/>
        <v>-170382.07886640925</v>
      </c>
      <c r="FJ14" s="30">
        <f t="shared" si="1043"/>
        <v>-170214.61539026094</v>
      </c>
      <c r="FK14" s="30">
        <f t="shared" si="1043"/>
        <v>-170052.50385777024</v>
      </c>
      <c r="FL14" s="30">
        <f t="shared" ref="FL14:HW14" si="1044">FL12/12*(FL10+0.5*(FL9))</f>
        <v>-170133.36089157802</v>
      </c>
      <c r="FM14" s="30">
        <f t="shared" si="1044"/>
        <v>-170238.20382649321</v>
      </c>
      <c r="FN14" s="30">
        <f t="shared" si="1044"/>
        <v>-170228.81919380961</v>
      </c>
      <c r="FO14" s="30">
        <f t="shared" si="1044"/>
        <v>-170213.58542469045</v>
      </c>
      <c r="FP14" s="30">
        <f t="shared" si="1044"/>
        <v>-170191.01066059558</v>
      </c>
      <c r="FQ14" s="30">
        <f t="shared" si="1044"/>
        <v>-170210.57939939934</v>
      </c>
      <c r="FR14" s="30">
        <f t="shared" si="1044"/>
        <v>-170228.3211388955</v>
      </c>
      <c r="FS14" s="30">
        <f t="shared" si="1044"/>
        <v>-170324.31740936326</v>
      </c>
      <c r="FT14" s="30">
        <f t="shared" si="1044"/>
        <v>-170476.8879943825</v>
      </c>
      <c r="FU14" s="30">
        <f t="shared" si="1044"/>
        <v>-170371.32673306635</v>
      </c>
      <c r="FV14" s="30">
        <f t="shared" si="1044"/>
        <v>-170203.81845636247</v>
      </c>
      <c r="FW14" s="30">
        <f t="shared" si="1044"/>
        <v>-170041.66193664717</v>
      </c>
      <c r="FX14" s="30">
        <f t="shared" si="1044"/>
        <v>-170122.47379578362</v>
      </c>
      <c r="FY14" s="30">
        <f t="shared" si="1044"/>
        <v>-170227.27136779964</v>
      </c>
      <c r="FZ14" s="30">
        <f t="shared" si="1044"/>
        <v>-170217.84118320482</v>
      </c>
      <c r="GA14" s="30">
        <f t="shared" si="1044"/>
        <v>-170202.56167237481</v>
      </c>
      <c r="GB14" s="30">
        <f t="shared" si="1044"/>
        <v>-170179.94097597862</v>
      </c>
      <c r="GC14" s="30">
        <f t="shared" si="1044"/>
        <v>-170199.46359109649</v>
      </c>
      <c r="GD14" s="30">
        <f t="shared" si="1044"/>
        <v>-170217.15901472472</v>
      </c>
      <c r="GE14" s="30">
        <f t="shared" si="1044"/>
        <v>-170313.10877634177</v>
      </c>
      <c r="GF14" s="30">
        <f t="shared" si="1044"/>
        <v>-170465.63265872339</v>
      </c>
      <c r="GG14" s="30">
        <f t="shared" si="1044"/>
        <v>-170360.02450017535</v>
      </c>
      <c r="GH14" s="30">
        <f t="shared" si="1044"/>
        <v>-170192.46913083442</v>
      </c>
      <c r="GI14" s="30">
        <f t="shared" si="1044"/>
        <v>-170030.26532226277</v>
      </c>
      <c r="GJ14" s="30">
        <f t="shared" si="1044"/>
        <v>-170111.02969550592</v>
      </c>
      <c r="GK14" s="30">
        <f t="shared" si="1044"/>
        <v>-170215.77958377078</v>
      </c>
      <c r="GL14" s="30">
        <f t="shared" si="1044"/>
        <v>-170206.30151674247</v>
      </c>
      <c r="GM14" s="30">
        <f t="shared" si="1044"/>
        <v>-170190.97392396885</v>
      </c>
      <c r="GN14" s="30">
        <f t="shared" si="1044"/>
        <v>-170168.30494528764</v>
      </c>
      <c r="GO14" s="30">
        <f t="shared" si="1044"/>
        <v>-170187.77907694428</v>
      </c>
      <c r="GP14" s="30">
        <f t="shared" si="1044"/>
        <v>-170205.42581509688</v>
      </c>
      <c r="GQ14" s="30">
        <f t="shared" si="1044"/>
        <v>-170301.32668838216</v>
      </c>
      <c r="GR14" s="30">
        <f t="shared" si="1044"/>
        <v>-170453.8014787306</v>
      </c>
      <c r="GS14" s="30">
        <f t="shared" si="1044"/>
        <v>-170348.14402359925</v>
      </c>
      <c r="GT14" s="30">
        <f t="shared" si="1044"/>
        <v>-170180.53915227257</v>
      </c>
      <c r="GU14" s="30">
        <f t="shared" si="1044"/>
        <v>-170018.28563545691</v>
      </c>
      <c r="GV14" s="30">
        <f t="shared" si="1044"/>
        <v>-170099.0000933384</v>
      </c>
      <c r="GW14" s="245">
        <f t="shared" si="1044"/>
        <v>-170203.69985826089</v>
      </c>
      <c r="GX14" s="30">
        <f t="shared" si="1044"/>
        <v>-171055.3394026194</v>
      </c>
      <c r="GY14" s="30">
        <f t="shared" si="1044"/>
        <v>-169313.99750506572</v>
      </c>
      <c r="GZ14" s="30">
        <f t="shared" si="1044"/>
        <v>-167540.74983252212</v>
      </c>
      <c r="HA14" s="30">
        <f t="shared" si="1044"/>
        <v>-165903.17934130883</v>
      </c>
      <c r="HB14" s="30">
        <f t="shared" si="1044"/>
        <v>-164252.32110920057</v>
      </c>
      <c r="HC14" s="30">
        <f t="shared" si="1044"/>
        <v>-162859.3951269745</v>
      </c>
      <c r="HD14" s="30">
        <f t="shared" si="1044"/>
        <v>-161650.93716212339</v>
      </c>
      <c r="HE14" s="30">
        <f t="shared" si="1044"/>
        <v>-159560.95484828958</v>
      </c>
      <c r="HF14" s="30">
        <f t="shared" si="1044"/>
        <v>-157253.92915314069</v>
      </c>
      <c r="HG14" s="30">
        <f t="shared" si="1044"/>
        <v>-154957.78222685197</v>
      </c>
      <c r="HH14" s="30">
        <f t="shared" si="1044"/>
        <v>-153477.33121030784</v>
      </c>
      <c r="HI14" s="30">
        <f t="shared" si="1044"/>
        <v>-152070.81476561417</v>
      </c>
      <c r="HJ14" s="30">
        <f t="shared" si="1044"/>
        <v>-150270.05024080933</v>
      </c>
      <c r="HK14" s="30">
        <f t="shared" si="1044"/>
        <v>-148442.10297174813</v>
      </c>
      <c r="HL14" s="30">
        <f t="shared" si="1044"/>
        <v>-146581.88907198235</v>
      </c>
      <c r="HM14" s="30">
        <f t="shared" si="1044"/>
        <v>-144856.98999426683</v>
      </c>
      <c r="HN14" s="30">
        <f t="shared" si="1044"/>
        <v>-143118.43930654589</v>
      </c>
      <c r="HO14" s="30">
        <f t="shared" si="1044"/>
        <v>-141637.45548347538</v>
      </c>
      <c r="HP14" s="30">
        <f t="shared" si="1044"/>
        <v>-140340.57277010972</v>
      </c>
      <c r="HQ14" s="30">
        <f t="shared" si="1044"/>
        <v>-138161.79727130916</v>
      </c>
      <c r="HR14" s="30">
        <f t="shared" si="1044"/>
        <v>-135765.60841958955</v>
      </c>
      <c r="HS14" s="30">
        <f t="shared" si="1044"/>
        <v>-133379.92682357764</v>
      </c>
      <c r="HT14" s="30">
        <f t="shared" si="1044"/>
        <v>-131809.56807618655</v>
      </c>
      <c r="HU14" s="30">
        <f t="shared" si="1044"/>
        <v>-130312.76928510073</v>
      </c>
      <c r="HV14" s="30">
        <f t="shared" si="1044"/>
        <v>-128421.34623746041</v>
      </c>
      <c r="HW14" s="30">
        <f t="shared" si="1044"/>
        <v>-126502.36270171858</v>
      </c>
      <c r="HX14" s="30">
        <f t="shared" ref="HX14:JT14" si="1045">HX12/12*(HX10+0.5*(HX9))</f>
        <v>-124550.73321749436</v>
      </c>
      <c r="HY14" s="30">
        <f t="shared" si="1045"/>
        <v>-122734.03765705174</v>
      </c>
      <c r="HZ14" s="30">
        <f t="shared" si="1045"/>
        <v>-120903.30800125909</v>
      </c>
      <c r="IA14" s="30">
        <f t="shared" si="1045"/>
        <v>-119329.76113108324</v>
      </c>
      <c r="IB14" s="30">
        <f t="shared" si="1045"/>
        <v>-117939.92969124929</v>
      </c>
      <c r="IC14" s="30">
        <f t="shared" si="1045"/>
        <v>-115667.81817962014</v>
      </c>
      <c r="ID14" s="30">
        <f t="shared" si="1045"/>
        <v>-113177.90441501846</v>
      </c>
      <c r="IE14" s="30">
        <f t="shared" si="1045"/>
        <v>-110698.10738565418</v>
      </c>
      <c r="IF14" s="30">
        <f t="shared" si="1045"/>
        <v>-109033.24105727173</v>
      </c>
      <c r="IG14" s="30">
        <f t="shared" si="1045"/>
        <v>-107441.54090360711</v>
      </c>
      <c r="IH14" s="30">
        <f t="shared" si="1045"/>
        <v>-105454.82107104389</v>
      </c>
      <c r="II14" s="30">
        <f t="shared" si="1045"/>
        <v>-103440.14368044198</v>
      </c>
      <c r="IJ14" s="30">
        <f t="shared" si="1045"/>
        <v>-101392.42161696244</v>
      </c>
      <c r="IK14" s="30">
        <f t="shared" si="1045"/>
        <v>-99479.233091517614</v>
      </c>
      <c r="IL14" s="30">
        <f t="shared" si="1045"/>
        <v>-97551.608416701914</v>
      </c>
      <c r="IM14" s="30">
        <f t="shared" si="1045"/>
        <v>-95880.762798257099</v>
      </c>
      <c r="IN14" s="30">
        <f t="shared" si="1045"/>
        <v>-94393.227198703025</v>
      </c>
      <c r="IO14" s="30">
        <f t="shared" si="1045"/>
        <v>-92023.004426688261</v>
      </c>
      <c r="IP14" s="30">
        <f t="shared" si="1045"/>
        <v>-89434.570604782726</v>
      </c>
      <c r="IQ14" s="30">
        <f t="shared" si="1045"/>
        <v>-86855.84301787577</v>
      </c>
      <c r="IR14" s="30">
        <f t="shared" si="1045"/>
        <v>-85091.633921294269</v>
      </c>
      <c r="IS14" s="30">
        <f t="shared" si="1045"/>
        <v>-83400.177071229729</v>
      </c>
      <c r="IT14" s="30">
        <f t="shared" si="1045"/>
        <v>-81313.284889364935</v>
      </c>
      <c r="IU14" s="30">
        <f t="shared" si="1045"/>
        <v>-79198.01776467271</v>
      </c>
      <c r="IV14" s="30">
        <f t="shared" si="1045"/>
        <v>-77049.286843210793</v>
      </c>
      <c r="IW14" s="30">
        <f t="shared" si="1045"/>
        <v>-75034.668589541994</v>
      </c>
      <c r="IX14" s="30">
        <f t="shared" si="1045"/>
        <v>-73005.191562634733</v>
      </c>
      <c r="IY14" s="30">
        <f t="shared" si="1045"/>
        <v>-71232.069207297958</v>
      </c>
      <c r="IZ14" s="30">
        <f t="shared" si="1045"/>
        <v>-69641.830717781559</v>
      </c>
      <c r="JA14" s="30">
        <f t="shared" si="1045"/>
        <v>-67168.47712709631</v>
      </c>
      <c r="JB14" s="30">
        <f t="shared" si="1045"/>
        <v>-64476.482774775788</v>
      </c>
      <c r="JC14" s="30">
        <f t="shared" si="1045"/>
        <v>-61793.763155243825</v>
      </c>
      <c r="JD14" s="30">
        <f t="shared" si="1045"/>
        <v>-59925.128725901355</v>
      </c>
      <c r="JE14" s="30">
        <f t="shared" si="1045"/>
        <v>-58128.811437522665</v>
      </c>
      <c r="JF14" s="30">
        <f t="shared" si="1045"/>
        <v>-55936.621898850768</v>
      </c>
      <c r="JG14" s="30">
        <f t="shared" si="1045"/>
        <v>-53715.618678364728</v>
      </c>
      <c r="JH14" s="30">
        <f t="shared" si="1045"/>
        <v>-51460.711094043196</v>
      </c>
      <c r="JI14" s="30">
        <f t="shared" si="1045"/>
        <v>-49339.473774752856</v>
      </c>
      <c r="JJ14" s="30">
        <f t="shared" si="1045"/>
        <v>-47202.933436117295</v>
      </c>
      <c r="JK14" s="30">
        <f t="shared" si="1045"/>
        <v>-45322.301671920031</v>
      </c>
      <c r="JL14" s="30">
        <f t="shared" si="1045"/>
        <v>-43624.105817672891</v>
      </c>
      <c r="JM14" s="30">
        <f t="shared" si="1045"/>
        <v>-41042.345039903856</v>
      </c>
      <c r="JN14" s="30">
        <f t="shared" si="1045"/>
        <v>-38241.491803886711</v>
      </c>
      <c r="JO14" s="30">
        <f t="shared" si="1045"/>
        <v>-35449.45972197604</v>
      </c>
      <c r="JP14" s="30">
        <f t="shared" si="1045"/>
        <v>-33471.057361661617</v>
      </c>
      <c r="JQ14" s="30">
        <f t="shared" si="1045"/>
        <v>-31564.514775931937</v>
      </c>
      <c r="JR14" s="30">
        <f t="shared" si="1045"/>
        <v>-29261.640667836735</v>
      </c>
      <c r="JS14" s="30">
        <f t="shared" si="1045"/>
        <v>-26929.491692221476</v>
      </c>
      <c r="JT14" s="30">
        <f t="shared" si="1045"/>
        <v>-24562.975245457677</v>
      </c>
      <c r="JU14" s="30">
        <f t="shared" ref="JU14:KC14" si="1046">JU12/12*(JU10+0.5*(JU9))</f>
        <v>-22329.664026798244</v>
      </c>
      <c r="JV14" s="30">
        <f t="shared" si="1046"/>
        <v>-20080.582814212874</v>
      </c>
      <c r="JW14" s="30">
        <f t="shared" si="1046"/>
        <v>-18086.941255757665</v>
      </c>
      <c r="JX14" s="30">
        <f t="shared" si="1046"/>
        <v>-16275.264733109851</v>
      </c>
      <c r="JY14" s="30">
        <f t="shared" si="1046"/>
        <v>-13579.550450821796</v>
      </c>
      <c r="JZ14" s="30">
        <f t="shared" si="1046"/>
        <v>-10664.268904016808</v>
      </c>
      <c r="KA14" s="30">
        <f t="shared" si="1046"/>
        <v>-7757.3317266900149</v>
      </c>
      <c r="KB14" s="30">
        <f t="shared" si="1046"/>
        <v>-5663.5454997285678</v>
      </c>
      <c r="KC14" s="245">
        <f t="shared" si="1046"/>
        <v>-3641.1382812408333</v>
      </c>
    </row>
    <row r="15" spans="1:289" s="26" customFormat="1" x14ac:dyDescent="0.25">
      <c r="A15" s="31" t="s">
        <v>36</v>
      </c>
      <c r="B15" s="31">
        <f t="shared" ref="B15:AG15" si="1047">SUM(B10,B11,B14)</f>
        <v>0</v>
      </c>
      <c r="C15" s="26">
        <f t="shared" si="1047"/>
        <v>0</v>
      </c>
      <c r="D15" s="26">
        <f t="shared" si="1047"/>
        <v>0</v>
      </c>
      <c r="E15" s="26">
        <f t="shared" si="1047"/>
        <v>0</v>
      </c>
      <c r="F15" s="26">
        <f t="shared" si="1047"/>
        <v>0</v>
      </c>
      <c r="G15" s="26">
        <f t="shared" si="1047"/>
        <v>0</v>
      </c>
      <c r="H15" s="26">
        <f t="shared" si="1047"/>
        <v>-1198165.1691461788</v>
      </c>
      <c r="I15" s="26">
        <f t="shared" si="1047"/>
        <v>-2433172.6905730539</v>
      </c>
      <c r="J15" s="26">
        <f t="shared" si="1047"/>
        <v>-3590624.0953535447</v>
      </c>
      <c r="K15" s="26">
        <f t="shared" si="1047"/>
        <v>-4522324.735219541</v>
      </c>
      <c r="L15" s="26">
        <f t="shared" si="1047"/>
        <v>-5472283.9645286156</v>
      </c>
      <c r="M15" s="26">
        <f t="shared" si="1047"/>
        <v>-6537867.2656731987</v>
      </c>
      <c r="N15" s="26">
        <f t="shared" si="1047"/>
        <v>-7682749.7614968996</v>
      </c>
      <c r="O15" s="26">
        <f t="shared" si="1047"/>
        <v>-8823037.4306013063</v>
      </c>
      <c r="P15" s="26">
        <f t="shared" si="1047"/>
        <v>-9917434.189616764</v>
      </c>
      <c r="Q15" s="26">
        <f t="shared" si="1047"/>
        <v>-10995321.444211902</v>
      </c>
      <c r="R15" s="26">
        <f t="shared" si="1047"/>
        <v>-12008578.559661848</v>
      </c>
      <c r="S15" s="26">
        <f t="shared" si="1047"/>
        <v>-13060906.089246476</v>
      </c>
      <c r="T15" s="26">
        <f t="shared" si="1047"/>
        <v>-14396198.384437371</v>
      </c>
      <c r="U15" s="26">
        <f t="shared" si="1047"/>
        <v>-15771102.92960963</v>
      </c>
      <c r="V15" s="26">
        <f t="shared" si="1047"/>
        <v>-17063325.528069843</v>
      </c>
      <c r="W15" s="26">
        <f t="shared" si="1047"/>
        <v>-18114442.932422772</v>
      </c>
      <c r="X15" s="26">
        <f t="shared" si="1047"/>
        <v>-19185308.874215361</v>
      </c>
      <c r="Y15" s="26">
        <f t="shared" si="1047"/>
        <v>-20380010.715784278</v>
      </c>
      <c r="Z15" s="26">
        <f t="shared" si="1047"/>
        <v>-21196574.174763564</v>
      </c>
      <c r="AA15" s="26">
        <f t="shared" si="1047"/>
        <v>-22010409.216637306</v>
      </c>
      <c r="AB15" s="26">
        <f t="shared" si="1047"/>
        <v>-22794483.159983382</v>
      </c>
      <c r="AC15" s="26">
        <f t="shared" si="1047"/>
        <v>-23568031.259798501</v>
      </c>
      <c r="AD15" s="26">
        <f t="shared" si="1047"/>
        <v>-24299553.256765693</v>
      </c>
      <c r="AE15" s="26">
        <f t="shared" si="1047"/>
        <v>-25056936.303009972</v>
      </c>
      <c r="AF15" s="26">
        <f t="shared" si="1047"/>
        <v>-25999843.270143196</v>
      </c>
      <c r="AG15" s="26">
        <f t="shared" si="1047"/>
        <v>-26968968.36435543</v>
      </c>
      <c r="AH15" s="26">
        <f t="shared" ref="AH15:BM15" si="1048">SUM(AH10,AH11,AH14)</f>
        <v>-27884254.764065806</v>
      </c>
      <c r="AI15" s="26">
        <f t="shared" si="1048"/>
        <v>-28641994.325093757</v>
      </c>
      <c r="AJ15" s="26">
        <f t="shared" si="1048"/>
        <v>-29412952.136335127</v>
      </c>
      <c r="AK15" s="26">
        <f t="shared" si="1048"/>
        <v>-30265268.598307434</v>
      </c>
      <c r="AL15" s="26">
        <f t="shared" si="1048"/>
        <v>-31131604.747737363</v>
      </c>
      <c r="AM15" s="26">
        <f t="shared" si="1048"/>
        <v>-31995347.936482821</v>
      </c>
      <c r="AN15" s="26">
        <f t="shared" si="1048"/>
        <v>-32829149.017365728</v>
      </c>
      <c r="AO15" s="26">
        <f t="shared" si="1048"/>
        <v>-33652469.625554889</v>
      </c>
      <c r="AP15" s="26">
        <f t="shared" si="1048"/>
        <v>-34433440.625516392</v>
      </c>
      <c r="AQ15" s="26">
        <f t="shared" si="1048"/>
        <v>-35240746.368467852</v>
      </c>
      <c r="AR15" s="26">
        <f t="shared" si="1048"/>
        <v>-36235923.695526518</v>
      </c>
      <c r="AS15" s="26">
        <f t="shared" si="1048"/>
        <v>-37257798.454753481</v>
      </c>
      <c r="AT15" s="26">
        <f t="shared" si="1048"/>
        <v>-38225375.265607439</v>
      </c>
      <c r="AU15" s="26">
        <f t="shared" si="1048"/>
        <v>-39033729.936507754</v>
      </c>
      <c r="AV15" s="26">
        <f t="shared" si="1048"/>
        <v>-39855631.795588173</v>
      </c>
      <c r="AW15" s="26">
        <f t="shared" si="1048"/>
        <v>-40760021.431568548</v>
      </c>
      <c r="AX15" s="26">
        <f t="shared" si="1048"/>
        <v>-40758886.641856171</v>
      </c>
      <c r="AY15" s="26">
        <f t="shared" si="1048"/>
        <v>-40759179.735848494</v>
      </c>
      <c r="AZ15" s="26">
        <f t="shared" si="1048"/>
        <v>-40767220.89270325</v>
      </c>
      <c r="BA15" s="26">
        <f t="shared" si="1048"/>
        <v>-40778518.60360875</v>
      </c>
      <c r="BB15" s="26">
        <f t="shared" si="1048"/>
        <v>-40800437.040507525</v>
      </c>
      <c r="BC15" s="26">
        <f t="shared" si="1048"/>
        <v>-40817115.94634632</v>
      </c>
      <c r="BD15" s="26">
        <f t="shared" si="1048"/>
        <v>-40791249.304102942</v>
      </c>
      <c r="BE15" s="26">
        <f t="shared" si="1048"/>
        <v>-40760066.400714621</v>
      </c>
      <c r="BF15" s="26">
        <f t="shared" si="1048"/>
        <v>-40742277.962206945</v>
      </c>
      <c r="BG15" s="26">
        <f t="shared" si="1048"/>
        <v>-40762121.472770862</v>
      </c>
      <c r="BH15" s="26">
        <f t="shared" si="1048"/>
        <v>-40779696.650920227</v>
      </c>
      <c r="BI15" s="36">
        <f t="shared" si="1048"/>
        <v>-40779084.145787045</v>
      </c>
      <c r="BJ15" s="31">
        <f t="shared" si="1048"/>
        <v>-40775929.544574603</v>
      </c>
      <c r="BK15" s="26">
        <f t="shared" si="1048"/>
        <v>-40774212.001564614</v>
      </c>
      <c r="BL15" s="26">
        <f t="shared" si="1048"/>
        <v>-40780329.26364252</v>
      </c>
      <c r="BM15" s="26">
        <f t="shared" si="1048"/>
        <v>-40789734.637871318</v>
      </c>
      <c r="BN15" s="26">
        <f t="shared" ref="BN15:BT15" si="1049">SUM(BN10,BN11,BN14)</f>
        <v>-40809882.682334177</v>
      </c>
      <c r="BO15" s="26">
        <f t="shared" si="1049"/>
        <v>-40824718.36396759</v>
      </c>
      <c r="BP15" s="26">
        <f t="shared" si="1049"/>
        <v>-40796477.567040563</v>
      </c>
      <c r="BQ15" s="26">
        <f t="shared" si="1049"/>
        <v>-40762846.664101802</v>
      </c>
      <c r="BR15" s="26">
        <f t="shared" si="1049"/>
        <v>-40742766.08580976</v>
      </c>
      <c r="BS15" s="26">
        <f t="shared" si="1049"/>
        <v>-40760770.881342649</v>
      </c>
      <c r="BT15" s="26">
        <f t="shared" si="1049"/>
        <v>-40776470.816140167</v>
      </c>
      <c r="BU15" s="26">
        <f t="shared" ref="BU15" si="1050">SUM(BU10,BU11,BU14)</f>
        <v>-40773751.036847718</v>
      </c>
      <c r="BV15" s="26">
        <f t="shared" ref="BV15" si="1051">SUM(BV10,BV11,BV14)</f>
        <v>-40771545.106197037</v>
      </c>
      <c r="BW15" s="26">
        <f t="shared" ref="BW15" si="1052">SUM(BW10,BW11,BW14)</f>
        <v>-40770772.05104623</v>
      </c>
      <c r="BX15" s="26">
        <f t="shared" ref="BX15" si="1053">SUM(BX10,BX11,BX14)</f>
        <v>-40777793.743695445</v>
      </c>
      <c r="BY15" s="26">
        <f t="shared" ref="BY15" si="1054">SUM(BY10,BY11,BY14)</f>
        <v>-40788089.013950199</v>
      </c>
      <c r="BZ15" s="26">
        <f t="shared" ref="BZ15" si="1055">SUM(BZ10,BZ11,BZ14)</f>
        <v>-40809070.616833635</v>
      </c>
      <c r="CA15" s="26">
        <f t="shared" ref="CA15" si="1056">SUM(CA10,CA11,CA14)</f>
        <v>-40824773.602847509</v>
      </c>
      <c r="CB15" s="26">
        <f t="shared" ref="CB15" si="1057">SUM(CB10,CB11,CB14)</f>
        <v>-40797645.725771353</v>
      </c>
      <c r="CC15" s="26">
        <f t="shared" ref="CC15" si="1058">SUM(CC10,CC11,CC14)</f>
        <v>-40765161.957711242</v>
      </c>
      <c r="CD15" s="26">
        <f t="shared" ref="CD15" si="1059">SUM(CD10,CD11,CD14)</f>
        <v>-40746156.491892517</v>
      </c>
      <c r="CE15" s="26">
        <f t="shared" ref="CE15" si="1060">SUM(CE10,CE11,CE14)</f>
        <v>-40765026.754854627</v>
      </c>
      <c r="CF15" s="26">
        <f t="shared" ref="CF15" si="1061">SUM(CF10,CF11,CF14)</f>
        <v>-40781609.11409881</v>
      </c>
      <c r="CG15" s="26">
        <f t="shared" ref="CG15" si="1062">SUM(CG10,CG11,CG14)</f>
        <v>-40779879.135835283</v>
      </c>
      <c r="CH15" s="26">
        <f t="shared" ref="CH15" si="1063">SUM(CH10,CH11,CH14)</f>
        <v>-40777313.132886142</v>
      </c>
      <c r="CI15" s="26">
        <f t="shared" ref="CI15" si="1064">SUM(CI10,CI11,CI14)</f>
        <v>-40776181.736285068</v>
      </c>
      <c r="CJ15" s="26">
        <f t="shared" ref="CJ15" si="1065">SUM(CJ10,CJ11,CJ14)</f>
        <v>-40782861.06681785</v>
      </c>
      <c r="CK15" s="26">
        <f t="shared" ref="CK15" si="1066">SUM(CK10,CK11,CK14)</f>
        <v>-40792819.817794353</v>
      </c>
      <c r="CL15" s="26">
        <f t="shared" ref="CL15" si="1067">SUM(CL10,CL11,CL14)</f>
        <v>-40813487.34731935</v>
      </c>
      <c r="CM15" s="26">
        <f t="shared" ref="CM15" si="1068">SUM(CM10,CM11,CM14)</f>
        <v>-40828862.927983664</v>
      </c>
      <c r="CN15" s="26">
        <f t="shared" ref="CN15" si="1069">SUM(CN10,CN11,CN14)</f>
        <v>-40801310.166318513</v>
      </c>
      <c r="CO15" s="26">
        <f t="shared" ref="CO15" si="1070">SUM(CO10,CO11,CO14)</f>
        <v>-40768387.995971188</v>
      </c>
      <c r="CP15" s="26">
        <f t="shared" ref="CP15" si="1071">SUM(CP10,CP11,CP14)</f>
        <v>-40748972.80444964</v>
      </c>
      <c r="CQ15" s="26">
        <f t="shared" ref="CQ15" si="1072">SUM(CQ10,CQ11,CQ14)</f>
        <v>-40767516.67774003</v>
      </c>
      <c r="CR15" s="26">
        <f t="shared" ref="CR15" si="1073">SUM(CR10,CR11,CR14)</f>
        <v>-40783765.984819561</v>
      </c>
      <c r="CS15" s="26">
        <f t="shared" ref="CS15" si="1074">SUM(CS10,CS11,CS14)</f>
        <v>-40781660.380547062</v>
      </c>
      <c r="CT15" s="26">
        <f t="shared" ref="CT15" si="1075">SUM(CT10,CT11,CT14)</f>
        <v>-40778785.277089618</v>
      </c>
      <c r="CU15" s="26">
        <f t="shared" ref="CU15" si="1076">SUM(CU10,CU11,CU14)</f>
        <v>-40777346.14433071</v>
      </c>
      <c r="CV15" s="26">
        <f t="shared" ref="CV15" si="1077">SUM(CV10,CV11,CV14)</f>
        <v>-40783730.798603296</v>
      </c>
      <c r="CW15" s="26">
        <f t="shared" ref="CW15" si="1078">SUM(CW10,CW11,CW14)</f>
        <v>-40793399.612500869</v>
      </c>
      <c r="CX15" s="26">
        <f t="shared" ref="CX15" si="1079">SUM(CX10,CX11,CX14)</f>
        <v>-40813795.572429113</v>
      </c>
      <c r="CY15" s="26">
        <f t="shared" ref="CY15" si="1080">SUM(CY10,CY11,CY14)</f>
        <v>-40828888.582661688</v>
      </c>
      <c r="CZ15" s="26">
        <f t="shared" ref="CZ15" si="1081">SUM(CZ10,CZ11,CZ14)</f>
        <v>-40800973.177737102</v>
      </c>
      <c r="DA15" s="26">
        <f t="shared" ref="DA15" si="1082">SUM(DA10,DA11,DA14)</f>
        <v>-40767677.210379876</v>
      </c>
      <c r="DB15" s="26">
        <f t="shared" ref="DB15" si="1083">SUM(DB10,DB11,DB14)</f>
        <v>-40747911.70277565</v>
      </c>
      <c r="DC15" s="26">
        <f t="shared" ref="DC15" si="1084">SUM(DC10,DC11,DC14)</f>
        <v>-40766173.607540898</v>
      </c>
      <c r="DD15" s="26">
        <f t="shared" ref="DD15" si="1085">SUM(DD10,DD11,DD14)</f>
        <v>-40782135.418672234</v>
      </c>
      <c r="DE15" s="26">
        <f t="shared" ref="DE15:FJ15" si="1086">SUM(DE10,DE11,DE14)</f>
        <v>-40779707.313171521</v>
      </c>
      <c r="DF15" s="26">
        <f t="shared" si="1086"/>
        <v>-40776824.071933344</v>
      </c>
      <c r="DG15" s="26">
        <f t="shared" si="1086"/>
        <v>-40775376.767486282</v>
      </c>
      <c r="DH15" s="26">
        <f t="shared" si="1086"/>
        <v>-40781753.216022015</v>
      </c>
      <c r="DI15" s="26">
        <f t="shared" si="1086"/>
        <v>-40791413.789992161</v>
      </c>
      <c r="DJ15" s="26">
        <f t="shared" si="1086"/>
        <v>-40811801.475659952</v>
      </c>
      <c r="DK15" s="26">
        <f t="shared" si="1086"/>
        <v>-40826886.177155986</v>
      </c>
      <c r="DL15" s="26">
        <f t="shared" si="1086"/>
        <v>-40798962.428875126</v>
      </c>
      <c r="DM15" s="26">
        <f t="shared" si="1086"/>
        <v>-40765658.083397642</v>
      </c>
      <c r="DN15" s="26">
        <f t="shared" si="1086"/>
        <v>-40745884.162764318</v>
      </c>
      <c r="DO15" s="26">
        <f t="shared" si="1086"/>
        <v>-40764137.619446181</v>
      </c>
      <c r="DP15" s="26">
        <f t="shared" si="1086"/>
        <v>-40780090.947293788</v>
      </c>
      <c r="DQ15" s="26">
        <f t="shared" si="1086"/>
        <v>-40777654.323162332</v>
      </c>
      <c r="DR15" s="26">
        <f t="shared" si="1086"/>
        <v>-40774762.527799115</v>
      </c>
      <c r="DS15" s="26">
        <f t="shared" si="1086"/>
        <v>-40773306.633584827</v>
      </c>
      <c r="DT15" s="26">
        <f t="shared" si="1086"/>
        <v>-40779674.456562638</v>
      </c>
      <c r="DU15" s="26">
        <f t="shared" si="1086"/>
        <v>-40789326.369035043</v>
      </c>
      <c r="DV15" s="26">
        <f t="shared" si="1086"/>
        <v>-40809705.357115515</v>
      </c>
      <c r="DW15" s="26">
        <f t="shared" si="1086"/>
        <v>-40824781.324784279</v>
      </c>
      <c r="DX15" s="26">
        <f t="shared" si="1086"/>
        <v>-40796848.80628521</v>
      </c>
      <c r="DY15" s="26">
        <f t="shared" si="1086"/>
        <v>-40763535.654046938</v>
      </c>
      <c r="DZ15" s="26">
        <f t="shared" si="1086"/>
        <v>-40743752.889957987</v>
      </c>
      <c r="EA15" s="26">
        <f t="shared" si="1086"/>
        <v>-40761997.466336496</v>
      </c>
      <c r="EB15" s="26">
        <f t="shared" si="1086"/>
        <v>-40777941.876879476</v>
      </c>
      <c r="EC15" s="26">
        <f t="shared" si="1086"/>
        <v>-40775496.298287958</v>
      </c>
      <c r="ED15" s="26">
        <f t="shared" si="1086"/>
        <v>-40772595.511154436</v>
      </c>
      <c r="EE15" s="26">
        <f t="shared" si="1086"/>
        <v>-40771130.58770413</v>
      </c>
      <c r="EF15" s="26">
        <f t="shared" si="1086"/>
        <v>-40777489.343824103</v>
      </c>
      <c r="EG15" s="26">
        <f t="shared" si="1086"/>
        <v>-40787132.151660092</v>
      </c>
      <c r="EH15" s="26">
        <f t="shared" si="1086"/>
        <v>-40807501.997168168</v>
      </c>
      <c r="EI15" s="26">
        <f t="shared" si="1086"/>
        <v>-40822568.784170486</v>
      </c>
      <c r="EJ15" s="26">
        <f t="shared" si="1086"/>
        <v>-40794627.046752192</v>
      </c>
      <c r="EK15" s="26">
        <f t="shared" si="1086"/>
        <v>-40761304.637182534</v>
      </c>
      <c r="EL15" s="26">
        <f t="shared" si="1086"/>
        <v>-40741512.577189982</v>
      </c>
      <c r="EM15" s="26">
        <f t="shared" si="1086"/>
        <v>-40759747.818931952</v>
      </c>
      <c r="EN15" s="26">
        <f t="shared" si="1086"/>
        <v>-40775682.855944082</v>
      </c>
      <c r="EO15" s="26">
        <f t="shared" si="1086"/>
        <v>-40773227.864765331</v>
      </c>
      <c r="EP15" s="26">
        <f t="shared" si="1086"/>
        <v>-40770317.625825465</v>
      </c>
      <c r="EQ15" s="26">
        <f t="shared" si="1086"/>
        <v>-40768843.21118629</v>
      </c>
      <c r="ER15" s="26">
        <f t="shared" si="1086"/>
        <v>-40775192.436570778</v>
      </c>
      <c r="ES15" s="26">
        <f t="shared" si="1086"/>
        <v>-40784825.673959881</v>
      </c>
      <c r="ET15" s="26">
        <f t="shared" si="1086"/>
        <v>-40805185.9091442</v>
      </c>
      <c r="EU15" s="26">
        <f t="shared" si="1086"/>
        <v>-40820243.04577975</v>
      </c>
      <c r="EV15" s="26">
        <f t="shared" si="1086"/>
        <v>-40792291.617784828</v>
      </c>
      <c r="EW15" s="26">
        <f t="shared" si="1086"/>
        <v>-40758959.477261141</v>
      </c>
      <c r="EX15" s="26">
        <f t="shared" si="1086"/>
        <v>-40739157.645768918</v>
      </c>
      <c r="EY15" s="26">
        <f t="shared" si="1086"/>
        <v>-40757383.07529664</v>
      </c>
      <c r="EZ15" s="26">
        <f t="shared" si="1086"/>
        <v>-40773308.259210289</v>
      </c>
      <c r="FA15" s="26">
        <f t="shared" si="1086"/>
        <v>-40770843.373878479</v>
      </c>
      <c r="FB15" s="26">
        <f t="shared" si="1086"/>
        <v>-40767923.199559912</v>
      </c>
      <c r="FC15" s="26">
        <f t="shared" si="1086"/>
        <v>-40766438.808144629</v>
      </c>
      <c r="FD15" s="26">
        <f t="shared" si="1086"/>
        <v>-40772778.015183106</v>
      </c>
      <c r="FE15" s="26">
        <f t="shared" si="1086"/>
        <v>-40782401.19248309</v>
      </c>
      <c r="FF15" s="26">
        <f t="shared" si="1086"/>
        <v>-40802751.325661257</v>
      </c>
      <c r="FG15" s="26">
        <f t="shared" si="1086"/>
        <v>-40817798.318198964</v>
      </c>
      <c r="FH15" s="26">
        <f t="shared" si="1086"/>
        <v>-40789836.703839116</v>
      </c>
      <c r="FI15" s="26">
        <f t="shared" si="1086"/>
        <v>-40756494.334507316</v>
      </c>
      <c r="FJ15" s="26">
        <f t="shared" si="1086"/>
        <v>-40736682.231586955</v>
      </c>
      <c r="FK15" s="26">
        <f t="shared" ref="FK15:HV15" si="1087">SUM(FK10,FK11,FK14)</f>
        <v>-40754897.346888915</v>
      </c>
      <c r="FL15" s="26">
        <f t="shared" si="1087"/>
        <v>-40770812.173600867</v>
      </c>
      <c r="FM15" s="26">
        <f t="shared" si="1087"/>
        <v>-40768336.887912355</v>
      </c>
      <c r="FN15" s="26">
        <f t="shared" si="1087"/>
        <v>-40765406.269902267</v>
      </c>
      <c r="FO15" s="26">
        <f t="shared" si="1087"/>
        <v>-40763911.391280077</v>
      </c>
      <c r="FP15" s="26">
        <f t="shared" si="1087"/>
        <v>-40770240.067414954</v>
      </c>
      <c r="FQ15" s="26">
        <f t="shared" si="1087"/>
        <v>-40779852.669932574</v>
      </c>
      <c r="FR15" s="26">
        <f t="shared" si="1087"/>
        <v>-40800192.184266783</v>
      </c>
      <c r="FS15" s="26">
        <f t="shared" si="1087"/>
        <v>-40815228.513715349</v>
      </c>
      <c r="FT15" s="26">
        <f t="shared" si="1087"/>
        <v>-40787256.191836819</v>
      </c>
      <c r="FU15" s="26">
        <f t="shared" si="1087"/>
        <v>-40753903.07037168</v>
      </c>
      <c r="FV15" s="26">
        <f t="shared" si="1087"/>
        <v>-40734080.170517415</v>
      </c>
      <c r="FW15" s="26">
        <f t="shared" si="1087"/>
        <v>-40752284.443898253</v>
      </c>
      <c r="FX15" s="26">
        <f t="shared" si="1087"/>
        <v>-40768188.383514412</v>
      </c>
      <c r="FY15" s="26">
        <f t="shared" si="1087"/>
        <v>-40765702.165367208</v>
      </c>
      <c r="FZ15" s="26">
        <f t="shared" si="1087"/>
        <v>-40762760.569346517</v>
      </c>
      <c r="GA15" s="26">
        <f t="shared" si="1087"/>
        <v>-40761254.666972011</v>
      </c>
      <c r="GB15" s="26">
        <f t="shared" si="1087"/>
        <v>-40767572.273422271</v>
      </c>
      <c r="GC15" s="26">
        <f t="shared" si="1087"/>
        <v>-40777173.76013159</v>
      </c>
      <c r="GD15" s="26">
        <f t="shared" si="1087"/>
        <v>-40797502.112341627</v>
      </c>
      <c r="GE15" s="26">
        <f t="shared" si="1087"/>
        <v>-40812527.233157165</v>
      </c>
      <c r="GF15" s="26">
        <f t="shared" si="1087"/>
        <v>-40784543.655942976</v>
      </c>
      <c r="GG15" s="26">
        <f t="shared" si="1087"/>
        <v>-40751179.232244946</v>
      </c>
      <c r="GH15" s="26">
        <f t="shared" si="1087"/>
        <v>-40731344.983065158</v>
      </c>
      <c r="GI15" s="26">
        <f t="shared" si="1087"/>
        <v>-40749537.859831609</v>
      </c>
      <c r="GJ15" s="26">
        <f t="shared" si="1087"/>
        <v>-40765430.355347484</v>
      </c>
      <c r="GK15" s="26">
        <f t="shared" si="1087"/>
        <v>-40762932.645416245</v>
      </c>
      <c r="GL15" s="26">
        <f t="shared" si="1087"/>
        <v>-40759979.509729087</v>
      </c>
      <c r="GM15" s="26">
        <f t="shared" si="1087"/>
        <v>-40758462.019606173</v>
      </c>
      <c r="GN15" s="26">
        <f t="shared" si="1087"/>
        <v>-40764767.990025744</v>
      </c>
      <c r="GO15" s="26">
        <f t="shared" si="1087"/>
        <v>-40774357.792220905</v>
      </c>
      <c r="GP15" s="26">
        <f t="shared" si="1087"/>
        <v>-40794674.411231317</v>
      </c>
      <c r="GQ15" s="26">
        <f t="shared" si="1087"/>
        <v>-40809687.749958895</v>
      </c>
      <c r="GR15" s="26">
        <f t="shared" si="1087"/>
        <v>-40781692.341564715</v>
      </c>
      <c r="GS15" s="26">
        <f t="shared" si="1087"/>
        <v>-40748316.037390105</v>
      </c>
      <c r="GT15" s="26">
        <f t="shared" si="1087"/>
        <v>-40728469.858231753</v>
      </c>
      <c r="GU15" s="26">
        <f t="shared" si="1087"/>
        <v>-40746650.7553114</v>
      </c>
      <c r="GV15" s="26">
        <f t="shared" si="1087"/>
        <v>-40762531.221225113</v>
      </c>
      <c r="GW15" s="36">
        <f t="shared" si="1087"/>
        <v>-40760021.431568369</v>
      </c>
      <c r="GX15" s="26">
        <f t="shared" si="1087"/>
        <v>-40344556.720850408</v>
      </c>
      <c r="GY15" s="26">
        <f t="shared" si="1087"/>
        <v>-39932265.357624747</v>
      </c>
      <c r="GZ15" s="26">
        <f t="shared" si="1087"/>
        <v>-39544776.903096139</v>
      </c>
      <c r="HA15" s="26">
        <f t="shared" si="1087"/>
        <v>-39166707.804801494</v>
      </c>
      <c r="HB15" s="26">
        <f t="shared" si="1087"/>
        <v>-38823261.603097402</v>
      </c>
      <c r="HC15" s="26">
        <f t="shared" si="1087"/>
        <v>-38460134.543471426</v>
      </c>
      <c r="HD15" s="26">
        <f t="shared" si="1087"/>
        <v>-37949604.72975716</v>
      </c>
      <c r="HE15" s="26">
        <f t="shared" si="1087"/>
        <v>-37419116.816940777</v>
      </c>
      <c r="HF15" s="26">
        <f t="shared" si="1087"/>
        <v>-36932718.386467934</v>
      </c>
      <c r="HG15" s="26">
        <f t="shared" si="1087"/>
        <v>-36573377.472741723</v>
      </c>
      <c r="HH15" s="26">
        <f t="shared" si="1087"/>
        <v>-36204490.768487714</v>
      </c>
      <c r="HI15" s="26">
        <f t="shared" si="1087"/>
        <v>-35771552.032733954</v>
      </c>
      <c r="HJ15" s="26">
        <f t="shared" si="1087"/>
        <v>-35335302.032854185</v>
      </c>
      <c r="HK15" s="26">
        <f t="shared" si="1087"/>
        <v>-34902138.775095202</v>
      </c>
      <c r="HL15" s="26">
        <f t="shared" si="1087"/>
        <v>-34493691.459806055</v>
      </c>
      <c r="HM15" s="26">
        <f t="shared" si="1087"/>
        <v>-34094576.172164366</v>
      </c>
      <c r="HN15" s="26">
        <f t="shared" si="1087"/>
        <v>-33729996.088657618</v>
      </c>
      <c r="HO15" s="26">
        <f t="shared" si="1087"/>
        <v>-33345647.08938814</v>
      </c>
      <c r="HP15" s="26">
        <f t="shared" si="1087"/>
        <v>-32813806.911281865</v>
      </c>
      <c r="HQ15" s="26">
        <f t="shared" si="1087"/>
        <v>-32261919.840888496</v>
      </c>
      <c r="HR15" s="26">
        <f t="shared" si="1087"/>
        <v>-31754033.089682102</v>
      </c>
      <c r="HS15" s="26">
        <f t="shared" si="1087"/>
        <v>-31373114.320552617</v>
      </c>
      <c r="HT15" s="26">
        <f t="shared" si="1087"/>
        <v>-30982559.853164487</v>
      </c>
      <c r="HU15" s="26">
        <f t="shared" si="1087"/>
        <v>-30527863.071930211</v>
      </c>
      <c r="HV15" s="26">
        <f t="shared" si="1087"/>
        <v>-30069764.368047096</v>
      </c>
      <c r="HW15" s="26">
        <f t="shared" ref="HW15:JT15" si="1088">SUM(HW10,HW11,HW14)</f>
        <v>-29614661.37001808</v>
      </c>
      <c r="HX15" s="26">
        <f t="shared" si="1088"/>
        <v>-29184182.898874439</v>
      </c>
      <c r="HY15" s="26">
        <f t="shared" si="1088"/>
        <v>-28762944.658895537</v>
      </c>
      <c r="HZ15" s="26">
        <f t="shared" si="1088"/>
        <v>-28376149.444083504</v>
      </c>
      <c r="IA15" s="26">
        <f t="shared" si="1088"/>
        <v>-27969492.750461634</v>
      </c>
      <c r="IB15" s="26">
        <f t="shared" si="1088"/>
        <v>-27415251.929276496</v>
      </c>
      <c r="IC15" s="26">
        <f t="shared" si="1088"/>
        <v>-26840870.879791439</v>
      </c>
      <c r="ID15" s="26">
        <f t="shared" si="1088"/>
        <v>-26310396.42458047</v>
      </c>
      <c r="IE15" s="26">
        <f t="shared" si="1088"/>
        <v>-25906795.83601306</v>
      </c>
      <c r="IF15" s="26">
        <f t="shared" si="1088"/>
        <v>-25493465.041606016</v>
      </c>
      <c r="IG15" s="26">
        <f t="shared" si="1088"/>
        <v>-25015897.031990245</v>
      </c>
      <c r="IH15" s="26">
        <f t="shared" si="1088"/>
        <v>-24534831.802940711</v>
      </c>
      <c r="II15" s="26">
        <f t="shared" si="1088"/>
        <v>-24056666.58589042</v>
      </c>
      <c r="IJ15" s="26">
        <f t="shared" si="1088"/>
        <v>-23603029.803146251</v>
      </c>
      <c r="IK15" s="26">
        <f t="shared" si="1088"/>
        <v>-23158536.758601815</v>
      </c>
      <c r="IL15" s="26">
        <f t="shared" si="1088"/>
        <v>-22748389.844205227</v>
      </c>
      <c r="IM15" s="26">
        <f t="shared" si="1088"/>
        <v>-22318284.152250532</v>
      </c>
      <c r="IN15" s="26">
        <f t="shared" si="1088"/>
        <v>-21740496.628572848</v>
      </c>
      <c r="IO15" s="26">
        <f t="shared" si="1088"/>
        <v>-21142470.765334859</v>
      </c>
      <c r="IP15" s="26">
        <f t="shared" si="1088"/>
        <v>-20588252.976313654</v>
      </c>
      <c r="IQ15" s="26">
        <f t="shared" si="1088"/>
        <v>-20160810.123378467</v>
      </c>
      <c r="IR15" s="26">
        <f t="shared" si="1088"/>
        <v>-19723537.721835446</v>
      </c>
      <c r="IS15" s="26">
        <f t="shared" si="1088"/>
        <v>-19221928.348387297</v>
      </c>
      <c r="IT15" s="26">
        <f t="shared" si="1088"/>
        <v>-18716721.583156087</v>
      </c>
      <c r="IU15" s="26">
        <f t="shared" si="1088"/>
        <v>-18214314.240190025</v>
      </c>
      <c r="IV15" s="26">
        <f t="shared" si="1088"/>
        <v>-17736334.322672103</v>
      </c>
      <c r="IW15" s="26">
        <f t="shared" si="1088"/>
        <v>-17267396.713625692</v>
      </c>
      <c r="IX15" s="26">
        <f t="shared" si="1088"/>
        <v>-16832703.382375035</v>
      </c>
      <c r="IY15" s="26">
        <f t="shared" si="1088"/>
        <v>-16377948.996829381</v>
      </c>
      <c r="IZ15" s="26">
        <f t="shared" si="1088"/>
        <v>-15775410.076670775</v>
      </c>
      <c r="JA15" s="26">
        <f t="shared" si="1088"/>
        <v>-15152529.686133197</v>
      </c>
      <c r="JB15" s="26">
        <f t="shared" si="1088"/>
        <v>-14573353.809281986</v>
      </c>
      <c r="JC15" s="26">
        <f t="shared" si="1088"/>
        <v>-14120848.876484167</v>
      </c>
      <c r="JD15" s="26">
        <f t="shared" si="1088"/>
        <v>-13658409.969745751</v>
      </c>
      <c r="JE15" s="26">
        <f t="shared" si="1088"/>
        <v>-13131529.230663896</v>
      </c>
      <c r="JF15" s="26">
        <f t="shared" si="1088"/>
        <v>-12600945.802442169</v>
      </c>
      <c r="JG15" s="26">
        <f t="shared" si="1088"/>
        <v>-12073056.0603898</v>
      </c>
      <c r="JH15" s="26">
        <f t="shared" si="1088"/>
        <v>-11569487.567122709</v>
      </c>
      <c r="JI15" s="26">
        <f t="shared" si="1088"/>
        <v>-11074854.763261506</v>
      </c>
      <c r="JJ15" s="26">
        <f t="shared" si="1088"/>
        <v>-10614359.173884332</v>
      </c>
      <c r="JK15" s="26">
        <f t="shared" si="1088"/>
        <v>-10133695.020803301</v>
      </c>
      <c r="JL15" s="26">
        <f t="shared" si="1088"/>
        <v>-9505138.3757445868</v>
      </c>
      <c r="JM15" s="26">
        <f t="shared" si="1088"/>
        <v>-8856131.8531198166</v>
      </c>
      <c r="JN15" s="26">
        <f t="shared" si="1088"/>
        <v>-8250720.9852977172</v>
      </c>
      <c r="JO15" s="26">
        <f t="shared" si="1088"/>
        <v>-7771871.7490666294</v>
      </c>
      <c r="JP15" s="26">
        <f t="shared" si="1088"/>
        <v>-7282978.7709639752</v>
      </c>
      <c r="JQ15" s="26">
        <f t="shared" si="1088"/>
        <v>-6729533.7352205282</v>
      </c>
      <c r="JR15" s="26">
        <f t="shared" si="1088"/>
        <v>-6172275.3257677872</v>
      </c>
      <c r="JS15" s="26">
        <f t="shared" si="1088"/>
        <v>-5617599.4567292761</v>
      </c>
      <c r="JT15" s="26">
        <f t="shared" si="1088"/>
        <v>-5087133.2276136009</v>
      </c>
      <c r="JU15" s="26">
        <f t="shared" ref="JU15:KC15" si="1089">SUM(JU10,JU11,JU14)</f>
        <v>-4565490.6140044434</v>
      </c>
      <c r="JV15" s="26">
        <f t="shared" si="1089"/>
        <v>-4077872.6740053645</v>
      </c>
      <c r="JW15" s="26">
        <f t="shared" si="1089"/>
        <v>-3569973.1605081707</v>
      </c>
      <c r="JX15" s="26">
        <f t="shared" si="1089"/>
        <v>-2914067.6743648937</v>
      </c>
      <c r="JY15" s="26">
        <f t="shared" si="1089"/>
        <v>-2237598.3571510408</v>
      </c>
      <c r="JZ15" s="26">
        <f t="shared" si="1089"/>
        <v>-1604610.2664290718</v>
      </c>
      <c r="KA15" s="26">
        <f t="shared" si="1089"/>
        <v>-1098068.9022026982</v>
      </c>
      <c r="KB15" s="26">
        <f t="shared" si="1089"/>
        <v>-581368.41223811079</v>
      </c>
      <c r="KC15" s="36">
        <f t="shared" si="1089"/>
        <v>2.6885118131758645E-8</v>
      </c>
    </row>
    <row r="16" spans="1:289" s="26" customFormat="1" x14ac:dyDescent="0.25">
      <c r="A16" s="31"/>
      <c r="B16" s="31"/>
      <c r="BI16" s="36"/>
      <c r="BJ16" s="31"/>
      <c r="GW16" s="36"/>
      <c r="KC16" s="36"/>
    </row>
    <row r="17" spans="1:289" s="26" customFormat="1" x14ac:dyDescent="0.25">
      <c r="A17" s="31" t="s">
        <v>37</v>
      </c>
      <c r="B17" s="32">
        <v>0</v>
      </c>
      <c r="C17" s="33">
        <v>0</v>
      </c>
      <c r="D17" s="33">
        <v>0</v>
      </c>
      <c r="E17" s="33">
        <v>0</v>
      </c>
      <c r="F17" s="33">
        <v>0</v>
      </c>
      <c r="G17" s="33">
        <v>0</v>
      </c>
      <c r="H17" s="33">
        <f>INDEX('Forecast Assumptions'!24:24,1,MATCH('Forecast CREA Model'!H1,'Forecast Assumptions'!2:2,0))</f>
        <v>1.289126691349402E-3</v>
      </c>
      <c r="I17" s="33">
        <f>INDEX('Forecast Assumptions'!24:24,1,MATCH('Forecast CREA Model'!I1,'Forecast Assumptions'!2:2,0))</f>
        <v>1.289126691349402E-3</v>
      </c>
      <c r="J17" s="33">
        <f>INDEX('Forecast Assumptions'!24:24,1,MATCH('Forecast CREA Model'!J1,'Forecast Assumptions'!2:2,0))</f>
        <v>1.289126691349402E-3</v>
      </c>
      <c r="K17" s="33">
        <f>INDEX('Forecast Assumptions'!24:24,1,MATCH('Forecast CREA Model'!K1,'Forecast Assumptions'!2:2,0))</f>
        <v>1.289126691349402E-3</v>
      </c>
      <c r="L17" s="33">
        <f>INDEX('Forecast Assumptions'!24:24,1,MATCH('Forecast CREA Model'!L1,'Forecast Assumptions'!2:2,0))</f>
        <v>1.289126691349402E-3</v>
      </c>
      <c r="M17" s="33">
        <f>INDEX('Forecast Assumptions'!24:24,1,MATCH('Forecast CREA Model'!M1,'Forecast Assumptions'!2:2,0))</f>
        <v>1.289126691349402E-3</v>
      </c>
      <c r="N17" s="33">
        <f>INDEX('Forecast Assumptions'!24:24,1,MATCH('Forecast CREA Model'!N1,'Forecast Assumptions'!2:2,0))</f>
        <v>1.289126691349402E-3</v>
      </c>
      <c r="O17" s="33">
        <f>INDEX('Forecast Assumptions'!24:24,1,MATCH('Forecast CREA Model'!O1,'Forecast Assumptions'!2:2,0))</f>
        <v>1.289126691349402E-3</v>
      </c>
      <c r="P17" s="33">
        <f>INDEX('Forecast Assumptions'!24:24,1,MATCH('Forecast CREA Model'!P1,'Forecast Assumptions'!2:2,0))</f>
        <v>1.289126691349402E-3</v>
      </c>
      <c r="Q17" s="33">
        <f>INDEX('Forecast Assumptions'!24:24,1,MATCH('Forecast CREA Model'!Q1,'Forecast Assumptions'!2:2,0))</f>
        <v>1.289126691349402E-3</v>
      </c>
      <c r="R17" s="33">
        <f>INDEX('Forecast Assumptions'!24:24,1,MATCH('Forecast CREA Model'!R1,'Forecast Assumptions'!2:2,0))</f>
        <v>1.289126691349402E-3</v>
      </c>
      <c r="S17" s="33">
        <f>INDEX('Forecast Assumptions'!24:24,1,MATCH('Forecast CREA Model'!S1,'Forecast Assumptions'!2:2,0))</f>
        <v>1.289126691349402E-3</v>
      </c>
      <c r="T17" s="33">
        <f>INDEX('Forecast Assumptions'!24:24,1,MATCH('Forecast CREA Model'!T1,'Forecast Assumptions'!2:2,0))</f>
        <v>1.289126691349402E-3</v>
      </c>
      <c r="U17" s="33">
        <f>INDEX('Forecast Assumptions'!24:24,1,MATCH('Forecast CREA Model'!U1,'Forecast Assumptions'!2:2,0))</f>
        <v>1.289126691349402E-3</v>
      </c>
      <c r="V17" s="33">
        <f>INDEX('Forecast Assumptions'!24:24,1,MATCH('Forecast CREA Model'!V1,'Forecast Assumptions'!2:2,0))</f>
        <v>1.289126691349402E-3</v>
      </c>
      <c r="W17" s="33">
        <f>INDEX('Forecast Assumptions'!24:24,1,MATCH('Forecast CREA Model'!W1,'Forecast Assumptions'!2:2,0))</f>
        <v>1.289126691349402E-3</v>
      </c>
      <c r="X17" s="33">
        <f>INDEX('Forecast Assumptions'!24:24,1,MATCH('Forecast CREA Model'!X1,'Forecast Assumptions'!2:2,0))</f>
        <v>1.289126691349402E-3</v>
      </c>
      <c r="Y17" s="33">
        <f>INDEX('Forecast Assumptions'!24:24,1,MATCH('Forecast CREA Model'!Y1,'Forecast Assumptions'!2:2,0))</f>
        <v>1.289126691349402E-3</v>
      </c>
      <c r="Z17" s="33">
        <f>INDEX('Forecast Assumptions'!24:24,1,MATCH('Forecast CREA Model'!Z1,'Forecast Assumptions'!2:2,0))</f>
        <v>7.2915115322737538E-4</v>
      </c>
      <c r="AA17" s="33">
        <f>INDEX('Forecast Assumptions'!24:24,1,MATCH('Forecast CREA Model'!AA1,'Forecast Assumptions'!2:2,0))</f>
        <v>7.2915115322737538E-4</v>
      </c>
      <c r="AB17" s="33">
        <f>INDEX('Forecast Assumptions'!24:24,1,MATCH('Forecast CREA Model'!AB1,'Forecast Assumptions'!2:2,0))</f>
        <v>7.2915115322737538E-4</v>
      </c>
      <c r="AC17" s="33">
        <f>INDEX('Forecast Assumptions'!24:24,1,MATCH('Forecast CREA Model'!AC1,'Forecast Assumptions'!2:2,0))</f>
        <v>7.2915115322737538E-4</v>
      </c>
      <c r="AD17" s="33">
        <f>INDEX('Forecast Assumptions'!24:24,1,MATCH('Forecast CREA Model'!AD1,'Forecast Assumptions'!2:2,0))</f>
        <v>7.2915115322737538E-4</v>
      </c>
      <c r="AE17" s="33">
        <f>INDEX('Forecast Assumptions'!24:24,1,MATCH('Forecast CREA Model'!AE1,'Forecast Assumptions'!2:2,0))</f>
        <v>7.2915115322737538E-4</v>
      </c>
      <c r="AF17" s="33">
        <f>INDEX('Forecast Assumptions'!24:24,1,MATCH('Forecast CREA Model'!AF1,'Forecast Assumptions'!2:2,0))</f>
        <v>7.2915115322737538E-4</v>
      </c>
      <c r="AG17" s="33">
        <f>INDEX('Forecast Assumptions'!24:24,1,MATCH('Forecast CREA Model'!AG1,'Forecast Assumptions'!2:2,0))</f>
        <v>7.2915115322737538E-4</v>
      </c>
      <c r="AH17" s="33">
        <f>INDEX('Forecast Assumptions'!24:24,1,MATCH('Forecast CREA Model'!AH1,'Forecast Assumptions'!2:2,0))</f>
        <v>7.2915115322737538E-4</v>
      </c>
      <c r="AI17" s="33">
        <f>INDEX('Forecast Assumptions'!24:24,1,MATCH('Forecast CREA Model'!AI1,'Forecast Assumptions'!2:2,0))</f>
        <v>7.2915115322737538E-4</v>
      </c>
      <c r="AJ17" s="33">
        <f>INDEX('Forecast Assumptions'!24:24,1,MATCH('Forecast CREA Model'!AJ1,'Forecast Assumptions'!2:2,0))</f>
        <v>7.2915115322737538E-4</v>
      </c>
      <c r="AK17" s="33">
        <f>INDEX('Forecast Assumptions'!24:24,1,MATCH('Forecast CREA Model'!AK1,'Forecast Assumptions'!2:2,0))</f>
        <v>7.2915115322737538E-4</v>
      </c>
      <c r="AL17" s="33">
        <f>INDEX('Forecast Assumptions'!24:24,1,MATCH('Forecast CREA Model'!AL1,'Forecast Assumptions'!2:2,0))</f>
        <v>7.2915115322737538E-4</v>
      </c>
      <c r="AM17" s="33">
        <f>INDEX('Forecast Assumptions'!24:24,1,MATCH('Forecast CREA Model'!AM1,'Forecast Assumptions'!2:2,0))</f>
        <v>7.2915115322737538E-4</v>
      </c>
      <c r="AN17" s="33">
        <f>INDEX('Forecast Assumptions'!24:24,1,MATCH('Forecast CREA Model'!AN1,'Forecast Assumptions'!2:2,0))</f>
        <v>7.2915115322737538E-4</v>
      </c>
      <c r="AO17" s="33">
        <f>INDEX('Forecast Assumptions'!24:24,1,MATCH('Forecast CREA Model'!AO1,'Forecast Assumptions'!2:2,0))</f>
        <v>7.2915115322737538E-4</v>
      </c>
      <c r="AP17" s="33">
        <f>INDEX('Forecast Assumptions'!24:24,1,MATCH('Forecast CREA Model'!AP1,'Forecast Assumptions'!2:2,0))</f>
        <v>7.2915115322737538E-4</v>
      </c>
      <c r="AQ17" s="33">
        <f>INDEX('Forecast Assumptions'!24:24,1,MATCH('Forecast CREA Model'!AQ1,'Forecast Assumptions'!2:2,0))</f>
        <v>7.2915115322737538E-4</v>
      </c>
      <c r="AR17" s="33">
        <f>INDEX('Forecast Assumptions'!24:24,1,MATCH('Forecast CREA Model'!AR1,'Forecast Assumptions'!2:2,0))</f>
        <v>7.2915115322737538E-4</v>
      </c>
      <c r="AS17" s="33">
        <f>INDEX('Forecast Assumptions'!24:24,1,MATCH('Forecast CREA Model'!AS1,'Forecast Assumptions'!2:2,0))</f>
        <v>7.2915115322737538E-4</v>
      </c>
      <c r="AT17" s="33">
        <f>INDEX('Forecast Assumptions'!24:24,1,MATCH('Forecast CREA Model'!AT1,'Forecast Assumptions'!2:2,0))</f>
        <v>7.2915115322737538E-4</v>
      </c>
      <c r="AU17" s="33">
        <f>INDEX('Forecast Assumptions'!24:24,1,MATCH('Forecast CREA Model'!AU1,'Forecast Assumptions'!2:2,0))</f>
        <v>7.2915115322737538E-4</v>
      </c>
      <c r="AV17" s="33">
        <f>INDEX('Forecast Assumptions'!24:24,1,MATCH('Forecast CREA Model'!AV1,'Forecast Assumptions'!2:2,0))</f>
        <v>7.2915115322737538E-4</v>
      </c>
      <c r="AW17" s="33">
        <f>INDEX('Forecast Assumptions'!24:24,1,MATCH('Forecast CREA Model'!AW1,'Forecast Assumptions'!2:2,0))</f>
        <v>7.2915115322737538E-4</v>
      </c>
      <c r="AX17" s="33">
        <f>INDEX('Forecast Assumptions'!24:24,1,MATCH('Forecast CREA Model'!AX1,'Forecast Assumptions'!2:2,0))</f>
        <v>1.1888027976310436E-3</v>
      </c>
      <c r="AY17" s="33">
        <f>INDEX('Forecast Assumptions'!24:24,1,MATCH('Forecast CREA Model'!AY1,'Forecast Assumptions'!2:2,0))</f>
        <v>1.1888027976310436E-3</v>
      </c>
      <c r="AZ17" s="33">
        <f>INDEX('Forecast Assumptions'!24:24,1,MATCH('Forecast CREA Model'!AZ1,'Forecast Assumptions'!2:2,0))</f>
        <v>1.1888027976310436E-3</v>
      </c>
      <c r="BA17" s="33">
        <f>INDEX('Forecast Assumptions'!24:24,1,MATCH('Forecast CREA Model'!BA1,'Forecast Assumptions'!2:2,0))</f>
        <v>1.1888027976310436E-3</v>
      </c>
      <c r="BB17" s="33">
        <f>INDEX('Forecast Assumptions'!24:24,1,MATCH('Forecast CREA Model'!BB1,'Forecast Assumptions'!2:2,0))</f>
        <v>1.1888027976310436E-3</v>
      </c>
      <c r="BC17" s="33">
        <f>INDEX('Forecast Assumptions'!24:24,1,MATCH('Forecast CREA Model'!BC1,'Forecast Assumptions'!2:2,0))</f>
        <v>1.1888027976310436E-3</v>
      </c>
      <c r="BD17" s="33">
        <f>INDEX('Forecast Assumptions'!24:24,1,MATCH('Forecast CREA Model'!BD1,'Forecast Assumptions'!2:2,0))</f>
        <v>1.1888027976310436E-3</v>
      </c>
      <c r="BE17" s="33">
        <f>INDEX('Forecast Assumptions'!24:24,1,MATCH('Forecast CREA Model'!BE1,'Forecast Assumptions'!2:2,0))</f>
        <v>1.1888027976310436E-3</v>
      </c>
      <c r="BF17" s="33">
        <f>INDEX('Forecast Assumptions'!24:24,1,MATCH('Forecast CREA Model'!BF1,'Forecast Assumptions'!2:2,0))</f>
        <v>1.1888027976310436E-3</v>
      </c>
      <c r="BG17" s="33">
        <f>INDEX('Forecast Assumptions'!24:24,1,MATCH('Forecast CREA Model'!BG1,'Forecast Assumptions'!2:2,0))</f>
        <v>1.1888027976310436E-3</v>
      </c>
      <c r="BH17" s="33">
        <f>INDEX('Forecast Assumptions'!24:24,1,MATCH('Forecast CREA Model'!BH1,'Forecast Assumptions'!2:2,0))</f>
        <v>1.1888027976310436E-3</v>
      </c>
      <c r="BI17" s="34">
        <f>INDEX('Forecast Assumptions'!24:24,1,MATCH('Forecast CREA Model'!BI1,'Forecast Assumptions'!2:2,0))</f>
        <v>1.1888027976310436E-3</v>
      </c>
      <c r="BJ17" s="32">
        <f>INDEX('Forecast Assumptions'!24:24,1,MATCH('Forecast CREA Model'!BJ1,'Forecast Assumptions'!2:2,0))</f>
        <v>1.1888027976310436E-3</v>
      </c>
      <c r="BK17" s="33">
        <f>INDEX('Forecast Assumptions'!24:24,1,MATCH('Forecast CREA Model'!BK1,'Forecast Assumptions'!2:2,0))</f>
        <v>1.1888027976310436E-3</v>
      </c>
      <c r="BL17" s="33">
        <f>INDEX('Forecast Assumptions'!24:24,1,MATCH('Forecast CREA Model'!BL1,'Forecast Assumptions'!2:2,0))</f>
        <v>1.1888027976310436E-3</v>
      </c>
      <c r="BM17" s="33">
        <f>INDEX('Forecast Assumptions'!24:24,1,MATCH('Forecast CREA Model'!BM1,'Forecast Assumptions'!2:2,0))</f>
        <v>1.1888027976310436E-3</v>
      </c>
      <c r="BN17" s="33">
        <f>INDEX('Forecast Assumptions'!24:24,1,MATCH('Forecast CREA Model'!BN1,'Forecast Assumptions'!2:2,0))</f>
        <v>1.1888027976310436E-3</v>
      </c>
      <c r="BO17" s="33">
        <f>INDEX('Forecast Assumptions'!24:24,1,MATCH('Forecast CREA Model'!BO1,'Forecast Assumptions'!2:2,0))</f>
        <v>1.1888027976310436E-3</v>
      </c>
      <c r="BP17" s="33">
        <f>INDEX('Forecast Assumptions'!24:24,1,MATCH('Forecast CREA Model'!BP1,'Forecast Assumptions'!2:2,0))</f>
        <v>1.1888027976310436E-3</v>
      </c>
      <c r="BQ17" s="33">
        <f>INDEX('Forecast Assumptions'!24:24,1,MATCH('Forecast CREA Model'!BQ1,'Forecast Assumptions'!2:2,0))</f>
        <v>1.1888027976310436E-3</v>
      </c>
      <c r="BR17" s="33">
        <f>INDEX('Forecast Assumptions'!24:24,1,MATCH('Forecast CREA Model'!BR1,'Forecast Assumptions'!2:2,0))</f>
        <v>1.1888027976310436E-3</v>
      </c>
      <c r="BS17" s="33">
        <f>INDEX('Forecast Assumptions'!24:24,1,MATCH('Forecast CREA Model'!BS1,'Forecast Assumptions'!2:2,0))</f>
        <v>1.1888027976310436E-3</v>
      </c>
      <c r="BT17" s="33">
        <f>INDEX('Forecast Assumptions'!24:24,1,MATCH('Forecast CREA Model'!BT1,'Forecast Assumptions'!2:2,0))</f>
        <v>1.1888027976310436E-3</v>
      </c>
      <c r="BU17" s="33">
        <f>INDEX('Forecast Assumptions'!24:24,1,MATCH('Forecast CREA Model'!BU1,'Forecast Assumptions'!2:2,0))</f>
        <v>1.1888027976310436E-3</v>
      </c>
      <c r="BV17" s="33">
        <f>INDEX('Forecast Assumptions'!24:24,1,MATCH('Forecast CREA Model'!BV1,'Forecast Assumptions'!2:2,0))</f>
        <v>1.1888027976310436E-3</v>
      </c>
      <c r="BW17" s="33">
        <f>INDEX('Forecast Assumptions'!24:24,1,MATCH('Forecast CREA Model'!BW1,'Forecast Assumptions'!2:2,0))</f>
        <v>1.1888027976310436E-3</v>
      </c>
      <c r="BX17" s="33">
        <f>INDEX('Forecast Assumptions'!24:24,1,MATCH('Forecast CREA Model'!BX1,'Forecast Assumptions'!2:2,0))</f>
        <v>1.1888027976310436E-3</v>
      </c>
      <c r="BY17" s="33">
        <f>INDEX('Forecast Assumptions'!24:24,1,MATCH('Forecast CREA Model'!BY1,'Forecast Assumptions'!2:2,0))</f>
        <v>1.1888027976310436E-3</v>
      </c>
      <c r="BZ17" s="33">
        <f>INDEX('Forecast Assumptions'!24:24,1,MATCH('Forecast CREA Model'!BZ1,'Forecast Assumptions'!2:2,0))</f>
        <v>1.1888027976310436E-3</v>
      </c>
      <c r="CA17" s="33">
        <f>INDEX('Forecast Assumptions'!24:24,1,MATCH('Forecast CREA Model'!CA1,'Forecast Assumptions'!2:2,0))</f>
        <v>1.1888027976310436E-3</v>
      </c>
      <c r="CB17" s="33">
        <f>INDEX('Forecast Assumptions'!24:24,1,MATCH('Forecast CREA Model'!CB1,'Forecast Assumptions'!2:2,0))</f>
        <v>1.1888027976310436E-3</v>
      </c>
      <c r="CC17" s="33">
        <f>INDEX('Forecast Assumptions'!24:24,1,MATCH('Forecast CREA Model'!CC1,'Forecast Assumptions'!2:2,0))</f>
        <v>1.1888027976310436E-3</v>
      </c>
      <c r="CD17" s="33">
        <f>INDEX('Forecast Assumptions'!24:24,1,MATCH('Forecast CREA Model'!CD1,'Forecast Assumptions'!2:2,0))</f>
        <v>1.1888027976310436E-3</v>
      </c>
      <c r="CE17" s="33">
        <f>INDEX('Forecast Assumptions'!24:24,1,MATCH('Forecast CREA Model'!CE1,'Forecast Assumptions'!2:2,0))</f>
        <v>1.1888027976310436E-3</v>
      </c>
      <c r="CF17" s="33">
        <f>INDEX('Forecast Assumptions'!24:24,1,MATCH('Forecast CREA Model'!CF1,'Forecast Assumptions'!2:2,0))</f>
        <v>1.1888027976310436E-3</v>
      </c>
      <c r="CG17" s="33">
        <f>INDEX('Forecast Assumptions'!24:24,1,MATCH('Forecast CREA Model'!CG1,'Forecast Assumptions'!2:2,0))</f>
        <v>1.1888027976310436E-3</v>
      </c>
      <c r="CH17" s="33">
        <f>INDEX('Forecast Assumptions'!24:24,1,MATCH('Forecast CREA Model'!CH1,'Forecast Assumptions'!2:2,0))</f>
        <v>1.1888027976310436E-3</v>
      </c>
      <c r="CI17" s="33">
        <f>INDEX('Forecast Assumptions'!24:24,1,MATCH('Forecast CREA Model'!CI1,'Forecast Assumptions'!2:2,0))</f>
        <v>1.1888027976310436E-3</v>
      </c>
      <c r="CJ17" s="33">
        <f>INDEX('Forecast Assumptions'!24:24,1,MATCH('Forecast CREA Model'!CJ1,'Forecast Assumptions'!2:2,0))</f>
        <v>1.1888027976310436E-3</v>
      </c>
      <c r="CK17" s="33">
        <f>INDEX('Forecast Assumptions'!24:24,1,MATCH('Forecast CREA Model'!CK1,'Forecast Assumptions'!2:2,0))</f>
        <v>1.1888027976310436E-3</v>
      </c>
      <c r="CL17" s="33">
        <f>INDEX('Forecast Assumptions'!24:24,1,MATCH('Forecast CREA Model'!CL1,'Forecast Assumptions'!2:2,0))</f>
        <v>1.1888027976310436E-3</v>
      </c>
      <c r="CM17" s="33">
        <f>INDEX('Forecast Assumptions'!24:24,1,MATCH('Forecast CREA Model'!CM1,'Forecast Assumptions'!2:2,0))</f>
        <v>1.1888027976310436E-3</v>
      </c>
      <c r="CN17" s="33">
        <f>INDEX('Forecast Assumptions'!24:24,1,MATCH('Forecast CREA Model'!CN1,'Forecast Assumptions'!2:2,0))</f>
        <v>1.1888027976310436E-3</v>
      </c>
      <c r="CO17" s="33">
        <f>INDEX('Forecast Assumptions'!24:24,1,MATCH('Forecast CREA Model'!CO1,'Forecast Assumptions'!2:2,0))</f>
        <v>1.1888027976310436E-3</v>
      </c>
      <c r="CP17" s="33">
        <f>INDEX('Forecast Assumptions'!24:24,1,MATCH('Forecast CREA Model'!CP1,'Forecast Assumptions'!2:2,0))</f>
        <v>1.1888027976310436E-3</v>
      </c>
      <c r="CQ17" s="33">
        <f>INDEX('Forecast Assumptions'!24:24,1,MATCH('Forecast CREA Model'!CQ1,'Forecast Assumptions'!2:2,0))</f>
        <v>1.1888027976310436E-3</v>
      </c>
      <c r="CR17" s="33">
        <f>INDEX('Forecast Assumptions'!24:24,1,MATCH('Forecast CREA Model'!CR1,'Forecast Assumptions'!2:2,0))</f>
        <v>1.1888027976310436E-3</v>
      </c>
      <c r="CS17" s="33">
        <f>INDEX('Forecast Assumptions'!24:24,1,MATCH('Forecast CREA Model'!CS1,'Forecast Assumptions'!2:2,0))</f>
        <v>1.1888027976310436E-3</v>
      </c>
      <c r="CT17" s="33">
        <f>INDEX('Forecast Assumptions'!24:24,1,MATCH('Forecast CREA Model'!CT1,'Forecast Assumptions'!2:2,0))</f>
        <v>1.1888027976310436E-3</v>
      </c>
      <c r="CU17" s="33">
        <f>INDEX('Forecast Assumptions'!24:24,1,MATCH('Forecast CREA Model'!CU1,'Forecast Assumptions'!2:2,0))</f>
        <v>1.1888027976310436E-3</v>
      </c>
      <c r="CV17" s="33">
        <f>INDEX('Forecast Assumptions'!24:24,1,MATCH('Forecast CREA Model'!CV1,'Forecast Assumptions'!2:2,0))</f>
        <v>1.1888027976310436E-3</v>
      </c>
      <c r="CW17" s="33">
        <f>INDEX('Forecast Assumptions'!24:24,1,MATCH('Forecast CREA Model'!CW1,'Forecast Assumptions'!2:2,0))</f>
        <v>1.1888027976310436E-3</v>
      </c>
      <c r="CX17" s="33">
        <f>INDEX('Forecast Assumptions'!24:24,1,MATCH('Forecast CREA Model'!CX1,'Forecast Assumptions'!2:2,0))</f>
        <v>1.1888027976310436E-3</v>
      </c>
      <c r="CY17" s="33">
        <f>INDEX('Forecast Assumptions'!24:24,1,MATCH('Forecast CREA Model'!CY1,'Forecast Assumptions'!2:2,0))</f>
        <v>1.1888027976310436E-3</v>
      </c>
      <c r="CZ17" s="33">
        <f>INDEX('Forecast Assumptions'!24:24,1,MATCH('Forecast CREA Model'!CZ1,'Forecast Assumptions'!2:2,0))</f>
        <v>1.1888027976310436E-3</v>
      </c>
      <c r="DA17" s="33">
        <f>INDEX('Forecast Assumptions'!24:24,1,MATCH('Forecast CREA Model'!DA1,'Forecast Assumptions'!2:2,0))</f>
        <v>1.1888027976310436E-3</v>
      </c>
      <c r="DB17" s="33">
        <f>INDEX('Forecast Assumptions'!24:24,1,MATCH('Forecast CREA Model'!DB1,'Forecast Assumptions'!2:2,0))</f>
        <v>1.1888027976310436E-3</v>
      </c>
      <c r="DC17" s="33">
        <f>INDEX('Forecast Assumptions'!24:24,1,MATCH('Forecast CREA Model'!DC1,'Forecast Assumptions'!2:2,0))</f>
        <v>1.1888027976310436E-3</v>
      </c>
      <c r="DD17" s="33">
        <f>INDEX('Forecast Assumptions'!24:24,1,MATCH('Forecast CREA Model'!DD1,'Forecast Assumptions'!2:2,0))</f>
        <v>1.1888027976310436E-3</v>
      </c>
      <c r="DE17" s="33">
        <f>INDEX('Forecast Assumptions'!24:24,1,MATCH('Forecast CREA Model'!DE1,'Forecast Assumptions'!2:2,0))</f>
        <v>1.1888027976310436E-3</v>
      </c>
      <c r="DF17" s="33">
        <f>INDEX('Forecast Assumptions'!24:24,1,MATCH('Forecast CREA Model'!DF1,'Forecast Assumptions'!2:2,0))</f>
        <v>1.1888027976310436E-3</v>
      </c>
      <c r="DG17" s="33">
        <f>INDEX('Forecast Assumptions'!24:24,1,MATCH('Forecast CREA Model'!DG1,'Forecast Assumptions'!2:2,0))</f>
        <v>1.1888027976310436E-3</v>
      </c>
      <c r="DH17" s="33">
        <f>INDEX('Forecast Assumptions'!24:24,1,MATCH('Forecast CREA Model'!DH1,'Forecast Assumptions'!2:2,0))</f>
        <v>1.1888027976310436E-3</v>
      </c>
      <c r="DI17" s="33">
        <f>INDEX('Forecast Assumptions'!24:24,1,MATCH('Forecast CREA Model'!DI1,'Forecast Assumptions'!2:2,0))</f>
        <v>1.1888027976310436E-3</v>
      </c>
      <c r="DJ17" s="33">
        <f>INDEX('Forecast Assumptions'!24:24,1,MATCH('Forecast CREA Model'!DJ1,'Forecast Assumptions'!2:2,0))</f>
        <v>1.1888027976310436E-3</v>
      </c>
      <c r="DK17" s="33">
        <f>INDEX('Forecast Assumptions'!24:24,1,MATCH('Forecast CREA Model'!DK1,'Forecast Assumptions'!2:2,0))</f>
        <v>1.1888027976310436E-3</v>
      </c>
      <c r="DL17" s="33">
        <f>INDEX('Forecast Assumptions'!24:24,1,MATCH('Forecast CREA Model'!DL1,'Forecast Assumptions'!2:2,0))</f>
        <v>1.1888027976310436E-3</v>
      </c>
      <c r="DM17" s="33">
        <f>INDEX('Forecast Assumptions'!24:24,1,MATCH('Forecast CREA Model'!DM1,'Forecast Assumptions'!2:2,0))</f>
        <v>1.1888027976310436E-3</v>
      </c>
      <c r="DN17" s="33">
        <f>INDEX('Forecast Assumptions'!24:24,1,MATCH('Forecast CREA Model'!DN1,'Forecast Assumptions'!2:2,0))</f>
        <v>1.1888027976310436E-3</v>
      </c>
      <c r="DO17" s="33">
        <f>INDEX('Forecast Assumptions'!24:24,1,MATCH('Forecast CREA Model'!DO1,'Forecast Assumptions'!2:2,0))</f>
        <v>1.1888027976310436E-3</v>
      </c>
      <c r="DP17" s="33">
        <f>INDEX('Forecast Assumptions'!24:24,1,MATCH('Forecast CREA Model'!DP1,'Forecast Assumptions'!2:2,0))</f>
        <v>1.1888027976310436E-3</v>
      </c>
      <c r="DQ17" s="33">
        <f>INDEX('Forecast Assumptions'!24:24,1,MATCH('Forecast CREA Model'!DQ1,'Forecast Assumptions'!2:2,0))</f>
        <v>1.1888027976310436E-3</v>
      </c>
      <c r="DR17" s="33">
        <f>INDEX('Forecast Assumptions'!24:24,1,MATCH('Forecast CREA Model'!DR1,'Forecast Assumptions'!2:2,0))</f>
        <v>1.1888027976310436E-3</v>
      </c>
      <c r="DS17" s="33">
        <f>INDEX('Forecast Assumptions'!24:24,1,MATCH('Forecast CREA Model'!DS1,'Forecast Assumptions'!2:2,0))</f>
        <v>1.1888027976310436E-3</v>
      </c>
      <c r="DT17" s="33">
        <f>INDEX('Forecast Assumptions'!24:24,1,MATCH('Forecast CREA Model'!DT1,'Forecast Assumptions'!2:2,0))</f>
        <v>1.1888027976310436E-3</v>
      </c>
      <c r="DU17" s="33">
        <f>INDEX('Forecast Assumptions'!24:24,1,MATCH('Forecast CREA Model'!DU1,'Forecast Assumptions'!2:2,0))</f>
        <v>1.1888027976310436E-3</v>
      </c>
      <c r="DV17" s="33">
        <f>INDEX('Forecast Assumptions'!24:24,1,MATCH('Forecast CREA Model'!DV1,'Forecast Assumptions'!2:2,0))</f>
        <v>1.1888027976310436E-3</v>
      </c>
      <c r="DW17" s="33">
        <f>INDEX('Forecast Assumptions'!24:24,1,MATCH('Forecast CREA Model'!DW1,'Forecast Assumptions'!2:2,0))</f>
        <v>1.1888027976310436E-3</v>
      </c>
      <c r="DX17" s="33">
        <f>INDEX('Forecast Assumptions'!24:24,1,MATCH('Forecast CREA Model'!DX1,'Forecast Assumptions'!2:2,0))</f>
        <v>1.1888027976310436E-3</v>
      </c>
      <c r="DY17" s="33">
        <f>INDEX('Forecast Assumptions'!24:24,1,MATCH('Forecast CREA Model'!DY1,'Forecast Assumptions'!2:2,0))</f>
        <v>1.1888027976310436E-3</v>
      </c>
      <c r="DZ17" s="33">
        <f>INDEX('Forecast Assumptions'!24:24,1,MATCH('Forecast CREA Model'!DZ1,'Forecast Assumptions'!2:2,0))</f>
        <v>1.1888027976310436E-3</v>
      </c>
      <c r="EA17" s="33">
        <f>INDEX('Forecast Assumptions'!24:24,1,MATCH('Forecast CREA Model'!EA1,'Forecast Assumptions'!2:2,0))</f>
        <v>1.1888027976310436E-3</v>
      </c>
      <c r="EB17" s="33">
        <f>INDEX('Forecast Assumptions'!24:24,1,MATCH('Forecast CREA Model'!EB1,'Forecast Assumptions'!2:2,0))</f>
        <v>1.1888027976310436E-3</v>
      </c>
      <c r="EC17" s="33">
        <f>INDEX('Forecast Assumptions'!24:24,1,MATCH('Forecast CREA Model'!EC1,'Forecast Assumptions'!2:2,0))</f>
        <v>1.1888027976310436E-3</v>
      </c>
      <c r="ED17" s="33">
        <f>INDEX('Forecast Assumptions'!24:24,1,MATCH('Forecast CREA Model'!ED1,'Forecast Assumptions'!2:2,0))</f>
        <v>1.1888027976310436E-3</v>
      </c>
      <c r="EE17" s="33">
        <f>INDEX('Forecast Assumptions'!24:24,1,MATCH('Forecast CREA Model'!EE1,'Forecast Assumptions'!2:2,0))</f>
        <v>1.1888027976310436E-3</v>
      </c>
      <c r="EF17" s="33">
        <f>INDEX('Forecast Assumptions'!24:24,1,MATCH('Forecast CREA Model'!EF1,'Forecast Assumptions'!2:2,0))</f>
        <v>1.1888027976310436E-3</v>
      </c>
      <c r="EG17" s="33">
        <f>INDEX('Forecast Assumptions'!24:24,1,MATCH('Forecast CREA Model'!EG1,'Forecast Assumptions'!2:2,0))</f>
        <v>1.1888027976310436E-3</v>
      </c>
      <c r="EH17" s="33">
        <f>INDEX('Forecast Assumptions'!24:24,1,MATCH('Forecast CREA Model'!EH1,'Forecast Assumptions'!2:2,0))</f>
        <v>1.1888027976310436E-3</v>
      </c>
      <c r="EI17" s="33">
        <f>INDEX('Forecast Assumptions'!24:24,1,MATCH('Forecast CREA Model'!EI1,'Forecast Assumptions'!2:2,0))</f>
        <v>1.1888027976310436E-3</v>
      </c>
      <c r="EJ17" s="33">
        <f>INDEX('Forecast Assumptions'!24:24,1,MATCH('Forecast CREA Model'!EJ1,'Forecast Assumptions'!2:2,0))</f>
        <v>1.1888027976310436E-3</v>
      </c>
      <c r="EK17" s="33">
        <f>INDEX('Forecast Assumptions'!24:24,1,MATCH('Forecast CREA Model'!EK1,'Forecast Assumptions'!2:2,0))</f>
        <v>1.1888027976310436E-3</v>
      </c>
      <c r="EL17" s="33">
        <f>INDEX('Forecast Assumptions'!24:24,1,MATCH('Forecast CREA Model'!EL1,'Forecast Assumptions'!2:2,0))</f>
        <v>1.1888027976310436E-3</v>
      </c>
      <c r="EM17" s="33">
        <f>INDEX('Forecast Assumptions'!24:24,1,MATCH('Forecast CREA Model'!EM1,'Forecast Assumptions'!2:2,0))</f>
        <v>1.1888027976310436E-3</v>
      </c>
      <c r="EN17" s="33">
        <f>INDEX('Forecast Assumptions'!24:24,1,MATCH('Forecast CREA Model'!EN1,'Forecast Assumptions'!2:2,0))</f>
        <v>1.1888027976310436E-3</v>
      </c>
      <c r="EO17" s="33">
        <f>INDEX('Forecast Assumptions'!24:24,1,MATCH('Forecast CREA Model'!EO1,'Forecast Assumptions'!2:2,0))</f>
        <v>1.1888027976310436E-3</v>
      </c>
      <c r="EP17" s="33">
        <f>INDEX('Forecast Assumptions'!24:24,1,MATCH('Forecast CREA Model'!EP1,'Forecast Assumptions'!2:2,0))</f>
        <v>1.1888027976310436E-3</v>
      </c>
      <c r="EQ17" s="33">
        <f>INDEX('Forecast Assumptions'!24:24,1,MATCH('Forecast CREA Model'!EQ1,'Forecast Assumptions'!2:2,0))</f>
        <v>1.1888027976310436E-3</v>
      </c>
      <c r="ER17" s="33">
        <f>INDEX('Forecast Assumptions'!24:24,1,MATCH('Forecast CREA Model'!ER1,'Forecast Assumptions'!2:2,0))</f>
        <v>1.1888027976310436E-3</v>
      </c>
      <c r="ES17" s="33">
        <f>INDEX('Forecast Assumptions'!24:24,1,MATCH('Forecast CREA Model'!ES1,'Forecast Assumptions'!2:2,0))</f>
        <v>1.1888027976310436E-3</v>
      </c>
      <c r="ET17" s="33">
        <f>INDEX('Forecast Assumptions'!24:24,1,MATCH('Forecast CREA Model'!ET1,'Forecast Assumptions'!2:2,0))</f>
        <v>1.1888027976310436E-3</v>
      </c>
      <c r="EU17" s="33">
        <f>INDEX('Forecast Assumptions'!24:24,1,MATCH('Forecast CREA Model'!EU1,'Forecast Assumptions'!2:2,0))</f>
        <v>1.1888027976310436E-3</v>
      </c>
      <c r="EV17" s="33">
        <f>INDEX('Forecast Assumptions'!24:24,1,MATCH('Forecast CREA Model'!EV1,'Forecast Assumptions'!2:2,0))</f>
        <v>1.1888027976310436E-3</v>
      </c>
      <c r="EW17" s="33">
        <f>INDEX('Forecast Assumptions'!24:24,1,MATCH('Forecast CREA Model'!EW1,'Forecast Assumptions'!2:2,0))</f>
        <v>1.1888027976310436E-3</v>
      </c>
      <c r="EX17" s="33">
        <f>INDEX('Forecast Assumptions'!24:24,1,MATCH('Forecast CREA Model'!EX1,'Forecast Assumptions'!2:2,0))</f>
        <v>1.1888027976310436E-3</v>
      </c>
      <c r="EY17" s="33">
        <f>INDEX('Forecast Assumptions'!24:24,1,MATCH('Forecast CREA Model'!EY1,'Forecast Assumptions'!2:2,0))</f>
        <v>1.1888027976310436E-3</v>
      </c>
      <c r="EZ17" s="33">
        <f>INDEX('Forecast Assumptions'!24:24,1,MATCH('Forecast CREA Model'!EZ1,'Forecast Assumptions'!2:2,0))</f>
        <v>1.1888027976310436E-3</v>
      </c>
      <c r="FA17" s="33">
        <f>INDEX('Forecast Assumptions'!24:24,1,MATCH('Forecast CREA Model'!FA1,'Forecast Assumptions'!2:2,0))</f>
        <v>1.1888027976310436E-3</v>
      </c>
      <c r="FB17" s="33">
        <f>INDEX('Forecast Assumptions'!24:24,1,MATCH('Forecast CREA Model'!FB1,'Forecast Assumptions'!2:2,0))</f>
        <v>1.1888027976310436E-3</v>
      </c>
      <c r="FC17" s="33">
        <f>INDEX('Forecast Assumptions'!24:24,1,MATCH('Forecast CREA Model'!FC1,'Forecast Assumptions'!2:2,0))</f>
        <v>1.1888027976310436E-3</v>
      </c>
      <c r="FD17" s="33">
        <f>INDEX('Forecast Assumptions'!24:24,1,MATCH('Forecast CREA Model'!FD1,'Forecast Assumptions'!2:2,0))</f>
        <v>1.1888027976310436E-3</v>
      </c>
      <c r="FE17" s="33">
        <f>INDEX('Forecast Assumptions'!24:24,1,MATCH('Forecast CREA Model'!FE1,'Forecast Assumptions'!2:2,0))</f>
        <v>1.1888027976310436E-3</v>
      </c>
      <c r="FF17" s="33">
        <f>INDEX('Forecast Assumptions'!24:24,1,MATCH('Forecast CREA Model'!FF1,'Forecast Assumptions'!2:2,0))</f>
        <v>1.1888027976310436E-3</v>
      </c>
      <c r="FG17" s="33">
        <f>INDEX('Forecast Assumptions'!24:24,1,MATCH('Forecast CREA Model'!FG1,'Forecast Assumptions'!2:2,0))</f>
        <v>1.1888027976310436E-3</v>
      </c>
      <c r="FH17" s="33">
        <f>INDEX('Forecast Assumptions'!24:24,1,MATCH('Forecast CREA Model'!FH1,'Forecast Assumptions'!2:2,0))</f>
        <v>1.1888027976310436E-3</v>
      </c>
      <c r="FI17" s="33">
        <f>INDEX('Forecast Assumptions'!24:24,1,MATCH('Forecast CREA Model'!FI1,'Forecast Assumptions'!2:2,0))</f>
        <v>1.1888027976310436E-3</v>
      </c>
      <c r="FJ17" s="33">
        <f>INDEX('Forecast Assumptions'!24:24,1,MATCH('Forecast CREA Model'!FJ1,'Forecast Assumptions'!2:2,0))</f>
        <v>1.1888027976310436E-3</v>
      </c>
      <c r="FK17" s="33">
        <f>INDEX('Forecast Assumptions'!24:24,1,MATCH('Forecast CREA Model'!FK1,'Forecast Assumptions'!2:2,0))</f>
        <v>1.1888027976310436E-3</v>
      </c>
      <c r="FL17" s="33">
        <f>INDEX('Forecast Assumptions'!24:24,1,MATCH('Forecast CREA Model'!FL1,'Forecast Assumptions'!2:2,0))</f>
        <v>1.1888027976310436E-3</v>
      </c>
      <c r="FM17" s="33">
        <f>INDEX('Forecast Assumptions'!24:24,1,MATCH('Forecast CREA Model'!FM1,'Forecast Assumptions'!2:2,0))</f>
        <v>1.1888027976310436E-3</v>
      </c>
      <c r="FN17" s="33">
        <f>INDEX('Forecast Assumptions'!24:24,1,MATCH('Forecast CREA Model'!FN1,'Forecast Assumptions'!2:2,0))</f>
        <v>1.1888027976310436E-3</v>
      </c>
      <c r="FO17" s="33">
        <f>INDEX('Forecast Assumptions'!24:24,1,MATCH('Forecast CREA Model'!FO1,'Forecast Assumptions'!2:2,0))</f>
        <v>1.1888027976310436E-3</v>
      </c>
      <c r="FP17" s="33">
        <f>INDEX('Forecast Assumptions'!24:24,1,MATCH('Forecast CREA Model'!FP1,'Forecast Assumptions'!2:2,0))</f>
        <v>1.1888027976310436E-3</v>
      </c>
      <c r="FQ17" s="33">
        <f>INDEX('Forecast Assumptions'!24:24,1,MATCH('Forecast CREA Model'!FQ1,'Forecast Assumptions'!2:2,0))</f>
        <v>1.1888027976310436E-3</v>
      </c>
      <c r="FR17" s="33">
        <f>INDEX('Forecast Assumptions'!24:24,1,MATCH('Forecast CREA Model'!FR1,'Forecast Assumptions'!2:2,0))</f>
        <v>1.1888027976310436E-3</v>
      </c>
      <c r="FS17" s="33">
        <f>INDEX('Forecast Assumptions'!24:24,1,MATCH('Forecast CREA Model'!FS1,'Forecast Assumptions'!2:2,0))</f>
        <v>1.1888027976310436E-3</v>
      </c>
      <c r="FT17" s="33">
        <f>INDEX('Forecast Assumptions'!24:24,1,MATCH('Forecast CREA Model'!FT1,'Forecast Assumptions'!2:2,0))</f>
        <v>1.1888027976310436E-3</v>
      </c>
      <c r="FU17" s="33">
        <f>INDEX('Forecast Assumptions'!24:24,1,MATCH('Forecast CREA Model'!FU1,'Forecast Assumptions'!2:2,0))</f>
        <v>1.1888027976310436E-3</v>
      </c>
      <c r="FV17" s="33">
        <f>INDEX('Forecast Assumptions'!24:24,1,MATCH('Forecast CREA Model'!FV1,'Forecast Assumptions'!2:2,0))</f>
        <v>1.1888027976310436E-3</v>
      </c>
      <c r="FW17" s="33">
        <f>INDEX('Forecast Assumptions'!24:24,1,MATCH('Forecast CREA Model'!FW1,'Forecast Assumptions'!2:2,0))</f>
        <v>1.1888027976310436E-3</v>
      </c>
      <c r="FX17" s="33">
        <f>INDEX('Forecast Assumptions'!24:24,1,MATCH('Forecast CREA Model'!FX1,'Forecast Assumptions'!2:2,0))</f>
        <v>1.1888027976310436E-3</v>
      </c>
      <c r="FY17" s="33">
        <f>INDEX('Forecast Assumptions'!24:24,1,MATCH('Forecast CREA Model'!FY1,'Forecast Assumptions'!2:2,0))</f>
        <v>1.1888027976310436E-3</v>
      </c>
      <c r="FZ17" s="33">
        <f>INDEX('Forecast Assumptions'!24:24,1,MATCH('Forecast CREA Model'!FZ1,'Forecast Assumptions'!2:2,0))</f>
        <v>1.1888027976310436E-3</v>
      </c>
      <c r="GA17" s="33">
        <f>INDEX('Forecast Assumptions'!24:24,1,MATCH('Forecast CREA Model'!GA1,'Forecast Assumptions'!2:2,0))</f>
        <v>1.1888027976310436E-3</v>
      </c>
      <c r="GB17" s="33">
        <f>INDEX('Forecast Assumptions'!24:24,1,MATCH('Forecast CREA Model'!GB1,'Forecast Assumptions'!2:2,0))</f>
        <v>1.1888027976310436E-3</v>
      </c>
      <c r="GC17" s="33">
        <f>INDEX('Forecast Assumptions'!24:24,1,MATCH('Forecast CREA Model'!GC1,'Forecast Assumptions'!2:2,0))</f>
        <v>1.1888027976310436E-3</v>
      </c>
      <c r="GD17" s="33">
        <f>INDEX('Forecast Assumptions'!24:24,1,MATCH('Forecast CREA Model'!GD1,'Forecast Assumptions'!2:2,0))</f>
        <v>1.1888027976310436E-3</v>
      </c>
      <c r="GE17" s="33">
        <f>INDEX('Forecast Assumptions'!24:24,1,MATCH('Forecast CREA Model'!GE1,'Forecast Assumptions'!2:2,0))</f>
        <v>1.1888027976310436E-3</v>
      </c>
      <c r="GF17" s="33">
        <f>INDEX('Forecast Assumptions'!24:24,1,MATCH('Forecast CREA Model'!GF1,'Forecast Assumptions'!2:2,0))</f>
        <v>1.1888027976310436E-3</v>
      </c>
      <c r="GG17" s="33">
        <f>INDEX('Forecast Assumptions'!24:24,1,MATCH('Forecast CREA Model'!GG1,'Forecast Assumptions'!2:2,0))</f>
        <v>1.1888027976310436E-3</v>
      </c>
      <c r="GH17" s="33">
        <f>INDEX('Forecast Assumptions'!24:24,1,MATCH('Forecast CREA Model'!GH1,'Forecast Assumptions'!2:2,0))</f>
        <v>1.1888027976310436E-3</v>
      </c>
      <c r="GI17" s="33">
        <f>INDEX('Forecast Assumptions'!24:24,1,MATCH('Forecast CREA Model'!GI1,'Forecast Assumptions'!2:2,0))</f>
        <v>1.1888027976310436E-3</v>
      </c>
      <c r="GJ17" s="33">
        <f>INDEX('Forecast Assumptions'!24:24,1,MATCH('Forecast CREA Model'!GJ1,'Forecast Assumptions'!2:2,0))</f>
        <v>1.1888027976310436E-3</v>
      </c>
      <c r="GK17" s="33">
        <f>INDEX('Forecast Assumptions'!24:24,1,MATCH('Forecast CREA Model'!GK1,'Forecast Assumptions'!2:2,0))</f>
        <v>1.1888027976310436E-3</v>
      </c>
      <c r="GL17" s="33">
        <f>INDEX('Forecast Assumptions'!24:24,1,MATCH('Forecast CREA Model'!GL1,'Forecast Assumptions'!2:2,0))</f>
        <v>1.1888027976310436E-3</v>
      </c>
      <c r="GM17" s="33">
        <f>INDEX('Forecast Assumptions'!24:24,1,MATCH('Forecast CREA Model'!GM1,'Forecast Assumptions'!2:2,0))</f>
        <v>1.1888027976310436E-3</v>
      </c>
      <c r="GN17" s="33">
        <f>INDEX('Forecast Assumptions'!24:24,1,MATCH('Forecast CREA Model'!GN1,'Forecast Assumptions'!2:2,0))</f>
        <v>1.1888027976310436E-3</v>
      </c>
      <c r="GO17" s="33">
        <f>INDEX('Forecast Assumptions'!24:24,1,MATCH('Forecast CREA Model'!GO1,'Forecast Assumptions'!2:2,0))</f>
        <v>1.1888027976310436E-3</v>
      </c>
      <c r="GP17" s="33">
        <f>INDEX('Forecast Assumptions'!24:24,1,MATCH('Forecast CREA Model'!GP1,'Forecast Assumptions'!2:2,0))</f>
        <v>1.1888027976310436E-3</v>
      </c>
      <c r="GQ17" s="33">
        <f>INDEX('Forecast Assumptions'!24:24,1,MATCH('Forecast CREA Model'!GQ1,'Forecast Assumptions'!2:2,0))</f>
        <v>1.1888027976310436E-3</v>
      </c>
      <c r="GR17" s="33">
        <f>INDEX('Forecast Assumptions'!24:24,1,MATCH('Forecast CREA Model'!GR1,'Forecast Assumptions'!2:2,0))</f>
        <v>1.1888027976310436E-3</v>
      </c>
      <c r="GS17" s="33">
        <f>INDEX('Forecast Assumptions'!24:24,1,MATCH('Forecast CREA Model'!GS1,'Forecast Assumptions'!2:2,0))</f>
        <v>1.1888027976310436E-3</v>
      </c>
      <c r="GT17" s="33">
        <f>INDEX('Forecast Assumptions'!24:24,1,MATCH('Forecast CREA Model'!GT1,'Forecast Assumptions'!2:2,0))</f>
        <v>1.1888027976310436E-3</v>
      </c>
      <c r="GU17" s="33">
        <f>INDEX('Forecast Assumptions'!24:24,1,MATCH('Forecast CREA Model'!GU1,'Forecast Assumptions'!2:2,0))</f>
        <v>1.1888027976310436E-3</v>
      </c>
      <c r="GV17" s="33">
        <f>INDEX('Forecast Assumptions'!24:24,1,MATCH('Forecast CREA Model'!GV1,'Forecast Assumptions'!2:2,0))</f>
        <v>1.1888027976310436E-3</v>
      </c>
      <c r="GW17" s="34">
        <f>INDEX('Forecast Assumptions'!24:24,1,MATCH('Forecast CREA Model'!GW1,'Forecast Assumptions'!2:2,0))</f>
        <v>1.1888027976310436E-3</v>
      </c>
      <c r="GX17" s="33">
        <f>INDEX('Forecast Assumptions'!24:24,1,MATCH('Forecast CREA Model'!GX1,'Forecast Assumptions'!2:2,0))</f>
        <v>1.0524710544047109E-3</v>
      </c>
      <c r="GY17" s="33">
        <f>INDEX('Forecast Assumptions'!24:24,1,MATCH('Forecast CREA Model'!GY1,'Forecast Assumptions'!2:2,0))</f>
        <v>1.0524710544047109E-3</v>
      </c>
      <c r="GZ17" s="33">
        <f>INDEX('Forecast Assumptions'!24:24,1,MATCH('Forecast CREA Model'!GZ1,'Forecast Assumptions'!2:2,0))</f>
        <v>1.0524710544047109E-3</v>
      </c>
      <c r="HA17" s="33">
        <f>INDEX('Forecast Assumptions'!24:24,1,MATCH('Forecast CREA Model'!HA1,'Forecast Assumptions'!2:2,0))</f>
        <v>1.0524710544047109E-3</v>
      </c>
      <c r="HB17" s="33">
        <f>INDEX('Forecast Assumptions'!24:24,1,MATCH('Forecast CREA Model'!HB1,'Forecast Assumptions'!2:2,0))</f>
        <v>1.0524710544047109E-3</v>
      </c>
      <c r="HC17" s="33">
        <f>INDEX('Forecast Assumptions'!24:24,1,MATCH('Forecast CREA Model'!HC1,'Forecast Assumptions'!2:2,0))</f>
        <v>1.0524710544047109E-3</v>
      </c>
      <c r="HD17" s="33">
        <f>INDEX('Forecast Assumptions'!24:24,1,MATCH('Forecast CREA Model'!HD1,'Forecast Assumptions'!2:2,0))</f>
        <v>1.0524710544047109E-3</v>
      </c>
      <c r="HE17" s="33">
        <f>INDEX('Forecast Assumptions'!24:24,1,MATCH('Forecast CREA Model'!HE1,'Forecast Assumptions'!2:2,0))</f>
        <v>1.0524710544047109E-3</v>
      </c>
      <c r="HF17" s="33">
        <f>INDEX('Forecast Assumptions'!24:24,1,MATCH('Forecast CREA Model'!HF1,'Forecast Assumptions'!2:2,0))</f>
        <v>1.0524710544047109E-3</v>
      </c>
      <c r="HG17" s="33">
        <f>INDEX('Forecast Assumptions'!24:24,1,MATCH('Forecast CREA Model'!HG1,'Forecast Assumptions'!2:2,0))</f>
        <v>1.0524710544047109E-3</v>
      </c>
      <c r="HH17" s="33">
        <f>INDEX('Forecast Assumptions'!24:24,1,MATCH('Forecast CREA Model'!HH1,'Forecast Assumptions'!2:2,0))</f>
        <v>1.0524710544047109E-3</v>
      </c>
      <c r="HI17" s="33">
        <f>INDEX('Forecast Assumptions'!24:24,1,MATCH('Forecast CREA Model'!HI1,'Forecast Assumptions'!2:2,0))</f>
        <v>1.0524710544047109E-3</v>
      </c>
      <c r="HJ17" s="33">
        <f>INDEX('Forecast Assumptions'!24:24,1,MATCH('Forecast CREA Model'!HJ1,'Forecast Assumptions'!2:2,0))</f>
        <v>1.0524710544047109E-3</v>
      </c>
      <c r="HK17" s="33">
        <f>INDEX('Forecast Assumptions'!24:24,1,MATCH('Forecast CREA Model'!HK1,'Forecast Assumptions'!2:2,0))</f>
        <v>1.0524710544047109E-3</v>
      </c>
      <c r="HL17" s="33">
        <f>INDEX('Forecast Assumptions'!24:24,1,MATCH('Forecast CREA Model'!HL1,'Forecast Assumptions'!2:2,0))</f>
        <v>1.0524710544047109E-3</v>
      </c>
      <c r="HM17" s="33">
        <f>INDEX('Forecast Assumptions'!24:24,1,MATCH('Forecast CREA Model'!HM1,'Forecast Assumptions'!2:2,0))</f>
        <v>1.0524710544047109E-3</v>
      </c>
      <c r="HN17" s="33">
        <f>INDEX('Forecast Assumptions'!24:24,1,MATCH('Forecast CREA Model'!HN1,'Forecast Assumptions'!2:2,0))</f>
        <v>1.0524710544047109E-3</v>
      </c>
      <c r="HO17" s="33">
        <f>INDEX('Forecast Assumptions'!24:24,1,MATCH('Forecast CREA Model'!HO1,'Forecast Assumptions'!2:2,0))</f>
        <v>1.0524710544047109E-3</v>
      </c>
      <c r="HP17" s="33">
        <f>INDEX('Forecast Assumptions'!24:24,1,MATCH('Forecast CREA Model'!HP1,'Forecast Assumptions'!2:2,0))</f>
        <v>1.0524710544047109E-3</v>
      </c>
      <c r="HQ17" s="33">
        <f>INDEX('Forecast Assumptions'!24:24,1,MATCH('Forecast CREA Model'!HQ1,'Forecast Assumptions'!2:2,0))</f>
        <v>1.0524710544047109E-3</v>
      </c>
      <c r="HR17" s="33">
        <f>INDEX('Forecast Assumptions'!24:24,1,MATCH('Forecast CREA Model'!HR1,'Forecast Assumptions'!2:2,0))</f>
        <v>1.0524710544047109E-3</v>
      </c>
      <c r="HS17" s="33">
        <f>INDEX('Forecast Assumptions'!24:24,1,MATCH('Forecast CREA Model'!HS1,'Forecast Assumptions'!2:2,0))</f>
        <v>1.0524710544047109E-3</v>
      </c>
      <c r="HT17" s="33">
        <f>INDEX('Forecast Assumptions'!24:24,1,MATCH('Forecast CREA Model'!HT1,'Forecast Assumptions'!2:2,0))</f>
        <v>1.0524710544047109E-3</v>
      </c>
      <c r="HU17" s="33">
        <f>INDEX('Forecast Assumptions'!24:24,1,MATCH('Forecast CREA Model'!HU1,'Forecast Assumptions'!2:2,0))</f>
        <v>1.0524710544047109E-3</v>
      </c>
      <c r="HV17" s="33">
        <f>INDEX('Forecast Assumptions'!24:24,1,MATCH('Forecast CREA Model'!HV1,'Forecast Assumptions'!2:2,0))</f>
        <v>1.0524710544047109E-3</v>
      </c>
      <c r="HW17" s="33">
        <f>INDEX('Forecast Assumptions'!24:24,1,MATCH('Forecast CREA Model'!HW1,'Forecast Assumptions'!2:2,0))</f>
        <v>1.0524710544047109E-3</v>
      </c>
      <c r="HX17" s="33">
        <f>INDEX('Forecast Assumptions'!24:24,1,MATCH('Forecast CREA Model'!HX1,'Forecast Assumptions'!2:2,0))</f>
        <v>1.0524710544047109E-3</v>
      </c>
      <c r="HY17" s="33">
        <f>INDEX('Forecast Assumptions'!24:24,1,MATCH('Forecast CREA Model'!HY1,'Forecast Assumptions'!2:2,0))</f>
        <v>1.0524710544047109E-3</v>
      </c>
      <c r="HZ17" s="33">
        <f>INDEX('Forecast Assumptions'!24:24,1,MATCH('Forecast CREA Model'!HZ1,'Forecast Assumptions'!2:2,0))</f>
        <v>1.0524710544047109E-3</v>
      </c>
      <c r="IA17" s="33">
        <f>INDEX('Forecast Assumptions'!24:24,1,MATCH('Forecast CREA Model'!IA1,'Forecast Assumptions'!2:2,0))</f>
        <v>1.0524710544047109E-3</v>
      </c>
      <c r="IB17" s="33">
        <f>INDEX('Forecast Assumptions'!24:24,1,MATCH('Forecast CREA Model'!IB1,'Forecast Assumptions'!2:2,0))</f>
        <v>1.0524710544047109E-3</v>
      </c>
      <c r="IC17" s="33">
        <f>INDEX('Forecast Assumptions'!24:24,1,MATCH('Forecast CREA Model'!IC1,'Forecast Assumptions'!2:2,0))</f>
        <v>1.0524710544047109E-3</v>
      </c>
      <c r="ID17" s="33">
        <f>INDEX('Forecast Assumptions'!24:24,1,MATCH('Forecast CREA Model'!ID1,'Forecast Assumptions'!2:2,0))</f>
        <v>1.0524710544047109E-3</v>
      </c>
      <c r="IE17" s="33">
        <f>INDEX('Forecast Assumptions'!24:24,1,MATCH('Forecast CREA Model'!IE1,'Forecast Assumptions'!2:2,0))</f>
        <v>1.0524710544047109E-3</v>
      </c>
      <c r="IF17" s="33">
        <f>INDEX('Forecast Assumptions'!24:24,1,MATCH('Forecast CREA Model'!IF1,'Forecast Assumptions'!2:2,0))</f>
        <v>1.0524710544047109E-3</v>
      </c>
      <c r="IG17" s="33">
        <f>INDEX('Forecast Assumptions'!24:24,1,MATCH('Forecast CREA Model'!IG1,'Forecast Assumptions'!2:2,0))</f>
        <v>1.0524710544047109E-3</v>
      </c>
      <c r="IH17" s="33">
        <f>INDEX('Forecast Assumptions'!24:24,1,MATCH('Forecast CREA Model'!IH1,'Forecast Assumptions'!2:2,0))</f>
        <v>1.0524710544047109E-3</v>
      </c>
      <c r="II17" s="33">
        <f>INDEX('Forecast Assumptions'!24:24,1,MATCH('Forecast CREA Model'!II1,'Forecast Assumptions'!2:2,0))</f>
        <v>1.0524710544047109E-3</v>
      </c>
      <c r="IJ17" s="33">
        <f>INDEX('Forecast Assumptions'!24:24,1,MATCH('Forecast CREA Model'!IJ1,'Forecast Assumptions'!2:2,0))</f>
        <v>1.0524710544047109E-3</v>
      </c>
      <c r="IK17" s="33">
        <f>INDEX('Forecast Assumptions'!24:24,1,MATCH('Forecast CREA Model'!IK1,'Forecast Assumptions'!2:2,0))</f>
        <v>1.0524710544047109E-3</v>
      </c>
      <c r="IL17" s="33">
        <f>INDEX('Forecast Assumptions'!24:24,1,MATCH('Forecast CREA Model'!IL1,'Forecast Assumptions'!2:2,0))</f>
        <v>1.0524710544047109E-3</v>
      </c>
      <c r="IM17" s="33">
        <f>INDEX('Forecast Assumptions'!24:24,1,MATCH('Forecast CREA Model'!IM1,'Forecast Assumptions'!2:2,0))</f>
        <v>1.0524710544047109E-3</v>
      </c>
      <c r="IN17" s="33">
        <f>INDEX('Forecast Assumptions'!24:24,1,MATCH('Forecast CREA Model'!IN1,'Forecast Assumptions'!2:2,0))</f>
        <v>1.0524710544047109E-3</v>
      </c>
      <c r="IO17" s="33">
        <f>INDEX('Forecast Assumptions'!24:24,1,MATCH('Forecast CREA Model'!IO1,'Forecast Assumptions'!2:2,0))</f>
        <v>1.0524710544047109E-3</v>
      </c>
      <c r="IP17" s="33">
        <f>INDEX('Forecast Assumptions'!24:24,1,MATCH('Forecast CREA Model'!IP1,'Forecast Assumptions'!2:2,0))</f>
        <v>1.0524710544047109E-3</v>
      </c>
      <c r="IQ17" s="33">
        <f>INDEX('Forecast Assumptions'!24:24,1,MATCH('Forecast CREA Model'!IQ1,'Forecast Assumptions'!2:2,0))</f>
        <v>1.0524710544047109E-3</v>
      </c>
      <c r="IR17" s="33">
        <f>INDEX('Forecast Assumptions'!24:24,1,MATCH('Forecast CREA Model'!IR1,'Forecast Assumptions'!2:2,0))</f>
        <v>1.0524710544047109E-3</v>
      </c>
      <c r="IS17" s="33">
        <f>INDEX('Forecast Assumptions'!24:24,1,MATCH('Forecast CREA Model'!IS1,'Forecast Assumptions'!2:2,0))</f>
        <v>1.0524710544047109E-3</v>
      </c>
      <c r="IT17" s="33">
        <f>INDEX('Forecast Assumptions'!24:24,1,MATCH('Forecast CREA Model'!IT1,'Forecast Assumptions'!2:2,0))</f>
        <v>1.0524710544047109E-3</v>
      </c>
      <c r="IU17" s="33">
        <f>INDEX('Forecast Assumptions'!24:24,1,MATCH('Forecast CREA Model'!IU1,'Forecast Assumptions'!2:2,0))</f>
        <v>1.0524710544047109E-3</v>
      </c>
      <c r="IV17" s="33">
        <f>INDEX('Forecast Assumptions'!24:24,1,MATCH('Forecast CREA Model'!IV1,'Forecast Assumptions'!2:2,0))</f>
        <v>1.0524710544047109E-3</v>
      </c>
      <c r="IW17" s="33">
        <f>INDEX('Forecast Assumptions'!24:24,1,MATCH('Forecast CREA Model'!IW1,'Forecast Assumptions'!2:2,0))</f>
        <v>1.0524710544047109E-3</v>
      </c>
      <c r="IX17" s="33">
        <f>INDEX('Forecast Assumptions'!24:24,1,MATCH('Forecast CREA Model'!IX1,'Forecast Assumptions'!2:2,0))</f>
        <v>1.0524710544047109E-3</v>
      </c>
      <c r="IY17" s="33">
        <f>INDEX('Forecast Assumptions'!24:24,1,MATCH('Forecast CREA Model'!IY1,'Forecast Assumptions'!2:2,0))</f>
        <v>1.0524710544047109E-3</v>
      </c>
      <c r="IZ17" s="33">
        <f>INDEX('Forecast Assumptions'!24:24,1,MATCH('Forecast CREA Model'!IZ1,'Forecast Assumptions'!2:2,0))</f>
        <v>1.0524710544047109E-3</v>
      </c>
      <c r="JA17" s="33">
        <f>INDEX('Forecast Assumptions'!24:24,1,MATCH('Forecast CREA Model'!JA1,'Forecast Assumptions'!2:2,0))</f>
        <v>1.0524710544047109E-3</v>
      </c>
      <c r="JB17" s="33">
        <f>INDEX('Forecast Assumptions'!24:24,1,MATCH('Forecast CREA Model'!JB1,'Forecast Assumptions'!2:2,0))</f>
        <v>1.0524710544047109E-3</v>
      </c>
      <c r="JC17" s="33">
        <f>INDEX('Forecast Assumptions'!24:24,1,MATCH('Forecast CREA Model'!JC1,'Forecast Assumptions'!2:2,0))</f>
        <v>1.0524710544047109E-3</v>
      </c>
      <c r="JD17" s="33">
        <f>INDEX('Forecast Assumptions'!24:24,1,MATCH('Forecast CREA Model'!JD1,'Forecast Assumptions'!2:2,0))</f>
        <v>1.0524710544047109E-3</v>
      </c>
      <c r="JE17" s="33">
        <f>INDEX('Forecast Assumptions'!24:24,1,MATCH('Forecast CREA Model'!JE1,'Forecast Assumptions'!2:2,0))</f>
        <v>1.0524710544047109E-3</v>
      </c>
      <c r="JF17" s="33">
        <f>INDEX('Forecast Assumptions'!24:24,1,MATCH('Forecast CREA Model'!JF1,'Forecast Assumptions'!2:2,0))</f>
        <v>1.0524710544047109E-3</v>
      </c>
      <c r="JG17" s="33">
        <f>INDEX('Forecast Assumptions'!24:24,1,MATCH('Forecast CREA Model'!JG1,'Forecast Assumptions'!2:2,0))</f>
        <v>1.0524710544047109E-3</v>
      </c>
      <c r="JH17" s="33">
        <f>INDEX('Forecast Assumptions'!24:24,1,MATCH('Forecast CREA Model'!JH1,'Forecast Assumptions'!2:2,0))</f>
        <v>1.0524710544047109E-3</v>
      </c>
      <c r="JI17" s="33">
        <f>INDEX('Forecast Assumptions'!24:24,1,MATCH('Forecast CREA Model'!JI1,'Forecast Assumptions'!2:2,0))</f>
        <v>1.0524710544047109E-3</v>
      </c>
      <c r="JJ17" s="33">
        <f>INDEX('Forecast Assumptions'!24:24,1,MATCH('Forecast CREA Model'!JJ1,'Forecast Assumptions'!2:2,0))</f>
        <v>1.0524710544047109E-3</v>
      </c>
      <c r="JK17" s="33">
        <f>INDEX('Forecast Assumptions'!24:24,1,MATCH('Forecast CREA Model'!JK1,'Forecast Assumptions'!2:2,0))</f>
        <v>1.0524710544047109E-3</v>
      </c>
      <c r="JL17" s="33">
        <f>INDEX('Forecast Assumptions'!24:24,1,MATCH('Forecast CREA Model'!JL1,'Forecast Assumptions'!2:2,0))</f>
        <v>1.0524710544047109E-3</v>
      </c>
      <c r="JM17" s="33">
        <f>INDEX('Forecast Assumptions'!24:24,1,MATCH('Forecast CREA Model'!JM1,'Forecast Assumptions'!2:2,0))</f>
        <v>1.0524710544047109E-3</v>
      </c>
      <c r="JN17" s="33">
        <f>INDEX('Forecast Assumptions'!24:24,1,MATCH('Forecast CREA Model'!JN1,'Forecast Assumptions'!2:2,0))</f>
        <v>1.0524710544047109E-3</v>
      </c>
      <c r="JO17" s="33">
        <f>INDEX('Forecast Assumptions'!24:24,1,MATCH('Forecast CREA Model'!JO1,'Forecast Assumptions'!2:2,0))</f>
        <v>1.0524710544047109E-3</v>
      </c>
      <c r="JP17" s="33">
        <f>INDEX('Forecast Assumptions'!24:24,1,MATCH('Forecast CREA Model'!JP1,'Forecast Assumptions'!2:2,0))</f>
        <v>1.0524710544047109E-3</v>
      </c>
      <c r="JQ17" s="33">
        <f>INDEX('Forecast Assumptions'!24:24,1,MATCH('Forecast CREA Model'!JQ1,'Forecast Assumptions'!2:2,0))</f>
        <v>1.0524710544047109E-3</v>
      </c>
      <c r="JR17" s="33">
        <f>INDEX('Forecast Assumptions'!24:24,1,MATCH('Forecast CREA Model'!JR1,'Forecast Assumptions'!2:2,0))</f>
        <v>1.0524710544047109E-3</v>
      </c>
      <c r="JS17" s="33">
        <f>INDEX('Forecast Assumptions'!24:24,1,MATCH('Forecast CREA Model'!JS1,'Forecast Assumptions'!2:2,0))</f>
        <v>1.0524710544047109E-3</v>
      </c>
      <c r="JT17" s="33">
        <f>INDEX('Forecast Assumptions'!24:24,1,MATCH('Forecast CREA Model'!JT1,'Forecast Assumptions'!2:2,0))</f>
        <v>1.0524710544047109E-3</v>
      </c>
      <c r="JU17" s="33">
        <f>INDEX('Forecast Assumptions'!24:24,1,MATCH('Forecast CREA Model'!JU1,'Forecast Assumptions'!2:2,0))</f>
        <v>1.0524710544047109E-3</v>
      </c>
      <c r="JV17" s="33">
        <f>INDEX('Forecast Assumptions'!24:24,1,MATCH('Forecast CREA Model'!JV1,'Forecast Assumptions'!2:2,0))</f>
        <v>1.0524710544047109E-3</v>
      </c>
      <c r="JW17" s="33">
        <f>INDEX('Forecast Assumptions'!24:24,1,MATCH('Forecast CREA Model'!JW1,'Forecast Assumptions'!2:2,0))</f>
        <v>1.0524710544047109E-3</v>
      </c>
      <c r="JX17" s="33">
        <f>INDEX('Forecast Assumptions'!24:24,1,MATCH('Forecast CREA Model'!JX1,'Forecast Assumptions'!2:2,0))</f>
        <v>1.0524710544047109E-3</v>
      </c>
      <c r="JY17" s="33">
        <f>INDEX('Forecast Assumptions'!24:24,1,MATCH('Forecast CREA Model'!JY1,'Forecast Assumptions'!2:2,0))</f>
        <v>1.0524710544047109E-3</v>
      </c>
      <c r="JZ17" s="33">
        <f>INDEX('Forecast Assumptions'!24:24,1,MATCH('Forecast CREA Model'!JZ1,'Forecast Assumptions'!2:2,0))</f>
        <v>1.0524710544047109E-3</v>
      </c>
      <c r="KA17" s="33">
        <f>INDEX('Forecast Assumptions'!24:24,1,MATCH('Forecast CREA Model'!KA1,'Forecast Assumptions'!2:2,0))</f>
        <v>1.0524710544047109E-3</v>
      </c>
      <c r="KB17" s="33">
        <f>INDEX('Forecast Assumptions'!24:24,1,MATCH('Forecast CREA Model'!KB1,'Forecast Assumptions'!2:2,0))</f>
        <v>1.0524710544047109E-3</v>
      </c>
      <c r="KC17" s="34">
        <f>INDEX('Forecast Assumptions'!24:24,1,MATCH('Forecast CREA Model'!KC1,'Forecast Assumptions'!2:2,0))</f>
        <v>1.0524710544047109E-3</v>
      </c>
    </row>
    <row r="18" spans="1:289" s="26" customFormat="1" x14ac:dyDescent="0.25">
      <c r="A18" s="31" t="s">
        <v>38</v>
      </c>
      <c r="B18" s="31">
        <f t="shared" ref="B18:X18" si="1090">B8*B17</f>
        <v>0</v>
      </c>
      <c r="C18" s="26">
        <f t="shared" si="1090"/>
        <v>0</v>
      </c>
      <c r="D18" s="26">
        <f t="shared" si="1090"/>
        <v>0</v>
      </c>
      <c r="E18" s="26">
        <f t="shared" si="1090"/>
        <v>0</v>
      </c>
      <c r="F18" s="26">
        <f t="shared" si="1090"/>
        <v>0</v>
      </c>
      <c r="G18" s="26">
        <f t="shared" si="1090"/>
        <v>0</v>
      </c>
      <c r="H18" s="26">
        <f t="shared" si="1090"/>
        <v>352228.79891191726</v>
      </c>
      <c r="I18" s="26">
        <f t="shared" si="1090"/>
        <v>361591.85387436743</v>
      </c>
      <c r="J18" s="26">
        <f t="shared" si="1090"/>
        <v>337279.66362067795</v>
      </c>
      <c r="K18" s="26">
        <f t="shared" si="1090"/>
        <v>269497.17277879384</v>
      </c>
      <c r="L18" s="26">
        <f t="shared" si="1090"/>
        <v>273723.48370061262</v>
      </c>
      <c r="M18" s="26">
        <f t="shared" si="1090"/>
        <v>306550.30073798558</v>
      </c>
      <c r="N18" s="26">
        <f t="shared" si="1090"/>
        <v>328556.94006944168</v>
      </c>
      <c r="O18" s="26">
        <f t="shared" si="1090"/>
        <v>325803.82820738817</v>
      </c>
      <c r="P18" s="26">
        <f t="shared" si="1090"/>
        <v>310916.39066146337</v>
      </c>
      <c r="Q18" s="26">
        <f t="shared" si="1090"/>
        <v>304722.51883960614</v>
      </c>
      <c r="R18" s="26">
        <f t="shared" si="1090"/>
        <v>284402.67830403772</v>
      </c>
      <c r="S18" s="26">
        <f t="shared" si="1090"/>
        <v>294647.2163331426</v>
      </c>
      <c r="T18" s="26">
        <f t="shared" si="1090"/>
        <v>376542.37163098285</v>
      </c>
      <c r="U18" s="26">
        <f t="shared" si="1090"/>
        <v>386551.73750953469</v>
      </c>
      <c r="V18" s="26">
        <f t="shared" si="1090"/>
        <v>360561.33068888966</v>
      </c>
      <c r="W18" s="26">
        <f t="shared" si="1090"/>
        <v>288099.96485082537</v>
      </c>
      <c r="X18" s="26">
        <f t="shared" si="1090"/>
        <v>292618.00864130346</v>
      </c>
      <c r="Y18" s="26">
        <f t="shared" ref="Y18:CJ18" si="1091">Y8*Y17</f>
        <v>327710.78804643056</v>
      </c>
      <c r="Z18" s="26">
        <f t="shared" si="1091"/>
        <v>209123.81688449442</v>
      </c>
      <c r="AA18" s="26">
        <f t="shared" si="1091"/>
        <v>207371.48360314319</v>
      </c>
      <c r="AB18" s="26">
        <f t="shared" si="1091"/>
        <v>197895.7508349499</v>
      </c>
      <c r="AC18" s="26">
        <f t="shared" si="1091"/>
        <v>193953.40185761181</v>
      </c>
      <c r="AD18" s="26">
        <f t="shared" si="1091"/>
        <v>181019.9888230729</v>
      </c>
      <c r="AE18" s="26">
        <f t="shared" si="1091"/>
        <v>187540.55385637266</v>
      </c>
      <c r="AF18" s="26">
        <f t="shared" si="1091"/>
        <v>239666.15332358555</v>
      </c>
      <c r="AG18" s="26">
        <f t="shared" si="1091"/>
        <v>246037.03319808698</v>
      </c>
      <c r="AH18" s="26">
        <f t="shared" si="1091"/>
        <v>229494.35089904515</v>
      </c>
      <c r="AI18" s="26">
        <f t="shared" si="1091"/>
        <v>183373.28160275519</v>
      </c>
      <c r="AJ18" s="26">
        <f t="shared" si="1091"/>
        <v>186248.97968454391</v>
      </c>
      <c r="AK18" s="26">
        <f t="shared" si="1091"/>
        <v>208585.24801214243</v>
      </c>
      <c r="AL18" s="26">
        <f t="shared" si="1091"/>
        <v>211577.38220916971</v>
      </c>
      <c r="AM18" s="26">
        <f t="shared" si="1091"/>
        <v>209804.48950880801</v>
      </c>
      <c r="AN18" s="26">
        <f t="shared" si="1091"/>
        <v>200217.58179319699</v>
      </c>
      <c r="AO18" s="26">
        <f t="shared" si="1091"/>
        <v>196228.97882675004</v>
      </c>
      <c r="AP18" s="26">
        <f t="shared" si="1091"/>
        <v>183143.82327802031</v>
      </c>
      <c r="AQ18" s="26">
        <f t="shared" si="1091"/>
        <v>189740.89146864251</v>
      </c>
      <c r="AR18" s="26">
        <f t="shared" si="1091"/>
        <v>242478.05955241004</v>
      </c>
      <c r="AS18" s="26">
        <f t="shared" si="1091"/>
        <v>248923.68638869046</v>
      </c>
      <c r="AT18" s="26">
        <f t="shared" si="1091"/>
        <v>232186.91547616248</v>
      </c>
      <c r="AU18" s="26">
        <f t="shared" si="1091"/>
        <v>185524.7262919124</v>
      </c>
      <c r="AV18" s="26">
        <f t="shared" si="1091"/>
        <v>188434.16377843672</v>
      </c>
      <c r="AW18" s="26">
        <f t="shared" si="1091"/>
        <v>211032.49452564717</v>
      </c>
      <c r="AX18" s="26">
        <f t="shared" si="1091"/>
        <v>354231.35808419401</v>
      </c>
      <c r="AY18" s="26">
        <f t="shared" si="1091"/>
        <v>351263.10986016697</v>
      </c>
      <c r="AZ18" s="26">
        <f t="shared" si="1091"/>
        <v>335212.32359714661</v>
      </c>
      <c r="BA18" s="26">
        <f t="shared" si="1091"/>
        <v>328534.44418059196</v>
      </c>
      <c r="BB18" s="26">
        <f t="shared" si="1091"/>
        <v>306626.75077607174</v>
      </c>
      <c r="BC18" s="26">
        <f t="shared" si="1091"/>
        <v>317671.82752358465</v>
      </c>
      <c r="BD18" s="26">
        <f t="shared" si="1091"/>
        <v>405966.51420875598</v>
      </c>
      <c r="BE18" s="26">
        <f t="shared" si="1091"/>
        <v>416758.04175333201</v>
      </c>
      <c r="BF18" s="26">
        <f t="shared" si="1091"/>
        <v>388736.66712252388</v>
      </c>
      <c r="BG18" s="26">
        <f t="shared" si="1091"/>
        <v>310612.95430724107</v>
      </c>
      <c r="BH18" s="26">
        <f t="shared" si="1091"/>
        <v>315484.05149802531</v>
      </c>
      <c r="BI18" s="36">
        <f t="shared" si="1091"/>
        <v>353319.08522155549</v>
      </c>
      <c r="BJ18" s="31">
        <f t="shared" si="1091"/>
        <v>358580.8008275262</v>
      </c>
      <c r="BK18" s="26">
        <f t="shared" si="1091"/>
        <v>355576.10685863835</v>
      </c>
      <c r="BL18" s="26">
        <f t="shared" si="1091"/>
        <v>339328.24042684352</v>
      </c>
      <c r="BM18" s="26">
        <f t="shared" si="1091"/>
        <v>332568.36642255308</v>
      </c>
      <c r="BN18" s="26">
        <f t="shared" si="1091"/>
        <v>310391.67859976128</v>
      </c>
      <c r="BO18" s="26">
        <f t="shared" si="1091"/>
        <v>321572.37272787205</v>
      </c>
      <c r="BP18" s="26">
        <f t="shared" si="1091"/>
        <v>410951.18896711385</v>
      </c>
      <c r="BQ18" s="26">
        <f t="shared" si="1091"/>
        <v>421875.22067908512</v>
      </c>
      <c r="BR18" s="26">
        <f t="shared" si="1091"/>
        <v>393509.78457047523</v>
      </c>
      <c r="BS18" s="26">
        <f t="shared" si="1091"/>
        <v>314426.82687742583</v>
      </c>
      <c r="BT18" s="26">
        <f t="shared" si="1091"/>
        <v>319357.73401401239</v>
      </c>
      <c r="BU18" s="26">
        <f t="shared" si="1091"/>
        <v>357657.32658903033</v>
      </c>
      <c r="BV18" s="26">
        <f t="shared" si="1091"/>
        <v>356569.19683687144</v>
      </c>
      <c r="BW18" s="26">
        <f t="shared" si="1091"/>
        <v>353581.35891371878</v>
      </c>
      <c r="BX18" s="26">
        <f t="shared" si="1091"/>
        <v>337424.64145832876</v>
      </c>
      <c r="BY18" s="26">
        <f t="shared" si="1091"/>
        <v>330702.68970055005</v>
      </c>
      <c r="BZ18" s="26">
        <f t="shared" si="1091"/>
        <v>308650.41097501299</v>
      </c>
      <c r="CA18" s="26">
        <f t="shared" si="1091"/>
        <v>319768.38247861486</v>
      </c>
      <c r="CB18" s="26">
        <f t="shared" si="1091"/>
        <v>408645.79210876906</v>
      </c>
      <c r="CC18" s="26">
        <f t="shared" si="1091"/>
        <v>419508.54104783357</v>
      </c>
      <c r="CD18" s="26">
        <f t="shared" si="1091"/>
        <v>391302.23232234363</v>
      </c>
      <c r="CE18" s="26">
        <f t="shared" si="1091"/>
        <v>312662.92245684378</v>
      </c>
      <c r="CF18" s="26">
        <f t="shared" si="1091"/>
        <v>317566.16767608677</v>
      </c>
      <c r="CG18" s="26">
        <f t="shared" si="1091"/>
        <v>355650.90320051363</v>
      </c>
      <c r="CH18" s="26">
        <f t="shared" si="1091"/>
        <v>357368.13923011167</v>
      </c>
      <c r="CI18" s="26">
        <f t="shared" si="1091"/>
        <v>354373.60664459865</v>
      </c>
      <c r="CJ18" s="26">
        <f t="shared" si="1091"/>
        <v>338180.68783860054</v>
      </c>
      <c r="CK18" s="26">
        <f t="shared" ref="CK18:EV18" si="1092">CK8*CK17</f>
        <v>331443.67462214216</v>
      </c>
      <c r="CL18" s="26">
        <f t="shared" si="1092"/>
        <v>309341.98472901777</v>
      </c>
      <c r="CM18" s="26">
        <f t="shared" si="1092"/>
        <v>320484.86757897225</v>
      </c>
      <c r="CN18" s="26">
        <f t="shared" si="1092"/>
        <v>409561.41928585316</v>
      </c>
      <c r="CO18" s="26">
        <f t="shared" si="1092"/>
        <v>420448.50770996447</v>
      </c>
      <c r="CP18" s="26">
        <f t="shared" si="1092"/>
        <v>392178.9988651218</v>
      </c>
      <c r="CQ18" s="26">
        <f t="shared" si="1092"/>
        <v>313363.4867954381</v>
      </c>
      <c r="CR18" s="26">
        <f t="shared" si="1092"/>
        <v>318277.71841088374</v>
      </c>
      <c r="CS18" s="26">
        <f t="shared" si="1092"/>
        <v>356447.78803039156</v>
      </c>
      <c r="CT18" s="26">
        <f t="shared" si="1092"/>
        <v>358023.94620356662</v>
      </c>
      <c r="CU18" s="26">
        <f t="shared" si="1092"/>
        <v>355023.91834543063</v>
      </c>
      <c r="CV18" s="26">
        <f t="shared" si="1092"/>
        <v>338801.28388236131</v>
      </c>
      <c r="CW18" s="26">
        <f t="shared" si="1092"/>
        <v>332051.90755973145</v>
      </c>
      <c r="CX18" s="26">
        <f t="shared" si="1092"/>
        <v>309909.65881212079</v>
      </c>
      <c r="CY18" s="26">
        <f t="shared" si="1092"/>
        <v>321072.98998825549</v>
      </c>
      <c r="CZ18" s="26">
        <f t="shared" si="1092"/>
        <v>410313.0062499413</v>
      </c>
      <c r="DA18" s="26">
        <f t="shared" si="1092"/>
        <v>421220.07359138003</v>
      </c>
      <c r="DB18" s="26">
        <f t="shared" si="1092"/>
        <v>392898.68731539161</v>
      </c>
      <c r="DC18" s="26">
        <f t="shared" si="1092"/>
        <v>313938.5407448734</v>
      </c>
      <c r="DD18" s="26">
        <f t="shared" si="1092"/>
        <v>318861.79047639819</v>
      </c>
      <c r="DE18" s="26">
        <f t="shared" si="1092"/>
        <v>357101.90606555418</v>
      </c>
      <c r="DF18" s="26">
        <f t="shared" si="1092"/>
        <v>358023.94620356662</v>
      </c>
      <c r="DG18" s="26">
        <f t="shared" si="1092"/>
        <v>355023.91834543063</v>
      </c>
      <c r="DH18" s="26">
        <f t="shared" si="1092"/>
        <v>338801.28388236131</v>
      </c>
      <c r="DI18" s="26">
        <f t="shared" si="1092"/>
        <v>332051.90755973145</v>
      </c>
      <c r="DJ18" s="26">
        <f t="shared" si="1092"/>
        <v>309909.65881212079</v>
      </c>
      <c r="DK18" s="26">
        <f t="shared" si="1092"/>
        <v>321072.98998825549</v>
      </c>
      <c r="DL18" s="26">
        <f t="shared" si="1092"/>
        <v>410313.0062499413</v>
      </c>
      <c r="DM18" s="26">
        <f t="shared" si="1092"/>
        <v>421220.07359138003</v>
      </c>
      <c r="DN18" s="26">
        <f t="shared" si="1092"/>
        <v>392898.68731539161</v>
      </c>
      <c r="DO18" s="26">
        <f t="shared" si="1092"/>
        <v>313938.5407448734</v>
      </c>
      <c r="DP18" s="26">
        <f t="shared" si="1092"/>
        <v>318861.79047639819</v>
      </c>
      <c r="DQ18" s="26">
        <f t="shared" si="1092"/>
        <v>357101.90606555418</v>
      </c>
      <c r="DR18" s="26">
        <f t="shared" si="1092"/>
        <v>358023.94620356662</v>
      </c>
      <c r="DS18" s="26">
        <f t="shared" si="1092"/>
        <v>355023.91834543063</v>
      </c>
      <c r="DT18" s="26">
        <f t="shared" si="1092"/>
        <v>338801.28388236131</v>
      </c>
      <c r="DU18" s="26">
        <f t="shared" si="1092"/>
        <v>332051.90755973145</v>
      </c>
      <c r="DV18" s="26">
        <f t="shared" si="1092"/>
        <v>309909.65881212079</v>
      </c>
      <c r="DW18" s="26">
        <f t="shared" si="1092"/>
        <v>321072.98998825549</v>
      </c>
      <c r="DX18" s="26">
        <f t="shared" si="1092"/>
        <v>410313.0062499413</v>
      </c>
      <c r="DY18" s="26">
        <f t="shared" si="1092"/>
        <v>421220.07359138003</v>
      </c>
      <c r="DZ18" s="26">
        <f t="shared" si="1092"/>
        <v>392898.68731539161</v>
      </c>
      <c r="EA18" s="26">
        <f t="shared" si="1092"/>
        <v>313938.5407448734</v>
      </c>
      <c r="EB18" s="26">
        <f t="shared" si="1092"/>
        <v>318861.79047639819</v>
      </c>
      <c r="EC18" s="26">
        <f t="shared" si="1092"/>
        <v>357101.90606555418</v>
      </c>
      <c r="ED18" s="26">
        <f t="shared" si="1092"/>
        <v>358023.94620356662</v>
      </c>
      <c r="EE18" s="26">
        <f t="shared" si="1092"/>
        <v>355023.91834543063</v>
      </c>
      <c r="EF18" s="26">
        <f t="shared" si="1092"/>
        <v>338801.28388236131</v>
      </c>
      <c r="EG18" s="26">
        <f t="shared" si="1092"/>
        <v>332051.90755973145</v>
      </c>
      <c r="EH18" s="26">
        <f t="shared" si="1092"/>
        <v>309909.65881212079</v>
      </c>
      <c r="EI18" s="26">
        <f t="shared" si="1092"/>
        <v>321072.98998825549</v>
      </c>
      <c r="EJ18" s="26">
        <f t="shared" si="1092"/>
        <v>410313.0062499413</v>
      </c>
      <c r="EK18" s="26">
        <f t="shared" si="1092"/>
        <v>421220.07359138003</v>
      </c>
      <c r="EL18" s="26">
        <f t="shared" si="1092"/>
        <v>392898.68731539161</v>
      </c>
      <c r="EM18" s="26">
        <f t="shared" si="1092"/>
        <v>313938.5407448734</v>
      </c>
      <c r="EN18" s="26">
        <f t="shared" si="1092"/>
        <v>318861.79047639819</v>
      </c>
      <c r="EO18" s="26">
        <f t="shared" si="1092"/>
        <v>357101.90606555418</v>
      </c>
      <c r="EP18" s="26">
        <f t="shared" si="1092"/>
        <v>358023.94620356662</v>
      </c>
      <c r="EQ18" s="26">
        <f t="shared" si="1092"/>
        <v>355023.91834543063</v>
      </c>
      <c r="ER18" s="26">
        <f t="shared" si="1092"/>
        <v>338801.28388236131</v>
      </c>
      <c r="ES18" s="26">
        <f t="shared" si="1092"/>
        <v>332051.90755973145</v>
      </c>
      <c r="ET18" s="26">
        <f t="shared" si="1092"/>
        <v>309909.65881212079</v>
      </c>
      <c r="EU18" s="26">
        <f t="shared" si="1092"/>
        <v>321072.98998825549</v>
      </c>
      <c r="EV18" s="26">
        <f t="shared" si="1092"/>
        <v>410313.0062499413</v>
      </c>
      <c r="EW18" s="26">
        <f t="shared" ref="EW18:HH18" si="1093">EW8*EW17</f>
        <v>421220.07359138003</v>
      </c>
      <c r="EX18" s="26">
        <f t="shared" si="1093"/>
        <v>392898.68731539161</v>
      </c>
      <c r="EY18" s="26">
        <f t="shared" si="1093"/>
        <v>313938.5407448734</v>
      </c>
      <c r="EZ18" s="26">
        <f t="shared" si="1093"/>
        <v>318861.79047639819</v>
      </c>
      <c r="FA18" s="26">
        <f t="shared" si="1093"/>
        <v>357101.90606555418</v>
      </c>
      <c r="FB18" s="26">
        <f t="shared" si="1093"/>
        <v>358023.94620356662</v>
      </c>
      <c r="FC18" s="26">
        <f t="shared" si="1093"/>
        <v>355023.91834543063</v>
      </c>
      <c r="FD18" s="26">
        <f t="shared" si="1093"/>
        <v>338801.28388236131</v>
      </c>
      <c r="FE18" s="26">
        <f t="shared" si="1093"/>
        <v>332051.90755973145</v>
      </c>
      <c r="FF18" s="26">
        <f t="shared" si="1093"/>
        <v>309909.65881212079</v>
      </c>
      <c r="FG18" s="26">
        <f t="shared" si="1093"/>
        <v>321072.98998825549</v>
      </c>
      <c r="FH18" s="26">
        <f t="shared" si="1093"/>
        <v>410313.0062499413</v>
      </c>
      <c r="FI18" s="26">
        <f t="shared" si="1093"/>
        <v>421220.07359138003</v>
      </c>
      <c r="FJ18" s="26">
        <f t="shared" si="1093"/>
        <v>392898.68731539161</v>
      </c>
      <c r="FK18" s="26">
        <f t="shared" si="1093"/>
        <v>313938.5407448734</v>
      </c>
      <c r="FL18" s="26">
        <f t="shared" si="1093"/>
        <v>318861.79047639819</v>
      </c>
      <c r="FM18" s="26">
        <f t="shared" si="1093"/>
        <v>357101.90606555418</v>
      </c>
      <c r="FN18" s="26">
        <f t="shared" si="1093"/>
        <v>358023.94620356662</v>
      </c>
      <c r="FO18" s="26">
        <f t="shared" si="1093"/>
        <v>355023.91834543063</v>
      </c>
      <c r="FP18" s="26">
        <f t="shared" si="1093"/>
        <v>338801.28388236131</v>
      </c>
      <c r="FQ18" s="26">
        <f t="shared" si="1093"/>
        <v>332051.90755973145</v>
      </c>
      <c r="FR18" s="26">
        <f t="shared" si="1093"/>
        <v>309909.65881212079</v>
      </c>
      <c r="FS18" s="26">
        <f t="shared" si="1093"/>
        <v>321072.98998825549</v>
      </c>
      <c r="FT18" s="26">
        <f t="shared" si="1093"/>
        <v>410313.0062499413</v>
      </c>
      <c r="FU18" s="26">
        <f t="shared" si="1093"/>
        <v>421220.07359138003</v>
      </c>
      <c r="FV18" s="26">
        <f t="shared" si="1093"/>
        <v>392898.68731539161</v>
      </c>
      <c r="FW18" s="26">
        <f t="shared" si="1093"/>
        <v>313938.5407448734</v>
      </c>
      <c r="FX18" s="26">
        <f t="shared" si="1093"/>
        <v>318861.79047639819</v>
      </c>
      <c r="FY18" s="26">
        <f t="shared" si="1093"/>
        <v>357101.90606555418</v>
      </c>
      <c r="FZ18" s="26">
        <f t="shared" si="1093"/>
        <v>358023.94620356662</v>
      </c>
      <c r="GA18" s="26">
        <f t="shared" si="1093"/>
        <v>355023.91834543063</v>
      </c>
      <c r="GB18" s="26">
        <f t="shared" si="1093"/>
        <v>338801.28388236131</v>
      </c>
      <c r="GC18" s="26">
        <f t="shared" si="1093"/>
        <v>332051.90755973145</v>
      </c>
      <c r="GD18" s="26">
        <f t="shared" si="1093"/>
        <v>309909.65881212079</v>
      </c>
      <c r="GE18" s="26">
        <f t="shared" si="1093"/>
        <v>321072.98998825549</v>
      </c>
      <c r="GF18" s="26">
        <f t="shared" si="1093"/>
        <v>410313.0062499413</v>
      </c>
      <c r="GG18" s="26">
        <f t="shared" si="1093"/>
        <v>421220.07359138003</v>
      </c>
      <c r="GH18" s="26">
        <f t="shared" si="1093"/>
        <v>392898.68731539161</v>
      </c>
      <c r="GI18" s="26">
        <f t="shared" si="1093"/>
        <v>313938.5407448734</v>
      </c>
      <c r="GJ18" s="26">
        <f t="shared" si="1093"/>
        <v>318861.79047639819</v>
      </c>
      <c r="GK18" s="26">
        <f t="shared" si="1093"/>
        <v>357101.90606555418</v>
      </c>
      <c r="GL18" s="26">
        <f t="shared" si="1093"/>
        <v>358023.94620356662</v>
      </c>
      <c r="GM18" s="26">
        <f t="shared" si="1093"/>
        <v>355023.91834543063</v>
      </c>
      <c r="GN18" s="26">
        <f t="shared" si="1093"/>
        <v>338801.28388236131</v>
      </c>
      <c r="GO18" s="26">
        <f t="shared" si="1093"/>
        <v>332051.90755973145</v>
      </c>
      <c r="GP18" s="26">
        <f t="shared" si="1093"/>
        <v>309909.65881212079</v>
      </c>
      <c r="GQ18" s="26">
        <f t="shared" si="1093"/>
        <v>321072.98998825549</v>
      </c>
      <c r="GR18" s="26">
        <f t="shared" si="1093"/>
        <v>410313.0062499413</v>
      </c>
      <c r="GS18" s="26">
        <f t="shared" si="1093"/>
        <v>421220.07359138003</v>
      </c>
      <c r="GT18" s="26">
        <f t="shared" si="1093"/>
        <v>392898.68731539161</v>
      </c>
      <c r="GU18" s="26">
        <f t="shared" si="1093"/>
        <v>313938.5407448734</v>
      </c>
      <c r="GV18" s="26">
        <f t="shared" si="1093"/>
        <v>318861.79047639819</v>
      </c>
      <c r="GW18" s="36">
        <f t="shared" si="1093"/>
        <v>357101.90606555418</v>
      </c>
      <c r="GX18" s="26">
        <f t="shared" si="1093"/>
        <v>316965.80872275995</v>
      </c>
      <c r="GY18" s="26">
        <f t="shared" si="1093"/>
        <v>314309.82365157088</v>
      </c>
      <c r="GZ18" s="26">
        <f t="shared" si="1093"/>
        <v>299947.59870341944</v>
      </c>
      <c r="HA18" s="26">
        <f t="shared" si="1093"/>
        <v>293972.23993995774</v>
      </c>
      <c r="HB18" s="26">
        <f t="shared" si="1093"/>
        <v>274369.26126870309</v>
      </c>
      <c r="HC18" s="26">
        <f t="shared" si="1093"/>
        <v>284252.38314310327</v>
      </c>
      <c r="HD18" s="26">
        <f t="shared" si="1093"/>
        <v>363258.36647119746</v>
      </c>
      <c r="HE18" s="26">
        <f t="shared" si="1093"/>
        <v>372914.6128126281</v>
      </c>
      <c r="HF18" s="26">
        <f t="shared" si="1093"/>
        <v>347841.11926475738</v>
      </c>
      <c r="HG18" s="26">
        <f t="shared" si="1093"/>
        <v>277936.11156909436</v>
      </c>
      <c r="HH18" s="26">
        <f t="shared" si="1093"/>
        <v>282294.76369067503</v>
      </c>
      <c r="HI18" s="26">
        <f t="shared" ref="HI18:JT18" si="1094">HI8*HI17</f>
        <v>316149.50802243256</v>
      </c>
      <c r="HJ18" s="26">
        <f t="shared" si="1094"/>
        <v>316965.80872275995</v>
      </c>
      <c r="HK18" s="26">
        <f t="shared" si="1094"/>
        <v>314309.82365157088</v>
      </c>
      <c r="HL18" s="26">
        <f t="shared" si="1094"/>
        <v>299947.59870341944</v>
      </c>
      <c r="HM18" s="26">
        <f t="shared" si="1094"/>
        <v>293972.23993995774</v>
      </c>
      <c r="HN18" s="26">
        <f t="shared" si="1094"/>
        <v>274369.26126870309</v>
      </c>
      <c r="HO18" s="26">
        <f t="shared" si="1094"/>
        <v>284252.38314310327</v>
      </c>
      <c r="HP18" s="26">
        <f t="shared" si="1094"/>
        <v>363258.36647119746</v>
      </c>
      <c r="HQ18" s="26">
        <f t="shared" si="1094"/>
        <v>372914.6128126281</v>
      </c>
      <c r="HR18" s="26">
        <f t="shared" si="1094"/>
        <v>347841.11926475738</v>
      </c>
      <c r="HS18" s="26">
        <f t="shared" si="1094"/>
        <v>277936.11156909436</v>
      </c>
      <c r="HT18" s="26">
        <f t="shared" si="1094"/>
        <v>282294.76369067503</v>
      </c>
      <c r="HU18" s="26">
        <f t="shared" si="1094"/>
        <v>316149.50802243256</v>
      </c>
      <c r="HV18" s="26">
        <f t="shared" si="1094"/>
        <v>316965.80872275995</v>
      </c>
      <c r="HW18" s="26">
        <f t="shared" si="1094"/>
        <v>314309.82365157088</v>
      </c>
      <c r="HX18" s="26">
        <f t="shared" si="1094"/>
        <v>299947.59870341944</v>
      </c>
      <c r="HY18" s="26">
        <f t="shared" si="1094"/>
        <v>293972.23993995774</v>
      </c>
      <c r="HZ18" s="26">
        <f t="shared" si="1094"/>
        <v>274369.26126870309</v>
      </c>
      <c r="IA18" s="26">
        <f t="shared" si="1094"/>
        <v>284252.38314310327</v>
      </c>
      <c r="IB18" s="26">
        <f t="shared" si="1094"/>
        <v>363258.36647119746</v>
      </c>
      <c r="IC18" s="26">
        <f t="shared" si="1094"/>
        <v>372914.6128126281</v>
      </c>
      <c r="ID18" s="26">
        <f t="shared" si="1094"/>
        <v>347841.11926475738</v>
      </c>
      <c r="IE18" s="26">
        <f t="shared" si="1094"/>
        <v>277936.11156909436</v>
      </c>
      <c r="IF18" s="26">
        <f t="shared" si="1094"/>
        <v>282294.76369067503</v>
      </c>
      <c r="IG18" s="26">
        <f t="shared" si="1094"/>
        <v>316149.50802243256</v>
      </c>
      <c r="IH18" s="26">
        <f t="shared" si="1094"/>
        <v>316965.80872275995</v>
      </c>
      <c r="II18" s="26">
        <f t="shared" si="1094"/>
        <v>314309.82365157088</v>
      </c>
      <c r="IJ18" s="26">
        <f t="shared" si="1094"/>
        <v>299947.59870341944</v>
      </c>
      <c r="IK18" s="26">
        <f t="shared" si="1094"/>
        <v>293972.23993995774</v>
      </c>
      <c r="IL18" s="26">
        <f t="shared" si="1094"/>
        <v>274369.26126870309</v>
      </c>
      <c r="IM18" s="26">
        <f t="shared" si="1094"/>
        <v>284252.38314310327</v>
      </c>
      <c r="IN18" s="26">
        <f t="shared" si="1094"/>
        <v>363258.36647119746</v>
      </c>
      <c r="IO18" s="26">
        <f t="shared" si="1094"/>
        <v>372914.6128126281</v>
      </c>
      <c r="IP18" s="26">
        <f t="shared" si="1094"/>
        <v>347841.11926475738</v>
      </c>
      <c r="IQ18" s="26">
        <f t="shared" si="1094"/>
        <v>277936.11156909436</v>
      </c>
      <c r="IR18" s="26">
        <f t="shared" si="1094"/>
        <v>282294.76369067503</v>
      </c>
      <c r="IS18" s="26">
        <f t="shared" si="1094"/>
        <v>316149.50802243256</v>
      </c>
      <c r="IT18" s="26">
        <f t="shared" si="1094"/>
        <v>316965.80872275995</v>
      </c>
      <c r="IU18" s="26">
        <f t="shared" si="1094"/>
        <v>314309.82365157088</v>
      </c>
      <c r="IV18" s="26">
        <f t="shared" si="1094"/>
        <v>299947.59870341944</v>
      </c>
      <c r="IW18" s="26">
        <f t="shared" si="1094"/>
        <v>293972.23993995774</v>
      </c>
      <c r="IX18" s="26">
        <f t="shared" si="1094"/>
        <v>274369.26126870309</v>
      </c>
      <c r="IY18" s="26">
        <f t="shared" si="1094"/>
        <v>284252.38314310327</v>
      </c>
      <c r="IZ18" s="26">
        <f t="shared" si="1094"/>
        <v>363258.36647119746</v>
      </c>
      <c r="JA18" s="26">
        <f t="shared" si="1094"/>
        <v>372914.6128126281</v>
      </c>
      <c r="JB18" s="26">
        <f t="shared" si="1094"/>
        <v>347841.11926475738</v>
      </c>
      <c r="JC18" s="26">
        <f t="shared" si="1094"/>
        <v>277936.11156909436</v>
      </c>
      <c r="JD18" s="26">
        <f t="shared" si="1094"/>
        <v>282294.76369067503</v>
      </c>
      <c r="JE18" s="26">
        <f t="shared" si="1094"/>
        <v>316149.50802243256</v>
      </c>
      <c r="JF18" s="26">
        <f t="shared" si="1094"/>
        <v>316965.80872275995</v>
      </c>
      <c r="JG18" s="26">
        <f t="shared" si="1094"/>
        <v>314309.82365157088</v>
      </c>
      <c r="JH18" s="26">
        <f t="shared" si="1094"/>
        <v>299947.59870341944</v>
      </c>
      <c r="JI18" s="26">
        <f t="shared" si="1094"/>
        <v>293972.23993995774</v>
      </c>
      <c r="JJ18" s="26">
        <f t="shared" si="1094"/>
        <v>274369.26126870309</v>
      </c>
      <c r="JK18" s="26">
        <f t="shared" si="1094"/>
        <v>284252.38314310327</v>
      </c>
      <c r="JL18" s="26">
        <f t="shared" si="1094"/>
        <v>363258.36647119746</v>
      </c>
      <c r="JM18" s="26">
        <f t="shared" si="1094"/>
        <v>372914.6128126281</v>
      </c>
      <c r="JN18" s="26">
        <f t="shared" si="1094"/>
        <v>347841.11926475738</v>
      </c>
      <c r="JO18" s="26">
        <f t="shared" si="1094"/>
        <v>277936.11156909436</v>
      </c>
      <c r="JP18" s="26">
        <f t="shared" si="1094"/>
        <v>282294.76369067503</v>
      </c>
      <c r="JQ18" s="26">
        <f t="shared" si="1094"/>
        <v>316149.50802243256</v>
      </c>
      <c r="JR18" s="26">
        <f t="shared" si="1094"/>
        <v>316965.80872275995</v>
      </c>
      <c r="JS18" s="26">
        <f t="shared" si="1094"/>
        <v>314309.82365157088</v>
      </c>
      <c r="JT18" s="26">
        <f t="shared" si="1094"/>
        <v>299947.59870341944</v>
      </c>
      <c r="JU18" s="26">
        <f t="shared" ref="JU18:KC18" si="1095">JU8*JU17</f>
        <v>293972.23993995774</v>
      </c>
      <c r="JV18" s="26">
        <f t="shared" si="1095"/>
        <v>274369.26126870309</v>
      </c>
      <c r="JW18" s="26">
        <f t="shared" si="1095"/>
        <v>284252.38314310327</v>
      </c>
      <c r="JX18" s="26">
        <f t="shared" si="1095"/>
        <v>363258.36647119746</v>
      </c>
      <c r="JY18" s="26">
        <f t="shared" si="1095"/>
        <v>372914.6128126281</v>
      </c>
      <c r="JZ18" s="26">
        <f t="shared" si="1095"/>
        <v>347841.11926475738</v>
      </c>
      <c r="KA18" s="26">
        <f t="shared" si="1095"/>
        <v>277936.11156909436</v>
      </c>
      <c r="KB18" s="26">
        <f t="shared" si="1095"/>
        <v>282294.76369067503</v>
      </c>
      <c r="KC18" s="36">
        <f t="shared" si="1095"/>
        <v>316149.50802243256</v>
      </c>
    </row>
    <row r="19" spans="1:289" s="26" customFormat="1" x14ac:dyDescent="0.25">
      <c r="A19" s="31" t="str">
        <f>'Forecast Assumptions'!A35&amp;" REC Premium"</f>
        <v>Project 1 REC Premium</v>
      </c>
      <c r="B19" s="31">
        <f>IF(B$4&lt;'Forecast Assumptions'!$B35,0,'Forecast Assumptions'!$E35*'Forecast Assumptions'!$F35)/12</f>
        <v>0</v>
      </c>
      <c r="C19" s="26">
        <f>IF(C$4&lt;'Forecast Assumptions'!$B35,0,'Forecast Assumptions'!$E35*'Forecast Assumptions'!$F35)/12</f>
        <v>0</v>
      </c>
      <c r="D19" s="26">
        <f>IF(D$4&lt;'Forecast Assumptions'!$B35,0,'Forecast Assumptions'!$E35*'Forecast Assumptions'!$F35)/12</f>
        <v>0</v>
      </c>
      <c r="E19" s="26">
        <f>IF(E$4&lt;'Forecast Assumptions'!$B35,0,'Forecast Assumptions'!$E35*'Forecast Assumptions'!$F35)/12</f>
        <v>0</v>
      </c>
      <c r="F19" s="26">
        <f>IF(F$4&lt;'Forecast Assumptions'!$B35,0,'Forecast Assumptions'!$E35*'Forecast Assumptions'!$F35)/12</f>
        <v>0</v>
      </c>
      <c r="G19" s="26">
        <f>IF(G$4&lt;'Forecast Assumptions'!$B35,0,'Forecast Assumptions'!$E35*'Forecast Assumptions'!$F35)/12</f>
        <v>0</v>
      </c>
      <c r="H19" s="26">
        <f>IF(H$4&lt;'Forecast Assumptions'!$B35,0,'Forecast Assumptions'!$E35*'Forecast Assumptions'!$F35)/12</f>
        <v>0</v>
      </c>
      <c r="I19" s="26">
        <f>IF(I$4&lt;'Forecast Assumptions'!$B35,0,'Forecast Assumptions'!$E35*'Forecast Assumptions'!$F35)/12</f>
        <v>0</v>
      </c>
      <c r="J19" s="26">
        <f>IF(J$4&lt;'Forecast Assumptions'!$B35,0,'Forecast Assumptions'!$E35*'Forecast Assumptions'!$F35)/12</f>
        <v>0</v>
      </c>
      <c r="K19" s="26">
        <f>IF(K$4&lt;'Forecast Assumptions'!$B35,0,'Forecast Assumptions'!$E35*'Forecast Assumptions'!$F35)/12</f>
        <v>0</v>
      </c>
      <c r="L19" s="26">
        <f>IF(L$4&lt;'Forecast Assumptions'!$B35,0,'Forecast Assumptions'!$E35*'Forecast Assumptions'!$F35)/12</f>
        <v>0</v>
      </c>
      <c r="M19" s="26">
        <f>IF(M$4&lt;'Forecast Assumptions'!$B35,0,'Forecast Assumptions'!$E35*'Forecast Assumptions'!$F35)/12</f>
        <v>0</v>
      </c>
      <c r="N19" s="26">
        <f>IF(N$4&lt;'Forecast Assumptions'!$B35,0,'Forecast Assumptions'!$E35*'Forecast Assumptions'!$F35)/12</f>
        <v>0</v>
      </c>
      <c r="O19" s="26">
        <f>IF(O$4&lt;'Forecast Assumptions'!$B35,0,'Forecast Assumptions'!$E35*'Forecast Assumptions'!$F35)/12</f>
        <v>0</v>
      </c>
      <c r="P19" s="26">
        <f>IF(P$4&lt;'Forecast Assumptions'!$B35,0,'Forecast Assumptions'!$E35*'Forecast Assumptions'!$F35)/12</f>
        <v>0</v>
      </c>
      <c r="Q19" s="26">
        <f>IF(Q$4&lt;'Forecast Assumptions'!$B35,0,'Forecast Assumptions'!$E35*'Forecast Assumptions'!$F35)/12</f>
        <v>0</v>
      </c>
      <c r="R19" s="26">
        <f>IF(R$4&lt;'Forecast Assumptions'!$B35,0,'Forecast Assumptions'!$E35*'Forecast Assumptions'!$F35)/12</f>
        <v>0</v>
      </c>
      <c r="S19" s="26">
        <f>IF(S$4&lt;'Forecast Assumptions'!$B35,0,'Forecast Assumptions'!$E35*'Forecast Assumptions'!$F35)/12</f>
        <v>0</v>
      </c>
      <c r="T19" s="26">
        <f>IF(T$4&lt;'Forecast Assumptions'!$B35,0,'Forecast Assumptions'!$E35*'Forecast Assumptions'!$F35)/12</f>
        <v>0</v>
      </c>
      <c r="U19" s="26">
        <f>IF(U$4&lt;'Forecast Assumptions'!$B35,0,'Forecast Assumptions'!$E35*'Forecast Assumptions'!$F35)/12</f>
        <v>0</v>
      </c>
      <c r="V19" s="26">
        <f>IF(V$4&lt;'Forecast Assumptions'!$B35,0,'Forecast Assumptions'!$E35*'Forecast Assumptions'!$F35)/12</f>
        <v>0</v>
      </c>
      <c r="W19" s="26">
        <f>IF(W$4&lt;'Forecast Assumptions'!$B35,0,'Forecast Assumptions'!$E35*'Forecast Assumptions'!$F35)/12</f>
        <v>0</v>
      </c>
      <c r="X19" s="26">
        <f>IF(X$4&lt;'Forecast Assumptions'!$B35,0,'Forecast Assumptions'!$E35*'Forecast Assumptions'!$F35)/12</f>
        <v>0</v>
      </c>
      <c r="Y19" s="26">
        <f>IF(Y$4&lt;'Forecast Assumptions'!$B35,0,'Forecast Assumptions'!$E35*'Forecast Assumptions'!$F35)/12</f>
        <v>0</v>
      </c>
      <c r="Z19" s="26">
        <f>IF(Z$4&lt;'Forecast Assumptions'!$B35,0,'Forecast Assumptions'!$E35*'Forecast Assumptions'!$F35)/12</f>
        <v>0</v>
      </c>
      <c r="AA19" s="26">
        <f>IF(AA$4&lt;'Forecast Assumptions'!$B35,0,'Forecast Assumptions'!$E35*'Forecast Assumptions'!$F35)/12</f>
        <v>0</v>
      </c>
      <c r="AB19" s="26">
        <f>IF(AB$4&lt;'Forecast Assumptions'!$B35,0,'Forecast Assumptions'!$E35*'Forecast Assumptions'!$F35)/12</f>
        <v>0</v>
      </c>
      <c r="AC19" s="26">
        <f>IF(AC$4&lt;'Forecast Assumptions'!$B35,0,'Forecast Assumptions'!$E35*'Forecast Assumptions'!$F35)/12</f>
        <v>0</v>
      </c>
      <c r="AD19" s="26">
        <f>IF(AD$4&lt;'Forecast Assumptions'!$B35,0,'Forecast Assumptions'!$E35*'Forecast Assumptions'!$F35)/12</f>
        <v>0</v>
      </c>
      <c r="AE19" s="26">
        <f>IF(AE$4&lt;'Forecast Assumptions'!$B35,0,'Forecast Assumptions'!$E35*'Forecast Assumptions'!$F35)/12</f>
        <v>0</v>
      </c>
      <c r="AF19" s="26">
        <f>IF(AF$4&lt;'Forecast Assumptions'!$B35,0,'Forecast Assumptions'!$E35*'Forecast Assumptions'!$F35)/12</f>
        <v>0</v>
      </c>
      <c r="AG19" s="26">
        <f>IF(AG$4&lt;'Forecast Assumptions'!$B35,0,'Forecast Assumptions'!$E35*'Forecast Assumptions'!$F35)/12</f>
        <v>0</v>
      </c>
      <c r="AH19" s="26">
        <f>IF(AH$4&lt;'Forecast Assumptions'!$B35,0,'Forecast Assumptions'!$E35*'Forecast Assumptions'!$F35)/12</f>
        <v>0</v>
      </c>
      <c r="AI19" s="26">
        <f>IF(AI$4&lt;'Forecast Assumptions'!$B35,0,'Forecast Assumptions'!$E35*'Forecast Assumptions'!$F35)/12</f>
        <v>0</v>
      </c>
      <c r="AJ19" s="26">
        <f>IF(AJ$4&lt;'Forecast Assumptions'!$B35,0,'Forecast Assumptions'!$E35*'Forecast Assumptions'!$F35)/12</f>
        <v>0</v>
      </c>
      <c r="AK19" s="26">
        <f>IF(AK$4&lt;'Forecast Assumptions'!$B35,0,'Forecast Assumptions'!$E35*'Forecast Assumptions'!$F35)/12</f>
        <v>139823.75</v>
      </c>
      <c r="AL19" s="26">
        <f>IF(AL$4&lt;'Forecast Assumptions'!$B35,0,'Forecast Assumptions'!$E35*'Forecast Assumptions'!$F35)/12</f>
        <v>139823.75</v>
      </c>
      <c r="AM19" s="26">
        <f>IF(AM$4&lt;'Forecast Assumptions'!$B35,0,'Forecast Assumptions'!$E35*'Forecast Assumptions'!$F35)/12</f>
        <v>139823.75</v>
      </c>
      <c r="AN19" s="26">
        <f>IF(AN$4&lt;'Forecast Assumptions'!$B35,0,'Forecast Assumptions'!$E35*'Forecast Assumptions'!$F35)/12</f>
        <v>139823.75</v>
      </c>
      <c r="AO19" s="26">
        <f>IF(AO$4&lt;'Forecast Assumptions'!$B35,0,'Forecast Assumptions'!$E35*'Forecast Assumptions'!$F35)/12</f>
        <v>139823.75</v>
      </c>
      <c r="AP19" s="26">
        <f>IF(AP$4&lt;'Forecast Assumptions'!$B35,0,'Forecast Assumptions'!$E35*'Forecast Assumptions'!$F35)/12</f>
        <v>139823.75</v>
      </c>
      <c r="AQ19" s="26">
        <f>IF(AQ$4&lt;'Forecast Assumptions'!$B35,0,'Forecast Assumptions'!$E35*'Forecast Assumptions'!$F35)/12</f>
        <v>139823.75</v>
      </c>
      <c r="AR19" s="26">
        <f>IF(AR$4&lt;'Forecast Assumptions'!$B35,0,'Forecast Assumptions'!$E35*'Forecast Assumptions'!$F35)/12</f>
        <v>139823.75</v>
      </c>
      <c r="AS19" s="26">
        <f>IF(AS$4&lt;'Forecast Assumptions'!$B35,0,'Forecast Assumptions'!$E35*'Forecast Assumptions'!$F35)/12</f>
        <v>139823.75</v>
      </c>
      <c r="AT19" s="26">
        <f>IF(AT$4&lt;'Forecast Assumptions'!$B35,0,'Forecast Assumptions'!$E35*'Forecast Assumptions'!$F35)/12</f>
        <v>139823.75</v>
      </c>
      <c r="AU19" s="26">
        <f>IF(AU$4&lt;'Forecast Assumptions'!$B35,0,'Forecast Assumptions'!$E35*'Forecast Assumptions'!$F35)/12</f>
        <v>139823.75</v>
      </c>
      <c r="AV19" s="26">
        <f>IF(AV$4&lt;'Forecast Assumptions'!$B35,0,'Forecast Assumptions'!$E35*'Forecast Assumptions'!$F35)/12</f>
        <v>139823.75</v>
      </c>
      <c r="AW19" s="26">
        <f>IF(AW$4&lt;'Forecast Assumptions'!$B35,0,'Forecast Assumptions'!$E35*'Forecast Assumptions'!$F35)/12</f>
        <v>139823.75</v>
      </c>
      <c r="AX19" s="26">
        <f>IF(AX$4&lt;'Forecast Assumptions'!$B35,0,'Forecast Assumptions'!$E35*'Forecast Assumptions'!$F35)/12</f>
        <v>139823.75</v>
      </c>
      <c r="AY19" s="26">
        <f>IF(AY$4&lt;'Forecast Assumptions'!$B35,0,'Forecast Assumptions'!$E35*'Forecast Assumptions'!$F35)/12</f>
        <v>139823.75</v>
      </c>
      <c r="AZ19" s="26">
        <f>IF(AZ$4&lt;'Forecast Assumptions'!$B35,0,'Forecast Assumptions'!$E35*'Forecast Assumptions'!$F35)/12</f>
        <v>139823.75</v>
      </c>
      <c r="BA19" s="26">
        <f>IF(BA$4&lt;'Forecast Assumptions'!$B35,0,'Forecast Assumptions'!$E35*'Forecast Assumptions'!$F35)/12</f>
        <v>139823.75</v>
      </c>
      <c r="BB19" s="26">
        <f>IF(BB$4&lt;'Forecast Assumptions'!$B35,0,'Forecast Assumptions'!$E35*'Forecast Assumptions'!$F35)/12</f>
        <v>139823.75</v>
      </c>
      <c r="BC19" s="26">
        <f>IF(BC$4&lt;'Forecast Assumptions'!$B35,0,'Forecast Assumptions'!$E35*'Forecast Assumptions'!$F35)/12</f>
        <v>139823.75</v>
      </c>
      <c r="BD19" s="26">
        <f>IF(BD$4&lt;'Forecast Assumptions'!$B35,0,'Forecast Assumptions'!$E35*'Forecast Assumptions'!$F35)/12</f>
        <v>139823.75</v>
      </c>
      <c r="BE19" s="26">
        <f>IF(BE$4&lt;'Forecast Assumptions'!$B35,0,'Forecast Assumptions'!$E35*'Forecast Assumptions'!$F35)/12</f>
        <v>139823.75</v>
      </c>
      <c r="BF19" s="26">
        <f>IF(BF$4&lt;'Forecast Assumptions'!$B35,0,'Forecast Assumptions'!$E35*'Forecast Assumptions'!$F35)/12</f>
        <v>139823.75</v>
      </c>
      <c r="BG19" s="26">
        <f>IF(BG$4&lt;'Forecast Assumptions'!$B35,0,'Forecast Assumptions'!$E35*'Forecast Assumptions'!$F35)/12</f>
        <v>139823.75</v>
      </c>
      <c r="BH19" s="26">
        <f>IF(BH$4&lt;'Forecast Assumptions'!$B35,0,'Forecast Assumptions'!$E35*'Forecast Assumptions'!$F35)/12</f>
        <v>139823.75</v>
      </c>
      <c r="BI19" s="36">
        <f>IF(BI$4&lt;'Forecast Assumptions'!$B35,0,'Forecast Assumptions'!$E35*'Forecast Assumptions'!$F35)/12</f>
        <v>139823.75</v>
      </c>
      <c r="BJ19" s="31">
        <f>IF(BJ$4&lt;'Forecast Assumptions'!$B35,0,'Forecast Assumptions'!$E35*'Forecast Assumptions'!$F35)/12</f>
        <v>139823.75</v>
      </c>
      <c r="BK19" s="26">
        <f>IF(BK$4&lt;'Forecast Assumptions'!$B35,0,'Forecast Assumptions'!$E35*'Forecast Assumptions'!$F35)/12</f>
        <v>139823.75</v>
      </c>
      <c r="BL19" s="26">
        <f>IF(BL$4&lt;'Forecast Assumptions'!$B35,0,'Forecast Assumptions'!$E35*'Forecast Assumptions'!$F35)/12</f>
        <v>139823.75</v>
      </c>
      <c r="BM19" s="26">
        <f>IF(BM$4&lt;'Forecast Assumptions'!$B35,0,'Forecast Assumptions'!$E35*'Forecast Assumptions'!$F35)/12</f>
        <v>139823.75</v>
      </c>
      <c r="BN19" s="26">
        <f>IF(BN$4&lt;'Forecast Assumptions'!$B35,0,'Forecast Assumptions'!$E35*'Forecast Assumptions'!$F35)/12</f>
        <v>139823.75</v>
      </c>
      <c r="BO19" s="26">
        <f>IF(BO$4&lt;'Forecast Assumptions'!$B35,0,'Forecast Assumptions'!$E35*'Forecast Assumptions'!$F35)/12</f>
        <v>139823.75</v>
      </c>
      <c r="BP19" s="26">
        <f>IF(BP$4&lt;'Forecast Assumptions'!$B35,0,'Forecast Assumptions'!$E35*'Forecast Assumptions'!$F35)/12</f>
        <v>139823.75</v>
      </c>
      <c r="BQ19" s="26">
        <f>IF(BQ$4&lt;'Forecast Assumptions'!$B35,0,'Forecast Assumptions'!$E35*'Forecast Assumptions'!$F35)/12</f>
        <v>139823.75</v>
      </c>
      <c r="BR19" s="26">
        <f>IF(BR$4&lt;'Forecast Assumptions'!$B35,0,'Forecast Assumptions'!$E35*'Forecast Assumptions'!$F35)/12</f>
        <v>139823.75</v>
      </c>
      <c r="BS19" s="26">
        <f>IF(BS$4&lt;'Forecast Assumptions'!$B35,0,'Forecast Assumptions'!$E35*'Forecast Assumptions'!$F35)/12</f>
        <v>139823.75</v>
      </c>
      <c r="BT19" s="26">
        <f>IF(BT$4&lt;'Forecast Assumptions'!$B35,0,'Forecast Assumptions'!$E35*'Forecast Assumptions'!$F35)/12</f>
        <v>139823.75</v>
      </c>
      <c r="BU19" s="26">
        <f>IF(BU$4&lt;'Forecast Assumptions'!$B35,0,'Forecast Assumptions'!$E35*'Forecast Assumptions'!$F35)/12</f>
        <v>139823.75</v>
      </c>
      <c r="BV19" s="26">
        <f>IF(BV$4&lt;'Forecast Assumptions'!$B35,0,'Forecast Assumptions'!$E35*'Forecast Assumptions'!$F35)/12</f>
        <v>139823.75</v>
      </c>
      <c r="BW19" s="26">
        <f>IF(BW$4&lt;'Forecast Assumptions'!$B35,0,'Forecast Assumptions'!$E35*'Forecast Assumptions'!$F35)/12</f>
        <v>139823.75</v>
      </c>
      <c r="BX19" s="26">
        <f>IF(BX$4&lt;'Forecast Assumptions'!$B35,0,'Forecast Assumptions'!$E35*'Forecast Assumptions'!$F35)/12</f>
        <v>139823.75</v>
      </c>
      <c r="BY19" s="26">
        <f>IF(BY$4&lt;'Forecast Assumptions'!$B35,0,'Forecast Assumptions'!$E35*'Forecast Assumptions'!$F35)/12</f>
        <v>139823.75</v>
      </c>
      <c r="BZ19" s="26">
        <f>IF(BZ$4&lt;'Forecast Assumptions'!$B35,0,'Forecast Assumptions'!$E35*'Forecast Assumptions'!$F35)/12</f>
        <v>139823.75</v>
      </c>
      <c r="CA19" s="26">
        <f>IF(CA$4&lt;'Forecast Assumptions'!$B35,0,'Forecast Assumptions'!$E35*'Forecast Assumptions'!$F35)/12</f>
        <v>139823.75</v>
      </c>
      <c r="CB19" s="26">
        <f>IF(CB$4&lt;'Forecast Assumptions'!$B35,0,'Forecast Assumptions'!$E35*'Forecast Assumptions'!$F35)/12</f>
        <v>139823.75</v>
      </c>
      <c r="CC19" s="26">
        <f>IF(CC$4&lt;'Forecast Assumptions'!$B35,0,'Forecast Assumptions'!$E35*'Forecast Assumptions'!$F35)/12</f>
        <v>139823.75</v>
      </c>
      <c r="CD19" s="26">
        <f>IF(CD$4&lt;'Forecast Assumptions'!$B35,0,'Forecast Assumptions'!$E35*'Forecast Assumptions'!$F35)/12</f>
        <v>139823.75</v>
      </c>
      <c r="CE19" s="26">
        <f>IF(CE$4&lt;'Forecast Assumptions'!$B35,0,'Forecast Assumptions'!$E35*'Forecast Assumptions'!$F35)/12</f>
        <v>139823.75</v>
      </c>
      <c r="CF19" s="26">
        <f>IF(CF$4&lt;'Forecast Assumptions'!$B35,0,'Forecast Assumptions'!$E35*'Forecast Assumptions'!$F35)/12</f>
        <v>139823.75</v>
      </c>
      <c r="CG19" s="26">
        <f>IF(CG$4&lt;'Forecast Assumptions'!$B35,0,'Forecast Assumptions'!$E35*'Forecast Assumptions'!$F35)/12</f>
        <v>139823.75</v>
      </c>
      <c r="CH19" s="26">
        <f>IF(CH$4&lt;'Forecast Assumptions'!$B35,0,'Forecast Assumptions'!$E35*'Forecast Assumptions'!$F35)/12</f>
        <v>139823.75</v>
      </c>
      <c r="CI19" s="26">
        <f>IF(CI$4&lt;'Forecast Assumptions'!$B35,0,'Forecast Assumptions'!$E35*'Forecast Assumptions'!$F35)/12</f>
        <v>139823.75</v>
      </c>
      <c r="CJ19" s="26">
        <f>IF(CJ$4&lt;'Forecast Assumptions'!$B35,0,'Forecast Assumptions'!$E35*'Forecast Assumptions'!$F35)/12</f>
        <v>139823.75</v>
      </c>
      <c r="CK19" s="26">
        <f>IF(CK$4&lt;'Forecast Assumptions'!$B35,0,'Forecast Assumptions'!$E35*'Forecast Assumptions'!$F35)/12</f>
        <v>139823.75</v>
      </c>
      <c r="CL19" s="26">
        <f>IF(CL$4&lt;'Forecast Assumptions'!$B35,0,'Forecast Assumptions'!$E35*'Forecast Assumptions'!$F35)/12</f>
        <v>139823.75</v>
      </c>
      <c r="CM19" s="26">
        <f>IF(CM$4&lt;'Forecast Assumptions'!$B35,0,'Forecast Assumptions'!$E35*'Forecast Assumptions'!$F35)/12</f>
        <v>139823.75</v>
      </c>
      <c r="CN19" s="26">
        <f>IF(CN$4&lt;'Forecast Assumptions'!$B35,0,'Forecast Assumptions'!$E35*'Forecast Assumptions'!$F35)/12</f>
        <v>139823.75</v>
      </c>
      <c r="CO19" s="26">
        <f>IF(CO$4&lt;'Forecast Assumptions'!$B35,0,'Forecast Assumptions'!$E35*'Forecast Assumptions'!$F35)/12</f>
        <v>139823.75</v>
      </c>
      <c r="CP19" s="26">
        <f>IF(CP$4&lt;'Forecast Assumptions'!$B35,0,'Forecast Assumptions'!$E35*'Forecast Assumptions'!$F35)/12</f>
        <v>139823.75</v>
      </c>
      <c r="CQ19" s="26">
        <f>IF(CQ$4&lt;'Forecast Assumptions'!$B35,0,'Forecast Assumptions'!$E35*'Forecast Assumptions'!$F35)/12</f>
        <v>139823.75</v>
      </c>
      <c r="CR19" s="26">
        <f>IF(CR$4&lt;'Forecast Assumptions'!$B35,0,'Forecast Assumptions'!$E35*'Forecast Assumptions'!$F35)/12</f>
        <v>139823.75</v>
      </c>
      <c r="CS19" s="26">
        <f>IF(CS$4&lt;'Forecast Assumptions'!$B35,0,'Forecast Assumptions'!$E35*'Forecast Assumptions'!$F35)/12</f>
        <v>139823.75</v>
      </c>
      <c r="CT19" s="26">
        <f>IF(CT$4&lt;'Forecast Assumptions'!$B35,0,'Forecast Assumptions'!$E35*'Forecast Assumptions'!$F35)/12</f>
        <v>139823.75</v>
      </c>
      <c r="CU19" s="26">
        <f>IF(CU$4&lt;'Forecast Assumptions'!$B35,0,'Forecast Assumptions'!$E35*'Forecast Assumptions'!$F35)/12</f>
        <v>139823.75</v>
      </c>
      <c r="CV19" s="26">
        <f>IF(CV$4&lt;'Forecast Assumptions'!$B35,0,'Forecast Assumptions'!$E35*'Forecast Assumptions'!$F35)/12</f>
        <v>139823.75</v>
      </c>
      <c r="CW19" s="26">
        <f>IF(CW$4&lt;'Forecast Assumptions'!$B35,0,'Forecast Assumptions'!$E35*'Forecast Assumptions'!$F35)/12</f>
        <v>139823.75</v>
      </c>
      <c r="CX19" s="26">
        <f>IF(CX$4&lt;'Forecast Assumptions'!$B35,0,'Forecast Assumptions'!$E35*'Forecast Assumptions'!$F35)/12</f>
        <v>139823.75</v>
      </c>
      <c r="CY19" s="26">
        <f>IF(CY$4&lt;'Forecast Assumptions'!$B35,0,'Forecast Assumptions'!$E35*'Forecast Assumptions'!$F35)/12</f>
        <v>139823.75</v>
      </c>
      <c r="CZ19" s="26">
        <f>IF(CZ$4&lt;'Forecast Assumptions'!$B35,0,'Forecast Assumptions'!$E35*'Forecast Assumptions'!$F35)/12</f>
        <v>139823.75</v>
      </c>
      <c r="DA19" s="26">
        <f>IF(DA$4&lt;'Forecast Assumptions'!$B35,0,'Forecast Assumptions'!$E35*'Forecast Assumptions'!$F35)/12</f>
        <v>139823.75</v>
      </c>
      <c r="DB19" s="26">
        <f>IF(DB$4&lt;'Forecast Assumptions'!$B35,0,'Forecast Assumptions'!$E35*'Forecast Assumptions'!$F35)/12</f>
        <v>139823.75</v>
      </c>
      <c r="DC19" s="26">
        <f>IF(DC$4&lt;'Forecast Assumptions'!$B35,0,'Forecast Assumptions'!$E35*'Forecast Assumptions'!$F35)/12</f>
        <v>139823.75</v>
      </c>
      <c r="DD19" s="26">
        <f>IF(DD$4&lt;'Forecast Assumptions'!$B35,0,'Forecast Assumptions'!$E35*'Forecast Assumptions'!$F35)/12</f>
        <v>139823.75</v>
      </c>
      <c r="DE19" s="26">
        <f>IF(DE$4&lt;'Forecast Assumptions'!$B35,0,'Forecast Assumptions'!$E35*'Forecast Assumptions'!$F35)/12</f>
        <v>139823.75</v>
      </c>
      <c r="DF19" s="26">
        <f>IF(DF$4&lt;'Forecast Assumptions'!$B35,0,'Forecast Assumptions'!$E35*'Forecast Assumptions'!$F35)/12</f>
        <v>139823.75</v>
      </c>
      <c r="DG19" s="26">
        <f>IF(DG$4&lt;'Forecast Assumptions'!$B35,0,'Forecast Assumptions'!$E35*'Forecast Assumptions'!$F35)/12</f>
        <v>139823.75</v>
      </c>
      <c r="DH19" s="26">
        <f>IF(DH$4&lt;'Forecast Assumptions'!$B35,0,'Forecast Assumptions'!$E35*'Forecast Assumptions'!$F35)/12</f>
        <v>139823.75</v>
      </c>
      <c r="DI19" s="26">
        <f>IF(DI$4&lt;'Forecast Assumptions'!$B35,0,'Forecast Assumptions'!$E35*'Forecast Assumptions'!$F35)/12</f>
        <v>139823.75</v>
      </c>
      <c r="DJ19" s="26">
        <f>IF(DJ$4&lt;'Forecast Assumptions'!$B35,0,'Forecast Assumptions'!$E35*'Forecast Assumptions'!$F35)/12</f>
        <v>139823.75</v>
      </c>
      <c r="DK19" s="26">
        <f>IF(DK$4&lt;'Forecast Assumptions'!$B35,0,'Forecast Assumptions'!$E35*'Forecast Assumptions'!$F35)/12</f>
        <v>139823.75</v>
      </c>
      <c r="DL19" s="26">
        <f>IF(DL$4&lt;'Forecast Assumptions'!$B35,0,'Forecast Assumptions'!$E35*'Forecast Assumptions'!$F35)/12</f>
        <v>139823.75</v>
      </c>
      <c r="DM19" s="26">
        <f>IF(DM$4&lt;'Forecast Assumptions'!$B35,0,'Forecast Assumptions'!$E35*'Forecast Assumptions'!$F35)/12</f>
        <v>139823.75</v>
      </c>
      <c r="DN19" s="26">
        <f>IF(DN$4&lt;'Forecast Assumptions'!$B35,0,'Forecast Assumptions'!$E35*'Forecast Assumptions'!$F35)/12</f>
        <v>139823.75</v>
      </c>
      <c r="DO19" s="26">
        <f>IF(DO$4&lt;'Forecast Assumptions'!$B35,0,'Forecast Assumptions'!$E35*'Forecast Assumptions'!$F35)/12</f>
        <v>139823.75</v>
      </c>
      <c r="DP19" s="26">
        <f>IF(DP$4&lt;'Forecast Assumptions'!$B35,0,'Forecast Assumptions'!$E35*'Forecast Assumptions'!$F35)/12</f>
        <v>139823.75</v>
      </c>
      <c r="DQ19" s="26">
        <f>IF(DQ$4&lt;'Forecast Assumptions'!$B35,0,'Forecast Assumptions'!$E35*'Forecast Assumptions'!$F35)/12</f>
        <v>139823.75</v>
      </c>
      <c r="DR19" s="26">
        <f>IF(DR$4&lt;'Forecast Assumptions'!$B35,0,'Forecast Assumptions'!$E35*'Forecast Assumptions'!$F35)/12</f>
        <v>139823.75</v>
      </c>
      <c r="DS19" s="26">
        <f>IF(DS$4&lt;'Forecast Assumptions'!$B35,0,'Forecast Assumptions'!$E35*'Forecast Assumptions'!$F35)/12</f>
        <v>139823.75</v>
      </c>
      <c r="DT19" s="26">
        <f>IF(DT$4&lt;'Forecast Assumptions'!$B35,0,'Forecast Assumptions'!$E35*'Forecast Assumptions'!$F35)/12</f>
        <v>139823.75</v>
      </c>
      <c r="DU19" s="26">
        <f>IF(DU$4&lt;'Forecast Assumptions'!$B35,0,'Forecast Assumptions'!$E35*'Forecast Assumptions'!$F35)/12</f>
        <v>139823.75</v>
      </c>
      <c r="DV19" s="26">
        <f>IF(DV$4&lt;'Forecast Assumptions'!$B35,0,'Forecast Assumptions'!$E35*'Forecast Assumptions'!$F35)/12</f>
        <v>139823.75</v>
      </c>
      <c r="DW19" s="26">
        <f>IF(DW$4&lt;'Forecast Assumptions'!$B35,0,'Forecast Assumptions'!$E35*'Forecast Assumptions'!$F35)/12</f>
        <v>139823.75</v>
      </c>
      <c r="DX19" s="26">
        <f>IF(DX$4&lt;'Forecast Assumptions'!$B35,0,'Forecast Assumptions'!$E35*'Forecast Assumptions'!$F35)/12</f>
        <v>139823.75</v>
      </c>
      <c r="DY19" s="26">
        <f>IF(DY$4&lt;'Forecast Assumptions'!$B35,0,'Forecast Assumptions'!$E35*'Forecast Assumptions'!$F35)/12</f>
        <v>139823.75</v>
      </c>
      <c r="DZ19" s="26">
        <f>IF(DZ$4&lt;'Forecast Assumptions'!$B35,0,'Forecast Assumptions'!$E35*'Forecast Assumptions'!$F35)/12</f>
        <v>139823.75</v>
      </c>
      <c r="EA19" s="26">
        <f>IF(EA$4&lt;'Forecast Assumptions'!$B35,0,'Forecast Assumptions'!$E35*'Forecast Assumptions'!$F35)/12</f>
        <v>139823.75</v>
      </c>
      <c r="EB19" s="26">
        <f>IF(EB$4&lt;'Forecast Assumptions'!$B35,0,'Forecast Assumptions'!$E35*'Forecast Assumptions'!$F35)/12</f>
        <v>139823.75</v>
      </c>
      <c r="EC19" s="26">
        <f>IF(EC$4&lt;'Forecast Assumptions'!$B35,0,'Forecast Assumptions'!$E35*'Forecast Assumptions'!$F35)/12</f>
        <v>139823.75</v>
      </c>
      <c r="ED19" s="26">
        <f>IF(ED$4&lt;'Forecast Assumptions'!$B35,0,'Forecast Assumptions'!$E35*'Forecast Assumptions'!$F35)/12</f>
        <v>139823.75</v>
      </c>
      <c r="EE19" s="26">
        <f>IF(EE$4&lt;'Forecast Assumptions'!$B35,0,'Forecast Assumptions'!$E35*'Forecast Assumptions'!$F35)/12</f>
        <v>139823.75</v>
      </c>
      <c r="EF19" s="26">
        <f>IF(EF$4&lt;'Forecast Assumptions'!$B35,0,'Forecast Assumptions'!$E35*'Forecast Assumptions'!$F35)/12</f>
        <v>139823.75</v>
      </c>
      <c r="EG19" s="26">
        <f>IF(EG$4&lt;'Forecast Assumptions'!$B35,0,'Forecast Assumptions'!$E35*'Forecast Assumptions'!$F35)/12</f>
        <v>139823.75</v>
      </c>
      <c r="EH19" s="26">
        <f>IF(EH$4&lt;'Forecast Assumptions'!$B35,0,'Forecast Assumptions'!$E35*'Forecast Assumptions'!$F35)/12</f>
        <v>139823.75</v>
      </c>
      <c r="EI19" s="26">
        <f>IF(EI$4&lt;'Forecast Assumptions'!$B35,0,'Forecast Assumptions'!$E35*'Forecast Assumptions'!$F35)/12</f>
        <v>139823.75</v>
      </c>
      <c r="EJ19" s="26">
        <f>IF(EJ$4&lt;'Forecast Assumptions'!$B35,0,'Forecast Assumptions'!$E35*'Forecast Assumptions'!$F35)/12</f>
        <v>139823.75</v>
      </c>
      <c r="EK19" s="26">
        <f>IF(EK$4&lt;'Forecast Assumptions'!$B35,0,'Forecast Assumptions'!$E35*'Forecast Assumptions'!$F35)/12</f>
        <v>139823.75</v>
      </c>
      <c r="EL19" s="26">
        <f>IF(EL$4&lt;'Forecast Assumptions'!$B35,0,'Forecast Assumptions'!$E35*'Forecast Assumptions'!$F35)/12</f>
        <v>139823.75</v>
      </c>
      <c r="EM19" s="26">
        <f>IF(EM$4&lt;'Forecast Assumptions'!$B35,0,'Forecast Assumptions'!$E35*'Forecast Assumptions'!$F35)/12</f>
        <v>139823.75</v>
      </c>
      <c r="EN19" s="26">
        <f>IF(EN$4&lt;'Forecast Assumptions'!$B35,0,'Forecast Assumptions'!$E35*'Forecast Assumptions'!$F35)/12</f>
        <v>139823.75</v>
      </c>
      <c r="EO19" s="26">
        <f>IF(EO$4&lt;'Forecast Assumptions'!$B35,0,'Forecast Assumptions'!$E35*'Forecast Assumptions'!$F35)/12</f>
        <v>139823.75</v>
      </c>
      <c r="EP19" s="26">
        <f>IF(EP$4&lt;'Forecast Assumptions'!$B35,0,'Forecast Assumptions'!$E35*'Forecast Assumptions'!$F35)/12</f>
        <v>139823.75</v>
      </c>
      <c r="EQ19" s="26">
        <f>IF(EQ$4&lt;'Forecast Assumptions'!$B35,0,'Forecast Assumptions'!$E35*'Forecast Assumptions'!$F35)/12</f>
        <v>139823.75</v>
      </c>
      <c r="ER19" s="26">
        <f>IF(ER$4&lt;'Forecast Assumptions'!$B35,0,'Forecast Assumptions'!$E35*'Forecast Assumptions'!$F35)/12</f>
        <v>139823.75</v>
      </c>
      <c r="ES19" s="26">
        <f>IF(ES$4&lt;'Forecast Assumptions'!$B35,0,'Forecast Assumptions'!$E35*'Forecast Assumptions'!$F35)/12</f>
        <v>139823.75</v>
      </c>
      <c r="ET19" s="26">
        <f>IF(ET$4&lt;'Forecast Assumptions'!$B35,0,'Forecast Assumptions'!$E35*'Forecast Assumptions'!$F35)/12</f>
        <v>139823.75</v>
      </c>
      <c r="EU19" s="26">
        <f>IF(EU$4&lt;'Forecast Assumptions'!$B35,0,'Forecast Assumptions'!$E35*'Forecast Assumptions'!$F35)/12</f>
        <v>139823.75</v>
      </c>
      <c r="EV19" s="26">
        <f>IF(EV$4&lt;'Forecast Assumptions'!$B35,0,'Forecast Assumptions'!$E35*'Forecast Assumptions'!$F35)/12</f>
        <v>139823.75</v>
      </c>
      <c r="EW19" s="26">
        <f>IF(EW$4&lt;'Forecast Assumptions'!$B35,0,'Forecast Assumptions'!$E35*'Forecast Assumptions'!$F35)/12</f>
        <v>139823.75</v>
      </c>
      <c r="EX19" s="26">
        <f>IF(EX$4&lt;'Forecast Assumptions'!$B35,0,'Forecast Assumptions'!$E35*'Forecast Assumptions'!$F35)/12</f>
        <v>139823.75</v>
      </c>
      <c r="EY19" s="26">
        <f>IF(EY$4&lt;'Forecast Assumptions'!$B35,0,'Forecast Assumptions'!$E35*'Forecast Assumptions'!$F35)/12</f>
        <v>139823.75</v>
      </c>
      <c r="EZ19" s="26">
        <f>IF(EZ$4&lt;'Forecast Assumptions'!$B35,0,'Forecast Assumptions'!$E35*'Forecast Assumptions'!$F35)/12</f>
        <v>139823.75</v>
      </c>
      <c r="FA19" s="26">
        <f>IF(FA$4&lt;'Forecast Assumptions'!$B35,0,'Forecast Assumptions'!$E35*'Forecast Assumptions'!$F35)/12</f>
        <v>139823.75</v>
      </c>
      <c r="FB19" s="26">
        <f>IF(FB$4&lt;'Forecast Assumptions'!$B35,0,'Forecast Assumptions'!$E35*'Forecast Assumptions'!$F35)/12</f>
        <v>139823.75</v>
      </c>
      <c r="FC19" s="26">
        <f>IF(FC$4&lt;'Forecast Assumptions'!$B35,0,'Forecast Assumptions'!$E35*'Forecast Assumptions'!$F35)/12</f>
        <v>139823.75</v>
      </c>
      <c r="FD19" s="26">
        <f>IF(FD$4&lt;'Forecast Assumptions'!$B35,0,'Forecast Assumptions'!$E35*'Forecast Assumptions'!$F35)/12</f>
        <v>139823.75</v>
      </c>
      <c r="FE19" s="26">
        <f>IF(FE$4&lt;'Forecast Assumptions'!$B35,0,'Forecast Assumptions'!$E35*'Forecast Assumptions'!$F35)/12</f>
        <v>139823.75</v>
      </c>
      <c r="FF19" s="26">
        <f>IF(FF$4&lt;'Forecast Assumptions'!$B35,0,'Forecast Assumptions'!$E35*'Forecast Assumptions'!$F35)/12</f>
        <v>139823.75</v>
      </c>
      <c r="FG19" s="26">
        <f>IF(FG$4&lt;'Forecast Assumptions'!$B35,0,'Forecast Assumptions'!$E35*'Forecast Assumptions'!$F35)/12</f>
        <v>139823.75</v>
      </c>
      <c r="FH19" s="26">
        <f>IF(FH$4&lt;'Forecast Assumptions'!$B35,0,'Forecast Assumptions'!$E35*'Forecast Assumptions'!$F35)/12</f>
        <v>139823.75</v>
      </c>
      <c r="FI19" s="26">
        <f>IF(FI$4&lt;'Forecast Assumptions'!$B35,0,'Forecast Assumptions'!$E35*'Forecast Assumptions'!$F35)/12</f>
        <v>139823.75</v>
      </c>
      <c r="FJ19" s="26">
        <f>IF(FJ$4&lt;'Forecast Assumptions'!$B35,0,'Forecast Assumptions'!$E35*'Forecast Assumptions'!$F35)/12</f>
        <v>139823.75</v>
      </c>
      <c r="FK19" s="26">
        <f>IF(FK$4&lt;'Forecast Assumptions'!$B35,0,'Forecast Assumptions'!$E35*'Forecast Assumptions'!$F35)/12</f>
        <v>139823.75</v>
      </c>
      <c r="FL19" s="26">
        <f>IF(FL$4&lt;'Forecast Assumptions'!$B35,0,'Forecast Assumptions'!$E35*'Forecast Assumptions'!$F35)/12</f>
        <v>139823.75</v>
      </c>
      <c r="FM19" s="26">
        <f>IF(FM$4&lt;'Forecast Assumptions'!$B35,0,'Forecast Assumptions'!$E35*'Forecast Assumptions'!$F35)/12</f>
        <v>139823.75</v>
      </c>
      <c r="FN19" s="26">
        <f>IF(FN$4&lt;'Forecast Assumptions'!$B35,0,'Forecast Assumptions'!$E35*'Forecast Assumptions'!$F35)/12</f>
        <v>139823.75</v>
      </c>
      <c r="FO19" s="26">
        <f>IF(FO$4&lt;'Forecast Assumptions'!$B35,0,'Forecast Assumptions'!$E35*'Forecast Assumptions'!$F35)/12</f>
        <v>139823.75</v>
      </c>
      <c r="FP19" s="26">
        <f>IF(FP$4&lt;'Forecast Assumptions'!$B35,0,'Forecast Assumptions'!$E35*'Forecast Assumptions'!$F35)/12</f>
        <v>139823.75</v>
      </c>
      <c r="FQ19" s="26">
        <f>IF(FQ$4&lt;'Forecast Assumptions'!$B35,0,'Forecast Assumptions'!$E35*'Forecast Assumptions'!$F35)/12</f>
        <v>139823.75</v>
      </c>
      <c r="FR19" s="26">
        <f>IF(FR$4&lt;'Forecast Assumptions'!$B35,0,'Forecast Assumptions'!$E35*'Forecast Assumptions'!$F35)/12</f>
        <v>139823.75</v>
      </c>
      <c r="FS19" s="26">
        <f>IF(FS$4&lt;'Forecast Assumptions'!$B35,0,'Forecast Assumptions'!$E35*'Forecast Assumptions'!$F35)/12</f>
        <v>139823.75</v>
      </c>
      <c r="FT19" s="26">
        <f>IF(FT$4&lt;'Forecast Assumptions'!$B35,0,'Forecast Assumptions'!$E35*'Forecast Assumptions'!$F35)/12</f>
        <v>139823.75</v>
      </c>
      <c r="FU19" s="26">
        <f>IF(FU$4&lt;'Forecast Assumptions'!$B35,0,'Forecast Assumptions'!$E35*'Forecast Assumptions'!$F35)/12</f>
        <v>139823.75</v>
      </c>
      <c r="FV19" s="26">
        <f>IF(FV$4&lt;'Forecast Assumptions'!$B35,0,'Forecast Assumptions'!$E35*'Forecast Assumptions'!$F35)/12</f>
        <v>139823.75</v>
      </c>
      <c r="FW19" s="26">
        <f>IF(FW$4&lt;'Forecast Assumptions'!$B35,0,'Forecast Assumptions'!$E35*'Forecast Assumptions'!$F35)/12</f>
        <v>139823.75</v>
      </c>
      <c r="FX19" s="26">
        <f>IF(FX$4&lt;'Forecast Assumptions'!$B35,0,'Forecast Assumptions'!$E35*'Forecast Assumptions'!$F35)/12</f>
        <v>139823.75</v>
      </c>
      <c r="FY19" s="26">
        <f>IF(FY$4&lt;'Forecast Assumptions'!$B35,0,'Forecast Assumptions'!$E35*'Forecast Assumptions'!$F35)/12</f>
        <v>139823.75</v>
      </c>
      <c r="FZ19" s="26">
        <f>IF(FZ$4&lt;'Forecast Assumptions'!$B35,0,'Forecast Assumptions'!$E35*'Forecast Assumptions'!$F35)/12</f>
        <v>139823.75</v>
      </c>
      <c r="GA19" s="26">
        <f>IF(GA$4&lt;'Forecast Assumptions'!$B35,0,'Forecast Assumptions'!$E35*'Forecast Assumptions'!$F35)/12</f>
        <v>139823.75</v>
      </c>
      <c r="GB19" s="26">
        <f>IF(GB$4&lt;'Forecast Assumptions'!$B35,0,'Forecast Assumptions'!$E35*'Forecast Assumptions'!$F35)/12</f>
        <v>139823.75</v>
      </c>
      <c r="GC19" s="26">
        <f>IF(GC$4&lt;'Forecast Assumptions'!$B35,0,'Forecast Assumptions'!$E35*'Forecast Assumptions'!$F35)/12</f>
        <v>139823.75</v>
      </c>
      <c r="GD19" s="26">
        <f>IF(GD$4&lt;'Forecast Assumptions'!$B35,0,'Forecast Assumptions'!$E35*'Forecast Assumptions'!$F35)/12</f>
        <v>139823.75</v>
      </c>
      <c r="GE19" s="26">
        <f>IF(GE$4&lt;'Forecast Assumptions'!$B35,0,'Forecast Assumptions'!$E35*'Forecast Assumptions'!$F35)/12</f>
        <v>139823.75</v>
      </c>
      <c r="GF19" s="26">
        <f>IF(GF$4&lt;'Forecast Assumptions'!$B35,0,'Forecast Assumptions'!$E35*'Forecast Assumptions'!$F35)/12</f>
        <v>139823.75</v>
      </c>
      <c r="GG19" s="26">
        <f>IF(GG$4&lt;'Forecast Assumptions'!$B35,0,'Forecast Assumptions'!$E35*'Forecast Assumptions'!$F35)/12</f>
        <v>139823.75</v>
      </c>
      <c r="GH19" s="26">
        <f>IF(GH$4&lt;'Forecast Assumptions'!$B35,0,'Forecast Assumptions'!$E35*'Forecast Assumptions'!$F35)/12</f>
        <v>139823.75</v>
      </c>
      <c r="GI19" s="26">
        <f>IF(GI$4&lt;'Forecast Assumptions'!$B35,0,'Forecast Assumptions'!$E35*'Forecast Assumptions'!$F35)/12</f>
        <v>139823.75</v>
      </c>
      <c r="GJ19" s="26">
        <f>IF(GJ$4&lt;'Forecast Assumptions'!$B35,0,'Forecast Assumptions'!$E35*'Forecast Assumptions'!$F35)/12</f>
        <v>139823.75</v>
      </c>
      <c r="GK19" s="26">
        <f>IF(GK$4&lt;'Forecast Assumptions'!$B35,0,'Forecast Assumptions'!$E35*'Forecast Assumptions'!$F35)/12</f>
        <v>139823.75</v>
      </c>
      <c r="GL19" s="26">
        <f>IF(GL$4&lt;'Forecast Assumptions'!$B35,0,'Forecast Assumptions'!$E35*'Forecast Assumptions'!$F35)/12</f>
        <v>139823.75</v>
      </c>
      <c r="GM19" s="26">
        <f>IF(GM$4&lt;'Forecast Assumptions'!$B35,0,'Forecast Assumptions'!$E35*'Forecast Assumptions'!$F35)/12</f>
        <v>139823.75</v>
      </c>
      <c r="GN19" s="26">
        <f>IF(GN$4&lt;'Forecast Assumptions'!$B35,0,'Forecast Assumptions'!$E35*'Forecast Assumptions'!$F35)/12</f>
        <v>139823.75</v>
      </c>
      <c r="GO19" s="26">
        <f>IF(GO$4&lt;'Forecast Assumptions'!$B35,0,'Forecast Assumptions'!$E35*'Forecast Assumptions'!$F35)/12</f>
        <v>139823.75</v>
      </c>
      <c r="GP19" s="26">
        <f>IF(GP$4&lt;'Forecast Assumptions'!$B35,0,'Forecast Assumptions'!$E35*'Forecast Assumptions'!$F35)/12</f>
        <v>139823.75</v>
      </c>
      <c r="GQ19" s="26">
        <f>IF(GQ$4&lt;'Forecast Assumptions'!$B35,0,'Forecast Assumptions'!$E35*'Forecast Assumptions'!$F35)/12</f>
        <v>139823.75</v>
      </c>
      <c r="GR19" s="26">
        <f>IF(GR$4&lt;'Forecast Assumptions'!$B35,0,'Forecast Assumptions'!$E35*'Forecast Assumptions'!$F35)/12</f>
        <v>139823.75</v>
      </c>
      <c r="GS19" s="26">
        <f>IF(GS$4&lt;'Forecast Assumptions'!$B35,0,'Forecast Assumptions'!$E35*'Forecast Assumptions'!$F35)/12</f>
        <v>139823.75</v>
      </c>
      <c r="GT19" s="26">
        <f>IF(GT$4&lt;'Forecast Assumptions'!$B35,0,'Forecast Assumptions'!$E35*'Forecast Assumptions'!$F35)/12</f>
        <v>139823.75</v>
      </c>
      <c r="GU19" s="26">
        <f>IF(GU$4&lt;'Forecast Assumptions'!$B35,0,'Forecast Assumptions'!$E35*'Forecast Assumptions'!$F35)/12</f>
        <v>139823.75</v>
      </c>
      <c r="GV19" s="26">
        <f>IF(GV$4&lt;'Forecast Assumptions'!$B35,0,'Forecast Assumptions'!$E35*'Forecast Assumptions'!$F35)/12</f>
        <v>139823.75</v>
      </c>
      <c r="GW19" s="36">
        <f>IF(GW$4&lt;'Forecast Assumptions'!$B35,0,'Forecast Assumptions'!$E35*'Forecast Assumptions'!$F35)/12</f>
        <v>139823.75</v>
      </c>
      <c r="GX19" s="26">
        <f>IF(GX$4&lt;'Forecast Assumptions'!$B35,0,'Forecast Assumptions'!$E35*'Forecast Assumptions'!$F35)/12</f>
        <v>139823.75</v>
      </c>
      <c r="GY19" s="26">
        <f>IF(GY$4&lt;'Forecast Assumptions'!$B35,0,'Forecast Assumptions'!$E35*'Forecast Assumptions'!$F35)/12</f>
        <v>139823.75</v>
      </c>
      <c r="GZ19" s="26">
        <f>IF(GZ$4&lt;'Forecast Assumptions'!$B35,0,'Forecast Assumptions'!$E35*'Forecast Assumptions'!$F35)/12</f>
        <v>139823.75</v>
      </c>
      <c r="HA19" s="26">
        <f>IF(HA$4&lt;'Forecast Assumptions'!$B35,0,'Forecast Assumptions'!$E35*'Forecast Assumptions'!$F35)/12</f>
        <v>139823.75</v>
      </c>
      <c r="HB19" s="26">
        <f>IF(HB$4&lt;'Forecast Assumptions'!$B35,0,'Forecast Assumptions'!$E35*'Forecast Assumptions'!$F35)/12</f>
        <v>139823.75</v>
      </c>
      <c r="HC19" s="26">
        <f>IF(HC$4&lt;'Forecast Assumptions'!$B35,0,'Forecast Assumptions'!$E35*'Forecast Assumptions'!$F35)/12</f>
        <v>139823.75</v>
      </c>
      <c r="HD19" s="26">
        <f>IF(HD$4&lt;'Forecast Assumptions'!$B35,0,'Forecast Assumptions'!$E35*'Forecast Assumptions'!$F35)/12</f>
        <v>139823.75</v>
      </c>
      <c r="HE19" s="26">
        <f>IF(HE$4&lt;'Forecast Assumptions'!$B35,0,'Forecast Assumptions'!$E35*'Forecast Assumptions'!$F35)/12</f>
        <v>139823.75</v>
      </c>
      <c r="HF19" s="26">
        <f>IF(HF$4&lt;'Forecast Assumptions'!$B35,0,'Forecast Assumptions'!$E35*'Forecast Assumptions'!$F35)/12</f>
        <v>139823.75</v>
      </c>
      <c r="HG19" s="26">
        <f>IF(HG$4&lt;'Forecast Assumptions'!$B35,0,'Forecast Assumptions'!$E35*'Forecast Assumptions'!$F35)/12</f>
        <v>139823.75</v>
      </c>
      <c r="HH19" s="26">
        <f>IF(HH$4&lt;'Forecast Assumptions'!$B35,0,'Forecast Assumptions'!$E35*'Forecast Assumptions'!$F35)/12</f>
        <v>139823.75</v>
      </c>
      <c r="HI19" s="26">
        <f>IF(HI$4&lt;'Forecast Assumptions'!$B35,0,'Forecast Assumptions'!$E35*'Forecast Assumptions'!$F35)/12</f>
        <v>139823.75</v>
      </c>
      <c r="HJ19" s="26">
        <f>IF(HJ$4&lt;'Forecast Assumptions'!$B35,0,'Forecast Assumptions'!$E35*'Forecast Assumptions'!$F35)/12</f>
        <v>139823.75</v>
      </c>
      <c r="HK19" s="26">
        <f>IF(HK$4&lt;'Forecast Assumptions'!$B35,0,'Forecast Assumptions'!$E35*'Forecast Assumptions'!$F35)/12</f>
        <v>139823.75</v>
      </c>
      <c r="HL19" s="26">
        <f>IF(HL$4&lt;'Forecast Assumptions'!$B35,0,'Forecast Assumptions'!$E35*'Forecast Assumptions'!$F35)/12</f>
        <v>139823.75</v>
      </c>
      <c r="HM19" s="26">
        <f>IF(HM$4&lt;'Forecast Assumptions'!$B35,0,'Forecast Assumptions'!$E35*'Forecast Assumptions'!$F35)/12</f>
        <v>139823.75</v>
      </c>
      <c r="HN19" s="26">
        <f>IF(HN$4&lt;'Forecast Assumptions'!$B35,0,'Forecast Assumptions'!$E35*'Forecast Assumptions'!$F35)/12</f>
        <v>139823.75</v>
      </c>
      <c r="HO19" s="26">
        <f>IF(HO$4&lt;'Forecast Assumptions'!$B35,0,'Forecast Assumptions'!$E35*'Forecast Assumptions'!$F35)/12</f>
        <v>139823.75</v>
      </c>
      <c r="HP19" s="26">
        <f>IF(HP$4&lt;'Forecast Assumptions'!$B35,0,'Forecast Assumptions'!$E35*'Forecast Assumptions'!$F35)/12</f>
        <v>139823.75</v>
      </c>
      <c r="HQ19" s="26">
        <f>IF(HQ$4&lt;'Forecast Assumptions'!$B35,0,'Forecast Assumptions'!$E35*'Forecast Assumptions'!$F35)/12</f>
        <v>139823.75</v>
      </c>
      <c r="HR19" s="26">
        <f>IF(HR$4&lt;'Forecast Assumptions'!$B35,0,'Forecast Assumptions'!$E35*'Forecast Assumptions'!$F35)/12</f>
        <v>139823.75</v>
      </c>
      <c r="HS19" s="26">
        <f>IF(HS$4&lt;'Forecast Assumptions'!$B35,0,'Forecast Assumptions'!$E35*'Forecast Assumptions'!$F35)/12</f>
        <v>139823.75</v>
      </c>
      <c r="HT19" s="26">
        <f>IF(HT$4&lt;'Forecast Assumptions'!$B35,0,'Forecast Assumptions'!$E35*'Forecast Assumptions'!$F35)/12</f>
        <v>139823.75</v>
      </c>
      <c r="HU19" s="26">
        <f>IF(HU$4&lt;'Forecast Assumptions'!$B35,0,'Forecast Assumptions'!$E35*'Forecast Assumptions'!$F35)/12</f>
        <v>139823.75</v>
      </c>
      <c r="HV19" s="26">
        <f>IF(HV$4&lt;'Forecast Assumptions'!$B35,0,'Forecast Assumptions'!$E35*'Forecast Assumptions'!$F35)/12</f>
        <v>139823.75</v>
      </c>
      <c r="HW19" s="26">
        <f>IF(HW$4&lt;'Forecast Assumptions'!$B35,0,'Forecast Assumptions'!$E35*'Forecast Assumptions'!$F35)/12</f>
        <v>139823.75</v>
      </c>
      <c r="HX19" s="26">
        <f>IF(HX$4&lt;'Forecast Assumptions'!$B35,0,'Forecast Assumptions'!$E35*'Forecast Assumptions'!$F35)/12</f>
        <v>139823.75</v>
      </c>
      <c r="HY19" s="26">
        <f>IF(HY$4&lt;'Forecast Assumptions'!$B35,0,'Forecast Assumptions'!$E35*'Forecast Assumptions'!$F35)/12</f>
        <v>139823.75</v>
      </c>
      <c r="HZ19" s="26">
        <f>IF(HZ$4&lt;'Forecast Assumptions'!$B35,0,'Forecast Assumptions'!$E35*'Forecast Assumptions'!$F35)/12</f>
        <v>139823.75</v>
      </c>
      <c r="IA19" s="26">
        <f>IF(IA$4&lt;'Forecast Assumptions'!$B35,0,'Forecast Assumptions'!$E35*'Forecast Assumptions'!$F35)/12</f>
        <v>139823.75</v>
      </c>
      <c r="IB19" s="26">
        <f>IF(IB$4&lt;'Forecast Assumptions'!$B35,0,'Forecast Assumptions'!$E35*'Forecast Assumptions'!$F35)/12</f>
        <v>139823.75</v>
      </c>
      <c r="IC19" s="26">
        <f>IF(IC$4&lt;'Forecast Assumptions'!$B35,0,'Forecast Assumptions'!$E35*'Forecast Assumptions'!$F35)/12</f>
        <v>139823.75</v>
      </c>
      <c r="ID19" s="26">
        <f>IF(ID$4&lt;'Forecast Assumptions'!$B35,0,'Forecast Assumptions'!$E35*'Forecast Assumptions'!$F35)/12</f>
        <v>139823.75</v>
      </c>
      <c r="IE19" s="26">
        <f>IF(IE$4&lt;'Forecast Assumptions'!$B35,0,'Forecast Assumptions'!$E35*'Forecast Assumptions'!$F35)/12</f>
        <v>139823.75</v>
      </c>
      <c r="IF19" s="26">
        <f>IF(IF$4&lt;'Forecast Assumptions'!$B35,0,'Forecast Assumptions'!$E35*'Forecast Assumptions'!$F35)/12</f>
        <v>139823.75</v>
      </c>
      <c r="IG19" s="26">
        <f>IF(IG$4&lt;'Forecast Assumptions'!$B35,0,'Forecast Assumptions'!$E35*'Forecast Assumptions'!$F35)/12</f>
        <v>139823.75</v>
      </c>
      <c r="IH19" s="26">
        <f>IF(IH$4&lt;'Forecast Assumptions'!$B35,0,'Forecast Assumptions'!$E35*'Forecast Assumptions'!$F35)/12</f>
        <v>139823.75</v>
      </c>
      <c r="II19" s="26">
        <f>IF(II$4&lt;'Forecast Assumptions'!$B35,0,'Forecast Assumptions'!$E35*'Forecast Assumptions'!$F35)/12</f>
        <v>139823.75</v>
      </c>
      <c r="IJ19" s="26">
        <f>IF(IJ$4&lt;'Forecast Assumptions'!$B35,0,'Forecast Assumptions'!$E35*'Forecast Assumptions'!$F35)/12</f>
        <v>139823.75</v>
      </c>
      <c r="IK19" s="26">
        <f>IF(IK$4&lt;'Forecast Assumptions'!$B35,0,'Forecast Assumptions'!$E35*'Forecast Assumptions'!$F35)/12</f>
        <v>139823.75</v>
      </c>
      <c r="IL19" s="26">
        <f>IF(IL$4&lt;'Forecast Assumptions'!$B35,0,'Forecast Assumptions'!$E35*'Forecast Assumptions'!$F35)/12</f>
        <v>139823.75</v>
      </c>
      <c r="IM19" s="26">
        <f>IF(IM$4&lt;'Forecast Assumptions'!$B35,0,'Forecast Assumptions'!$E35*'Forecast Assumptions'!$F35)/12</f>
        <v>139823.75</v>
      </c>
      <c r="IN19" s="26">
        <f>IF(IN$4&lt;'Forecast Assumptions'!$B35,0,'Forecast Assumptions'!$E35*'Forecast Assumptions'!$F35)/12</f>
        <v>139823.75</v>
      </c>
      <c r="IO19" s="26">
        <f>IF(IO$4&lt;'Forecast Assumptions'!$B35,0,'Forecast Assumptions'!$E35*'Forecast Assumptions'!$F35)/12</f>
        <v>139823.75</v>
      </c>
      <c r="IP19" s="26">
        <f>IF(IP$4&lt;'Forecast Assumptions'!$B35,0,'Forecast Assumptions'!$E35*'Forecast Assumptions'!$F35)/12</f>
        <v>139823.75</v>
      </c>
      <c r="IQ19" s="26">
        <f>IF(IQ$4&lt;'Forecast Assumptions'!$B35,0,'Forecast Assumptions'!$E35*'Forecast Assumptions'!$F35)/12</f>
        <v>139823.75</v>
      </c>
      <c r="IR19" s="26">
        <f>IF(IR$4&lt;'Forecast Assumptions'!$B35,0,'Forecast Assumptions'!$E35*'Forecast Assumptions'!$F35)/12</f>
        <v>139823.75</v>
      </c>
      <c r="IS19" s="26">
        <f>IF(IS$4&lt;'Forecast Assumptions'!$B35,0,'Forecast Assumptions'!$E35*'Forecast Assumptions'!$F35)/12</f>
        <v>139823.75</v>
      </c>
      <c r="IT19" s="26">
        <f>IF(IT$4&lt;'Forecast Assumptions'!$B35,0,'Forecast Assumptions'!$E35*'Forecast Assumptions'!$F35)/12</f>
        <v>139823.75</v>
      </c>
      <c r="IU19" s="26">
        <f>IF(IU$4&lt;'Forecast Assumptions'!$B35,0,'Forecast Assumptions'!$E35*'Forecast Assumptions'!$F35)/12</f>
        <v>139823.75</v>
      </c>
      <c r="IV19" s="26">
        <f>IF(IV$4&lt;'Forecast Assumptions'!$B35,0,'Forecast Assumptions'!$E35*'Forecast Assumptions'!$F35)/12</f>
        <v>139823.75</v>
      </c>
      <c r="IW19" s="26">
        <f>IF(IW$4&lt;'Forecast Assumptions'!$B35,0,'Forecast Assumptions'!$E35*'Forecast Assumptions'!$F35)/12</f>
        <v>139823.75</v>
      </c>
      <c r="IX19" s="26">
        <f>IF(IX$4&lt;'Forecast Assumptions'!$B35,0,'Forecast Assumptions'!$E35*'Forecast Assumptions'!$F35)/12</f>
        <v>139823.75</v>
      </c>
      <c r="IY19" s="26">
        <f>IF(IY$4&lt;'Forecast Assumptions'!$B35,0,'Forecast Assumptions'!$E35*'Forecast Assumptions'!$F35)/12</f>
        <v>139823.75</v>
      </c>
      <c r="IZ19" s="26">
        <f>IF(IZ$4&lt;'Forecast Assumptions'!$B35,0,'Forecast Assumptions'!$E35*'Forecast Assumptions'!$F35)/12</f>
        <v>139823.75</v>
      </c>
      <c r="JA19" s="26">
        <f>IF(JA$4&lt;'Forecast Assumptions'!$B35,0,'Forecast Assumptions'!$E35*'Forecast Assumptions'!$F35)/12</f>
        <v>139823.75</v>
      </c>
      <c r="JB19" s="26">
        <f>IF(JB$4&lt;'Forecast Assumptions'!$B35,0,'Forecast Assumptions'!$E35*'Forecast Assumptions'!$F35)/12</f>
        <v>139823.75</v>
      </c>
      <c r="JC19" s="26">
        <f>IF(JC$4&lt;'Forecast Assumptions'!$B35,0,'Forecast Assumptions'!$E35*'Forecast Assumptions'!$F35)/12</f>
        <v>139823.75</v>
      </c>
      <c r="JD19" s="26">
        <f>IF(JD$4&lt;'Forecast Assumptions'!$B35,0,'Forecast Assumptions'!$E35*'Forecast Assumptions'!$F35)/12</f>
        <v>139823.75</v>
      </c>
      <c r="JE19" s="26">
        <f>IF(JE$4&lt;'Forecast Assumptions'!$B35,0,'Forecast Assumptions'!$E35*'Forecast Assumptions'!$F35)/12</f>
        <v>139823.75</v>
      </c>
      <c r="JF19" s="26">
        <f>IF(JF$4&lt;'Forecast Assumptions'!$B35,0,'Forecast Assumptions'!$E35*'Forecast Assumptions'!$F35)/12</f>
        <v>139823.75</v>
      </c>
      <c r="JG19" s="26">
        <f>IF(JG$4&lt;'Forecast Assumptions'!$B35,0,'Forecast Assumptions'!$E35*'Forecast Assumptions'!$F35)/12</f>
        <v>139823.75</v>
      </c>
      <c r="JH19" s="26">
        <f>IF(JH$4&lt;'Forecast Assumptions'!$B35,0,'Forecast Assumptions'!$E35*'Forecast Assumptions'!$F35)/12</f>
        <v>139823.75</v>
      </c>
      <c r="JI19" s="26">
        <f>IF(JI$4&lt;'Forecast Assumptions'!$B35,0,'Forecast Assumptions'!$E35*'Forecast Assumptions'!$F35)/12</f>
        <v>139823.75</v>
      </c>
      <c r="JJ19" s="26">
        <f>IF(JJ$4&lt;'Forecast Assumptions'!$B35,0,'Forecast Assumptions'!$E35*'Forecast Assumptions'!$F35)/12</f>
        <v>139823.75</v>
      </c>
      <c r="JK19" s="26">
        <f>IF(JK$4&lt;'Forecast Assumptions'!$B35,0,'Forecast Assumptions'!$E35*'Forecast Assumptions'!$F35)/12</f>
        <v>139823.75</v>
      </c>
      <c r="JL19" s="26">
        <f>IF(JL$4&lt;'Forecast Assumptions'!$B35,0,'Forecast Assumptions'!$E35*'Forecast Assumptions'!$F35)/12</f>
        <v>139823.75</v>
      </c>
      <c r="JM19" s="26">
        <f>IF(JM$4&lt;'Forecast Assumptions'!$B35,0,'Forecast Assumptions'!$E35*'Forecast Assumptions'!$F35)/12</f>
        <v>139823.75</v>
      </c>
      <c r="JN19" s="26">
        <f>IF(JN$4&lt;'Forecast Assumptions'!$B35,0,'Forecast Assumptions'!$E35*'Forecast Assumptions'!$F35)/12</f>
        <v>139823.75</v>
      </c>
      <c r="JO19" s="26">
        <f>IF(JO$4&lt;'Forecast Assumptions'!$B35,0,'Forecast Assumptions'!$E35*'Forecast Assumptions'!$F35)/12</f>
        <v>139823.75</v>
      </c>
      <c r="JP19" s="26">
        <f>IF(JP$4&lt;'Forecast Assumptions'!$B35,0,'Forecast Assumptions'!$E35*'Forecast Assumptions'!$F35)/12</f>
        <v>139823.75</v>
      </c>
      <c r="JQ19" s="26">
        <f>IF(JQ$4&lt;'Forecast Assumptions'!$B35,0,'Forecast Assumptions'!$E35*'Forecast Assumptions'!$F35)/12</f>
        <v>139823.75</v>
      </c>
      <c r="JR19" s="26">
        <f>IF(JR$4&lt;'Forecast Assumptions'!$B35,0,'Forecast Assumptions'!$E35*'Forecast Assumptions'!$F35)/12</f>
        <v>139823.75</v>
      </c>
      <c r="JS19" s="26">
        <f>IF(JS$4&lt;'Forecast Assumptions'!$B35,0,'Forecast Assumptions'!$E35*'Forecast Assumptions'!$F35)/12</f>
        <v>139823.75</v>
      </c>
      <c r="JT19" s="26">
        <f>IF(JT$4&lt;'Forecast Assumptions'!$B35,0,'Forecast Assumptions'!$E35*'Forecast Assumptions'!$F35)/12</f>
        <v>139823.75</v>
      </c>
      <c r="JU19" s="26">
        <f>IF(JU$4&lt;'Forecast Assumptions'!$B35,0,'Forecast Assumptions'!$E35*'Forecast Assumptions'!$F35)/12</f>
        <v>139823.75</v>
      </c>
      <c r="JV19" s="26">
        <f>IF(JV$4&lt;'Forecast Assumptions'!$B35,0,'Forecast Assumptions'!$E35*'Forecast Assumptions'!$F35)/12</f>
        <v>139823.75</v>
      </c>
      <c r="JW19" s="26">
        <f>IF(JW$4&lt;'Forecast Assumptions'!$B35,0,'Forecast Assumptions'!$E35*'Forecast Assumptions'!$F35)/12</f>
        <v>139823.75</v>
      </c>
      <c r="JX19" s="26">
        <f>IF(JX$4&lt;'Forecast Assumptions'!$B35,0,'Forecast Assumptions'!$E35*'Forecast Assumptions'!$F35)/12</f>
        <v>139823.75</v>
      </c>
      <c r="JY19" s="26">
        <f>IF(JY$4&lt;'Forecast Assumptions'!$B35,0,'Forecast Assumptions'!$E35*'Forecast Assumptions'!$F35)/12</f>
        <v>139823.75</v>
      </c>
      <c r="JZ19" s="26">
        <f>IF(JZ$4&lt;'Forecast Assumptions'!$B35,0,'Forecast Assumptions'!$E35*'Forecast Assumptions'!$F35)/12</f>
        <v>139823.75</v>
      </c>
      <c r="KA19" s="26">
        <f>IF(KA$4&lt;'Forecast Assumptions'!$B35,0,'Forecast Assumptions'!$E35*'Forecast Assumptions'!$F35)/12</f>
        <v>139823.75</v>
      </c>
      <c r="KB19" s="26">
        <f>IF(KB$4&lt;'Forecast Assumptions'!$B35,0,'Forecast Assumptions'!$E35*'Forecast Assumptions'!$F35)/12</f>
        <v>139823.75</v>
      </c>
      <c r="KC19" s="36">
        <f>IF(KC$4&lt;'Forecast Assumptions'!$B35,0,'Forecast Assumptions'!$E35*'Forecast Assumptions'!$F35)/12</f>
        <v>139823.75</v>
      </c>
    </row>
    <row r="20" spans="1:289" s="26" customFormat="1" x14ac:dyDescent="0.25">
      <c r="A20" s="31" t="str">
        <f>'Forecast Assumptions'!A36&amp;" REC Premium"</f>
        <v>Project 2 REC Premium</v>
      </c>
      <c r="B20" s="31">
        <f>IF(B$4&lt;'Forecast Assumptions'!$B36,0,'Forecast Assumptions'!$E36*'Forecast Assumptions'!$F36)/12</f>
        <v>0</v>
      </c>
      <c r="C20" s="26">
        <f>IF(C$4&lt;'Forecast Assumptions'!$B36,0,'Forecast Assumptions'!$E36*'Forecast Assumptions'!$F36)/12</f>
        <v>0</v>
      </c>
      <c r="D20" s="26">
        <f>IF(D$4&lt;'Forecast Assumptions'!$B36,0,'Forecast Assumptions'!$E36*'Forecast Assumptions'!$F36)/12</f>
        <v>0</v>
      </c>
      <c r="E20" s="26">
        <f>IF(E$4&lt;'Forecast Assumptions'!$B36,0,'Forecast Assumptions'!$E36*'Forecast Assumptions'!$F36)/12</f>
        <v>0</v>
      </c>
      <c r="F20" s="26">
        <f>IF(F$4&lt;'Forecast Assumptions'!$B36,0,'Forecast Assumptions'!$E36*'Forecast Assumptions'!$F36)/12</f>
        <v>0</v>
      </c>
      <c r="G20" s="26">
        <f>IF(G$4&lt;'Forecast Assumptions'!$B36,0,'Forecast Assumptions'!$E36*'Forecast Assumptions'!$F36)/12</f>
        <v>0</v>
      </c>
      <c r="H20" s="26">
        <f>IF(H$4&lt;'Forecast Assumptions'!$B36,0,'Forecast Assumptions'!$E36*'Forecast Assumptions'!$F36)/12</f>
        <v>0</v>
      </c>
      <c r="I20" s="26">
        <f>IF(I$4&lt;'Forecast Assumptions'!$B36,0,'Forecast Assumptions'!$E36*'Forecast Assumptions'!$F36)/12</f>
        <v>0</v>
      </c>
      <c r="J20" s="26">
        <f>IF(J$4&lt;'Forecast Assumptions'!$B36,0,'Forecast Assumptions'!$E36*'Forecast Assumptions'!$F36)/12</f>
        <v>0</v>
      </c>
      <c r="K20" s="26">
        <f>IF(K$4&lt;'Forecast Assumptions'!$B36,0,'Forecast Assumptions'!$E36*'Forecast Assumptions'!$F36)/12</f>
        <v>0</v>
      </c>
      <c r="L20" s="26">
        <f>IF(L$4&lt;'Forecast Assumptions'!$B36,0,'Forecast Assumptions'!$E36*'Forecast Assumptions'!$F36)/12</f>
        <v>0</v>
      </c>
      <c r="M20" s="26">
        <f>IF(M$4&lt;'Forecast Assumptions'!$B36,0,'Forecast Assumptions'!$E36*'Forecast Assumptions'!$F36)/12</f>
        <v>0</v>
      </c>
      <c r="N20" s="26">
        <f>IF(N$4&lt;'Forecast Assumptions'!$B36,0,'Forecast Assumptions'!$E36*'Forecast Assumptions'!$F36)/12</f>
        <v>0</v>
      </c>
      <c r="O20" s="26">
        <f>IF(O$4&lt;'Forecast Assumptions'!$B36,0,'Forecast Assumptions'!$E36*'Forecast Assumptions'!$F36)/12</f>
        <v>0</v>
      </c>
      <c r="P20" s="26">
        <f>IF(P$4&lt;'Forecast Assumptions'!$B36,0,'Forecast Assumptions'!$E36*'Forecast Assumptions'!$F36)/12</f>
        <v>0</v>
      </c>
      <c r="Q20" s="26">
        <f>IF(Q$4&lt;'Forecast Assumptions'!$B36,0,'Forecast Assumptions'!$E36*'Forecast Assumptions'!$F36)/12</f>
        <v>0</v>
      </c>
      <c r="R20" s="26">
        <f>IF(R$4&lt;'Forecast Assumptions'!$B36,0,'Forecast Assumptions'!$E36*'Forecast Assumptions'!$F36)/12</f>
        <v>0</v>
      </c>
      <c r="S20" s="26">
        <f>IF(S$4&lt;'Forecast Assumptions'!$B36,0,'Forecast Assumptions'!$E36*'Forecast Assumptions'!$F36)/12</f>
        <v>0</v>
      </c>
      <c r="T20" s="26">
        <f>IF(T$4&lt;'Forecast Assumptions'!$B36,0,'Forecast Assumptions'!$E36*'Forecast Assumptions'!$F36)/12</f>
        <v>0</v>
      </c>
      <c r="U20" s="26">
        <f>IF(U$4&lt;'Forecast Assumptions'!$B36,0,'Forecast Assumptions'!$E36*'Forecast Assumptions'!$F36)/12</f>
        <v>0</v>
      </c>
      <c r="V20" s="26">
        <f>IF(V$4&lt;'Forecast Assumptions'!$B36,0,'Forecast Assumptions'!$E36*'Forecast Assumptions'!$F36)/12</f>
        <v>0</v>
      </c>
      <c r="W20" s="26">
        <f>IF(W$4&lt;'Forecast Assumptions'!$B36,0,'Forecast Assumptions'!$E36*'Forecast Assumptions'!$F36)/12</f>
        <v>0</v>
      </c>
      <c r="X20" s="26">
        <f>IF(X$4&lt;'Forecast Assumptions'!$B36,0,'Forecast Assumptions'!$E36*'Forecast Assumptions'!$F36)/12</f>
        <v>0</v>
      </c>
      <c r="Y20" s="26">
        <f>IF(Y$4&lt;'Forecast Assumptions'!$B36,0,'Forecast Assumptions'!$E36*'Forecast Assumptions'!$F36)/12</f>
        <v>0</v>
      </c>
      <c r="Z20" s="26">
        <f>IF(Z$4&lt;'Forecast Assumptions'!$B36,0,'Forecast Assumptions'!$E36*'Forecast Assumptions'!$F36)/12</f>
        <v>0</v>
      </c>
      <c r="AA20" s="26">
        <f>IF(AA$4&lt;'Forecast Assumptions'!$B36,0,'Forecast Assumptions'!$E36*'Forecast Assumptions'!$F36)/12</f>
        <v>0</v>
      </c>
      <c r="AB20" s="26">
        <f>IF(AB$4&lt;'Forecast Assumptions'!$B36,0,'Forecast Assumptions'!$E36*'Forecast Assumptions'!$F36)/12</f>
        <v>0</v>
      </c>
      <c r="AC20" s="26">
        <f>IF(AC$4&lt;'Forecast Assumptions'!$B36,0,'Forecast Assumptions'!$E36*'Forecast Assumptions'!$F36)/12</f>
        <v>0</v>
      </c>
      <c r="AD20" s="26">
        <f>IF(AD$4&lt;'Forecast Assumptions'!$B36,0,'Forecast Assumptions'!$E36*'Forecast Assumptions'!$F36)/12</f>
        <v>0</v>
      </c>
      <c r="AE20" s="26">
        <f>IF(AE$4&lt;'Forecast Assumptions'!$B36,0,'Forecast Assumptions'!$E36*'Forecast Assumptions'!$F36)/12</f>
        <v>0</v>
      </c>
      <c r="AF20" s="26">
        <f>IF(AF$4&lt;'Forecast Assumptions'!$B36,0,'Forecast Assumptions'!$E36*'Forecast Assumptions'!$F36)/12</f>
        <v>0</v>
      </c>
      <c r="AG20" s="26">
        <f>IF(AG$4&lt;'Forecast Assumptions'!$B36,0,'Forecast Assumptions'!$E36*'Forecast Assumptions'!$F36)/12</f>
        <v>0</v>
      </c>
      <c r="AH20" s="26">
        <f>IF(AH$4&lt;'Forecast Assumptions'!$B36,0,'Forecast Assumptions'!$E36*'Forecast Assumptions'!$F36)/12</f>
        <v>0</v>
      </c>
      <c r="AI20" s="26">
        <f>IF(AI$4&lt;'Forecast Assumptions'!$B36,0,'Forecast Assumptions'!$E36*'Forecast Assumptions'!$F36)/12</f>
        <v>0</v>
      </c>
      <c r="AJ20" s="26">
        <f>IF(AJ$4&lt;'Forecast Assumptions'!$B36,0,'Forecast Assumptions'!$E36*'Forecast Assumptions'!$F36)/12</f>
        <v>0</v>
      </c>
      <c r="AK20" s="26">
        <f>IF(AK$4&lt;'Forecast Assumptions'!$B36,0,'Forecast Assumptions'!$E36*'Forecast Assumptions'!$F36)/12</f>
        <v>0</v>
      </c>
      <c r="AL20" s="26">
        <f>IF(AL$4&lt;'Forecast Assumptions'!$B36,0,'Forecast Assumptions'!$E36*'Forecast Assumptions'!$F36)/12</f>
        <v>0</v>
      </c>
      <c r="AM20" s="26">
        <f>IF(AM$4&lt;'Forecast Assumptions'!$B36,0,'Forecast Assumptions'!$E36*'Forecast Assumptions'!$F36)/12</f>
        <v>0</v>
      </c>
      <c r="AN20" s="26">
        <f>IF(AN$4&lt;'Forecast Assumptions'!$B36,0,'Forecast Assumptions'!$E36*'Forecast Assumptions'!$F36)/12</f>
        <v>0</v>
      </c>
      <c r="AO20" s="26">
        <f>IF(AO$4&lt;'Forecast Assumptions'!$B36,0,'Forecast Assumptions'!$E36*'Forecast Assumptions'!$F36)/12</f>
        <v>0</v>
      </c>
      <c r="AP20" s="26">
        <f>IF(AP$4&lt;'Forecast Assumptions'!$B36,0,'Forecast Assumptions'!$E36*'Forecast Assumptions'!$F36)/12</f>
        <v>0</v>
      </c>
      <c r="AQ20" s="26">
        <f>IF(AQ$4&lt;'Forecast Assumptions'!$B36,0,'Forecast Assumptions'!$E36*'Forecast Assumptions'!$F36)/12</f>
        <v>0</v>
      </c>
      <c r="AR20" s="26">
        <f>IF(AR$4&lt;'Forecast Assumptions'!$B36,0,'Forecast Assumptions'!$E36*'Forecast Assumptions'!$F36)/12</f>
        <v>0</v>
      </c>
      <c r="AS20" s="26">
        <f>IF(AS$4&lt;'Forecast Assumptions'!$B36,0,'Forecast Assumptions'!$E36*'Forecast Assumptions'!$F36)/12</f>
        <v>0</v>
      </c>
      <c r="AT20" s="26">
        <f>IF(AT$4&lt;'Forecast Assumptions'!$B36,0,'Forecast Assumptions'!$E36*'Forecast Assumptions'!$F36)/12</f>
        <v>0</v>
      </c>
      <c r="AU20" s="26">
        <f>IF(AU$4&lt;'Forecast Assumptions'!$B36,0,'Forecast Assumptions'!$E36*'Forecast Assumptions'!$F36)/12</f>
        <v>0</v>
      </c>
      <c r="AV20" s="26">
        <f>IF(AV$4&lt;'Forecast Assumptions'!$B36,0,'Forecast Assumptions'!$E36*'Forecast Assumptions'!$F36)/12</f>
        <v>0</v>
      </c>
      <c r="AW20" s="26">
        <f>IF(AW$4&lt;'Forecast Assumptions'!$B36,0,'Forecast Assumptions'!$E36*'Forecast Assumptions'!$F36)/12</f>
        <v>0</v>
      </c>
      <c r="AX20" s="26">
        <f>IF(AX$4&lt;'Forecast Assumptions'!$B36,0,'Forecast Assumptions'!$E36*'Forecast Assumptions'!$F36)/12</f>
        <v>0</v>
      </c>
      <c r="AY20" s="26">
        <f>IF(AY$4&lt;'Forecast Assumptions'!$B36,0,'Forecast Assumptions'!$E36*'Forecast Assumptions'!$F36)/12</f>
        <v>0</v>
      </c>
      <c r="AZ20" s="26">
        <f>IF(AZ$4&lt;'Forecast Assumptions'!$B36,0,'Forecast Assumptions'!$E36*'Forecast Assumptions'!$F36)/12</f>
        <v>0</v>
      </c>
      <c r="BA20" s="26">
        <f>IF(BA$4&lt;'Forecast Assumptions'!$B36,0,'Forecast Assumptions'!$E36*'Forecast Assumptions'!$F36)/12</f>
        <v>0</v>
      </c>
      <c r="BB20" s="26">
        <f>IF(BB$4&lt;'Forecast Assumptions'!$B36,0,'Forecast Assumptions'!$E36*'Forecast Assumptions'!$F36)/12</f>
        <v>0</v>
      </c>
      <c r="BC20" s="26">
        <f>IF(BC$4&lt;'Forecast Assumptions'!$B36,0,'Forecast Assumptions'!$E36*'Forecast Assumptions'!$F36)/12</f>
        <v>0</v>
      </c>
      <c r="BD20" s="26">
        <f>IF(BD$4&lt;'Forecast Assumptions'!$B36,0,'Forecast Assumptions'!$E36*'Forecast Assumptions'!$F36)/12</f>
        <v>0</v>
      </c>
      <c r="BE20" s="26">
        <f>IF(BE$4&lt;'Forecast Assumptions'!$B36,0,'Forecast Assumptions'!$E36*'Forecast Assumptions'!$F36)/12</f>
        <v>0</v>
      </c>
      <c r="BF20" s="26">
        <f>IF(BF$4&lt;'Forecast Assumptions'!$B36,0,'Forecast Assumptions'!$E36*'Forecast Assumptions'!$F36)/12</f>
        <v>0</v>
      </c>
      <c r="BG20" s="26">
        <f>IF(BG$4&lt;'Forecast Assumptions'!$B36,0,'Forecast Assumptions'!$E36*'Forecast Assumptions'!$F36)/12</f>
        <v>0</v>
      </c>
      <c r="BH20" s="26">
        <f>IF(BH$4&lt;'Forecast Assumptions'!$B36,0,'Forecast Assumptions'!$E36*'Forecast Assumptions'!$F36)/12</f>
        <v>0</v>
      </c>
      <c r="BI20" s="36">
        <f>IF(BI$4&lt;'Forecast Assumptions'!$B36,0,'Forecast Assumptions'!$E36*'Forecast Assumptions'!$F36)/12</f>
        <v>139823.75</v>
      </c>
      <c r="BJ20" s="31">
        <f>IF(BJ$4&lt;'Forecast Assumptions'!$B36,0,'Forecast Assumptions'!$E36*'Forecast Assumptions'!$F36)/12</f>
        <v>139823.75</v>
      </c>
      <c r="BK20" s="26">
        <f>IF(BK$4&lt;'Forecast Assumptions'!$B36,0,'Forecast Assumptions'!$E36*'Forecast Assumptions'!$F36)/12</f>
        <v>139823.75</v>
      </c>
      <c r="BL20" s="26">
        <f>IF(BL$4&lt;'Forecast Assumptions'!$B36,0,'Forecast Assumptions'!$E36*'Forecast Assumptions'!$F36)/12</f>
        <v>139823.75</v>
      </c>
      <c r="BM20" s="26">
        <f>IF(BM$4&lt;'Forecast Assumptions'!$B36,0,'Forecast Assumptions'!$E36*'Forecast Assumptions'!$F36)/12</f>
        <v>139823.75</v>
      </c>
      <c r="BN20" s="26">
        <f>IF(BN$4&lt;'Forecast Assumptions'!$B36,0,'Forecast Assumptions'!$E36*'Forecast Assumptions'!$F36)/12</f>
        <v>139823.75</v>
      </c>
      <c r="BO20" s="26">
        <f>IF(BO$4&lt;'Forecast Assumptions'!$B36,0,'Forecast Assumptions'!$E36*'Forecast Assumptions'!$F36)/12</f>
        <v>139823.75</v>
      </c>
      <c r="BP20" s="26">
        <f>IF(BP$4&lt;'Forecast Assumptions'!$B36,0,'Forecast Assumptions'!$E36*'Forecast Assumptions'!$F36)/12</f>
        <v>139823.75</v>
      </c>
      <c r="BQ20" s="26">
        <f>IF(BQ$4&lt;'Forecast Assumptions'!$B36,0,'Forecast Assumptions'!$E36*'Forecast Assumptions'!$F36)/12</f>
        <v>139823.75</v>
      </c>
      <c r="BR20" s="26">
        <f>IF(BR$4&lt;'Forecast Assumptions'!$B36,0,'Forecast Assumptions'!$E36*'Forecast Assumptions'!$F36)/12</f>
        <v>139823.75</v>
      </c>
      <c r="BS20" s="26">
        <f>IF(BS$4&lt;'Forecast Assumptions'!$B36,0,'Forecast Assumptions'!$E36*'Forecast Assumptions'!$F36)/12</f>
        <v>139823.75</v>
      </c>
      <c r="BT20" s="26">
        <f>IF(BT$4&lt;'Forecast Assumptions'!$B36,0,'Forecast Assumptions'!$E36*'Forecast Assumptions'!$F36)/12</f>
        <v>139823.75</v>
      </c>
      <c r="BU20" s="26">
        <f>IF(BU$4&lt;'Forecast Assumptions'!$B36,0,'Forecast Assumptions'!$E36*'Forecast Assumptions'!$F36)/12</f>
        <v>139823.75</v>
      </c>
      <c r="BV20" s="26">
        <f>IF(BV$4&lt;'Forecast Assumptions'!$B36,0,'Forecast Assumptions'!$E36*'Forecast Assumptions'!$F36)/12</f>
        <v>139823.75</v>
      </c>
      <c r="BW20" s="26">
        <f>IF(BW$4&lt;'Forecast Assumptions'!$B36,0,'Forecast Assumptions'!$E36*'Forecast Assumptions'!$F36)/12</f>
        <v>139823.75</v>
      </c>
      <c r="BX20" s="26">
        <f>IF(BX$4&lt;'Forecast Assumptions'!$B36,0,'Forecast Assumptions'!$E36*'Forecast Assumptions'!$F36)/12</f>
        <v>139823.75</v>
      </c>
      <c r="BY20" s="26">
        <f>IF(BY$4&lt;'Forecast Assumptions'!$B36,0,'Forecast Assumptions'!$E36*'Forecast Assumptions'!$F36)/12</f>
        <v>139823.75</v>
      </c>
      <c r="BZ20" s="26">
        <f>IF(BZ$4&lt;'Forecast Assumptions'!$B36,0,'Forecast Assumptions'!$E36*'Forecast Assumptions'!$F36)/12</f>
        <v>139823.75</v>
      </c>
      <c r="CA20" s="26">
        <f>IF(CA$4&lt;'Forecast Assumptions'!$B36,0,'Forecast Assumptions'!$E36*'Forecast Assumptions'!$F36)/12</f>
        <v>139823.75</v>
      </c>
      <c r="CB20" s="26">
        <f>IF(CB$4&lt;'Forecast Assumptions'!$B36,0,'Forecast Assumptions'!$E36*'Forecast Assumptions'!$F36)/12</f>
        <v>139823.75</v>
      </c>
      <c r="CC20" s="26">
        <f>IF(CC$4&lt;'Forecast Assumptions'!$B36,0,'Forecast Assumptions'!$E36*'Forecast Assumptions'!$F36)/12</f>
        <v>139823.75</v>
      </c>
      <c r="CD20" s="26">
        <f>IF(CD$4&lt;'Forecast Assumptions'!$B36,0,'Forecast Assumptions'!$E36*'Forecast Assumptions'!$F36)/12</f>
        <v>139823.75</v>
      </c>
      <c r="CE20" s="26">
        <f>IF(CE$4&lt;'Forecast Assumptions'!$B36,0,'Forecast Assumptions'!$E36*'Forecast Assumptions'!$F36)/12</f>
        <v>139823.75</v>
      </c>
      <c r="CF20" s="26">
        <f>IF(CF$4&lt;'Forecast Assumptions'!$B36,0,'Forecast Assumptions'!$E36*'Forecast Assumptions'!$F36)/12</f>
        <v>139823.75</v>
      </c>
      <c r="CG20" s="26">
        <f>IF(CG$4&lt;'Forecast Assumptions'!$B36,0,'Forecast Assumptions'!$E36*'Forecast Assumptions'!$F36)/12</f>
        <v>139823.75</v>
      </c>
      <c r="CH20" s="26">
        <f>IF(CH$4&lt;'Forecast Assumptions'!$B36,0,'Forecast Assumptions'!$E36*'Forecast Assumptions'!$F36)/12</f>
        <v>139823.75</v>
      </c>
      <c r="CI20" s="26">
        <f>IF(CI$4&lt;'Forecast Assumptions'!$B36,0,'Forecast Assumptions'!$E36*'Forecast Assumptions'!$F36)/12</f>
        <v>139823.75</v>
      </c>
      <c r="CJ20" s="26">
        <f>IF(CJ$4&lt;'Forecast Assumptions'!$B36,0,'Forecast Assumptions'!$E36*'Forecast Assumptions'!$F36)/12</f>
        <v>139823.75</v>
      </c>
      <c r="CK20" s="26">
        <f>IF(CK$4&lt;'Forecast Assumptions'!$B36,0,'Forecast Assumptions'!$E36*'Forecast Assumptions'!$F36)/12</f>
        <v>139823.75</v>
      </c>
      <c r="CL20" s="26">
        <f>IF(CL$4&lt;'Forecast Assumptions'!$B36,0,'Forecast Assumptions'!$E36*'Forecast Assumptions'!$F36)/12</f>
        <v>139823.75</v>
      </c>
      <c r="CM20" s="26">
        <f>IF(CM$4&lt;'Forecast Assumptions'!$B36,0,'Forecast Assumptions'!$E36*'Forecast Assumptions'!$F36)/12</f>
        <v>139823.75</v>
      </c>
      <c r="CN20" s="26">
        <f>IF(CN$4&lt;'Forecast Assumptions'!$B36,0,'Forecast Assumptions'!$E36*'Forecast Assumptions'!$F36)/12</f>
        <v>139823.75</v>
      </c>
      <c r="CO20" s="26">
        <f>IF(CO$4&lt;'Forecast Assumptions'!$B36,0,'Forecast Assumptions'!$E36*'Forecast Assumptions'!$F36)/12</f>
        <v>139823.75</v>
      </c>
      <c r="CP20" s="26">
        <f>IF(CP$4&lt;'Forecast Assumptions'!$B36,0,'Forecast Assumptions'!$E36*'Forecast Assumptions'!$F36)/12</f>
        <v>139823.75</v>
      </c>
      <c r="CQ20" s="26">
        <f>IF(CQ$4&lt;'Forecast Assumptions'!$B36,0,'Forecast Assumptions'!$E36*'Forecast Assumptions'!$F36)/12</f>
        <v>139823.75</v>
      </c>
      <c r="CR20" s="26">
        <f>IF(CR$4&lt;'Forecast Assumptions'!$B36,0,'Forecast Assumptions'!$E36*'Forecast Assumptions'!$F36)/12</f>
        <v>139823.75</v>
      </c>
      <c r="CS20" s="26">
        <f>IF(CS$4&lt;'Forecast Assumptions'!$B36,0,'Forecast Assumptions'!$E36*'Forecast Assumptions'!$F36)/12</f>
        <v>139823.75</v>
      </c>
      <c r="CT20" s="26">
        <f>IF(CT$4&lt;'Forecast Assumptions'!$B36,0,'Forecast Assumptions'!$E36*'Forecast Assumptions'!$F36)/12</f>
        <v>139823.75</v>
      </c>
      <c r="CU20" s="26">
        <f>IF(CU$4&lt;'Forecast Assumptions'!$B36,0,'Forecast Assumptions'!$E36*'Forecast Assumptions'!$F36)/12</f>
        <v>139823.75</v>
      </c>
      <c r="CV20" s="26">
        <f>IF(CV$4&lt;'Forecast Assumptions'!$B36,0,'Forecast Assumptions'!$E36*'Forecast Assumptions'!$F36)/12</f>
        <v>139823.75</v>
      </c>
      <c r="CW20" s="26">
        <f>IF(CW$4&lt;'Forecast Assumptions'!$B36,0,'Forecast Assumptions'!$E36*'Forecast Assumptions'!$F36)/12</f>
        <v>139823.75</v>
      </c>
      <c r="CX20" s="26">
        <f>IF(CX$4&lt;'Forecast Assumptions'!$B36,0,'Forecast Assumptions'!$E36*'Forecast Assumptions'!$F36)/12</f>
        <v>139823.75</v>
      </c>
      <c r="CY20" s="26">
        <f>IF(CY$4&lt;'Forecast Assumptions'!$B36,0,'Forecast Assumptions'!$E36*'Forecast Assumptions'!$F36)/12</f>
        <v>139823.75</v>
      </c>
      <c r="CZ20" s="26">
        <f>IF(CZ$4&lt;'Forecast Assumptions'!$B36,0,'Forecast Assumptions'!$E36*'Forecast Assumptions'!$F36)/12</f>
        <v>139823.75</v>
      </c>
      <c r="DA20" s="26">
        <f>IF(DA$4&lt;'Forecast Assumptions'!$B36,0,'Forecast Assumptions'!$E36*'Forecast Assumptions'!$F36)/12</f>
        <v>139823.75</v>
      </c>
      <c r="DB20" s="26">
        <f>IF(DB$4&lt;'Forecast Assumptions'!$B36,0,'Forecast Assumptions'!$E36*'Forecast Assumptions'!$F36)/12</f>
        <v>139823.75</v>
      </c>
      <c r="DC20" s="26">
        <f>IF(DC$4&lt;'Forecast Assumptions'!$B36,0,'Forecast Assumptions'!$E36*'Forecast Assumptions'!$F36)/12</f>
        <v>139823.75</v>
      </c>
      <c r="DD20" s="26">
        <f>IF(DD$4&lt;'Forecast Assumptions'!$B36,0,'Forecast Assumptions'!$E36*'Forecast Assumptions'!$F36)/12</f>
        <v>139823.75</v>
      </c>
      <c r="DE20" s="26">
        <f>IF(DE$4&lt;'Forecast Assumptions'!$B36,0,'Forecast Assumptions'!$E36*'Forecast Assumptions'!$F36)/12</f>
        <v>139823.75</v>
      </c>
      <c r="DF20" s="26">
        <f>IF(DF$4&lt;'Forecast Assumptions'!$B36,0,'Forecast Assumptions'!$E36*'Forecast Assumptions'!$F36)/12</f>
        <v>139823.75</v>
      </c>
      <c r="DG20" s="26">
        <f>IF(DG$4&lt;'Forecast Assumptions'!$B36,0,'Forecast Assumptions'!$E36*'Forecast Assumptions'!$F36)/12</f>
        <v>139823.75</v>
      </c>
      <c r="DH20" s="26">
        <f>IF(DH$4&lt;'Forecast Assumptions'!$B36,0,'Forecast Assumptions'!$E36*'Forecast Assumptions'!$F36)/12</f>
        <v>139823.75</v>
      </c>
      <c r="DI20" s="26">
        <f>IF(DI$4&lt;'Forecast Assumptions'!$B36,0,'Forecast Assumptions'!$E36*'Forecast Assumptions'!$F36)/12</f>
        <v>139823.75</v>
      </c>
      <c r="DJ20" s="26">
        <f>IF(DJ$4&lt;'Forecast Assumptions'!$B36,0,'Forecast Assumptions'!$E36*'Forecast Assumptions'!$F36)/12</f>
        <v>139823.75</v>
      </c>
      <c r="DK20" s="26">
        <f>IF(DK$4&lt;'Forecast Assumptions'!$B36,0,'Forecast Assumptions'!$E36*'Forecast Assumptions'!$F36)/12</f>
        <v>139823.75</v>
      </c>
      <c r="DL20" s="26">
        <f>IF(DL$4&lt;'Forecast Assumptions'!$B36,0,'Forecast Assumptions'!$E36*'Forecast Assumptions'!$F36)/12</f>
        <v>139823.75</v>
      </c>
      <c r="DM20" s="26">
        <f>IF(DM$4&lt;'Forecast Assumptions'!$B36,0,'Forecast Assumptions'!$E36*'Forecast Assumptions'!$F36)/12</f>
        <v>139823.75</v>
      </c>
      <c r="DN20" s="26">
        <f>IF(DN$4&lt;'Forecast Assumptions'!$B36,0,'Forecast Assumptions'!$E36*'Forecast Assumptions'!$F36)/12</f>
        <v>139823.75</v>
      </c>
      <c r="DO20" s="26">
        <f>IF(DO$4&lt;'Forecast Assumptions'!$B36,0,'Forecast Assumptions'!$E36*'Forecast Assumptions'!$F36)/12</f>
        <v>139823.75</v>
      </c>
      <c r="DP20" s="26">
        <f>IF(DP$4&lt;'Forecast Assumptions'!$B36,0,'Forecast Assumptions'!$E36*'Forecast Assumptions'!$F36)/12</f>
        <v>139823.75</v>
      </c>
      <c r="DQ20" s="26">
        <f>IF(DQ$4&lt;'Forecast Assumptions'!$B36,0,'Forecast Assumptions'!$E36*'Forecast Assumptions'!$F36)/12</f>
        <v>139823.75</v>
      </c>
      <c r="DR20" s="26">
        <f>IF(DR$4&lt;'Forecast Assumptions'!$B36,0,'Forecast Assumptions'!$E36*'Forecast Assumptions'!$F36)/12</f>
        <v>139823.75</v>
      </c>
      <c r="DS20" s="26">
        <f>IF(DS$4&lt;'Forecast Assumptions'!$B36,0,'Forecast Assumptions'!$E36*'Forecast Assumptions'!$F36)/12</f>
        <v>139823.75</v>
      </c>
      <c r="DT20" s="26">
        <f>IF(DT$4&lt;'Forecast Assumptions'!$B36,0,'Forecast Assumptions'!$E36*'Forecast Assumptions'!$F36)/12</f>
        <v>139823.75</v>
      </c>
      <c r="DU20" s="26">
        <f>IF(DU$4&lt;'Forecast Assumptions'!$B36,0,'Forecast Assumptions'!$E36*'Forecast Assumptions'!$F36)/12</f>
        <v>139823.75</v>
      </c>
      <c r="DV20" s="26">
        <f>IF(DV$4&lt;'Forecast Assumptions'!$B36,0,'Forecast Assumptions'!$E36*'Forecast Assumptions'!$F36)/12</f>
        <v>139823.75</v>
      </c>
      <c r="DW20" s="26">
        <f>IF(DW$4&lt;'Forecast Assumptions'!$B36,0,'Forecast Assumptions'!$E36*'Forecast Assumptions'!$F36)/12</f>
        <v>139823.75</v>
      </c>
      <c r="DX20" s="26">
        <f>IF(DX$4&lt;'Forecast Assumptions'!$B36,0,'Forecast Assumptions'!$E36*'Forecast Assumptions'!$F36)/12</f>
        <v>139823.75</v>
      </c>
      <c r="DY20" s="26">
        <f>IF(DY$4&lt;'Forecast Assumptions'!$B36,0,'Forecast Assumptions'!$E36*'Forecast Assumptions'!$F36)/12</f>
        <v>139823.75</v>
      </c>
      <c r="DZ20" s="26">
        <f>IF(DZ$4&lt;'Forecast Assumptions'!$B36,0,'Forecast Assumptions'!$E36*'Forecast Assumptions'!$F36)/12</f>
        <v>139823.75</v>
      </c>
      <c r="EA20" s="26">
        <f>IF(EA$4&lt;'Forecast Assumptions'!$B36,0,'Forecast Assumptions'!$E36*'Forecast Assumptions'!$F36)/12</f>
        <v>139823.75</v>
      </c>
      <c r="EB20" s="26">
        <f>IF(EB$4&lt;'Forecast Assumptions'!$B36,0,'Forecast Assumptions'!$E36*'Forecast Assumptions'!$F36)/12</f>
        <v>139823.75</v>
      </c>
      <c r="EC20" s="26">
        <f>IF(EC$4&lt;'Forecast Assumptions'!$B36,0,'Forecast Assumptions'!$E36*'Forecast Assumptions'!$F36)/12</f>
        <v>139823.75</v>
      </c>
      <c r="ED20" s="26">
        <f>IF(ED$4&lt;'Forecast Assumptions'!$B36,0,'Forecast Assumptions'!$E36*'Forecast Assumptions'!$F36)/12</f>
        <v>139823.75</v>
      </c>
      <c r="EE20" s="26">
        <f>IF(EE$4&lt;'Forecast Assumptions'!$B36,0,'Forecast Assumptions'!$E36*'Forecast Assumptions'!$F36)/12</f>
        <v>139823.75</v>
      </c>
      <c r="EF20" s="26">
        <f>IF(EF$4&lt;'Forecast Assumptions'!$B36,0,'Forecast Assumptions'!$E36*'Forecast Assumptions'!$F36)/12</f>
        <v>139823.75</v>
      </c>
      <c r="EG20" s="26">
        <f>IF(EG$4&lt;'Forecast Assumptions'!$B36,0,'Forecast Assumptions'!$E36*'Forecast Assumptions'!$F36)/12</f>
        <v>139823.75</v>
      </c>
      <c r="EH20" s="26">
        <f>IF(EH$4&lt;'Forecast Assumptions'!$B36,0,'Forecast Assumptions'!$E36*'Forecast Assumptions'!$F36)/12</f>
        <v>139823.75</v>
      </c>
      <c r="EI20" s="26">
        <f>IF(EI$4&lt;'Forecast Assumptions'!$B36,0,'Forecast Assumptions'!$E36*'Forecast Assumptions'!$F36)/12</f>
        <v>139823.75</v>
      </c>
      <c r="EJ20" s="26">
        <f>IF(EJ$4&lt;'Forecast Assumptions'!$B36,0,'Forecast Assumptions'!$E36*'Forecast Assumptions'!$F36)/12</f>
        <v>139823.75</v>
      </c>
      <c r="EK20" s="26">
        <f>IF(EK$4&lt;'Forecast Assumptions'!$B36,0,'Forecast Assumptions'!$E36*'Forecast Assumptions'!$F36)/12</f>
        <v>139823.75</v>
      </c>
      <c r="EL20" s="26">
        <f>IF(EL$4&lt;'Forecast Assumptions'!$B36,0,'Forecast Assumptions'!$E36*'Forecast Assumptions'!$F36)/12</f>
        <v>139823.75</v>
      </c>
      <c r="EM20" s="26">
        <f>IF(EM$4&lt;'Forecast Assumptions'!$B36,0,'Forecast Assumptions'!$E36*'Forecast Assumptions'!$F36)/12</f>
        <v>139823.75</v>
      </c>
      <c r="EN20" s="26">
        <f>IF(EN$4&lt;'Forecast Assumptions'!$B36,0,'Forecast Assumptions'!$E36*'Forecast Assumptions'!$F36)/12</f>
        <v>139823.75</v>
      </c>
      <c r="EO20" s="26">
        <f>IF(EO$4&lt;'Forecast Assumptions'!$B36,0,'Forecast Assumptions'!$E36*'Forecast Assumptions'!$F36)/12</f>
        <v>139823.75</v>
      </c>
      <c r="EP20" s="26">
        <f>IF(EP$4&lt;'Forecast Assumptions'!$B36,0,'Forecast Assumptions'!$E36*'Forecast Assumptions'!$F36)/12</f>
        <v>139823.75</v>
      </c>
      <c r="EQ20" s="26">
        <f>IF(EQ$4&lt;'Forecast Assumptions'!$B36,0,'Forecast Assumptions'!$E36*'Forecast Assumptions'!$F36)/12</f>
        <v>139823.75</v>
      </c>
      <c r="ER20" s="26">
        <f>IF(ER$4&lt;'Forecast Assumptions'!$B36,0,'Forecast Assumptions'!$E36*'Forecast Assumptions'!$F36)/12</f>
        <v>139823.75</v>
      </c>
      <c r="ES20" s="26">
        <f>IF(ES$4&lt;'Forecast Assumptions'!$B36,0,'Forecast Assumptions'!$E36*'Forecast Assumptions'!$F36)/12</f>
        <v>139823.75</v>
      </c>
      <c r="ET20" s="26">
        <f>IF(ET$4&lt;'Forecast Assumptions'!$B36,0,'Forecast Assumptions'!$E36*'Forecast Assumptions'!$F36)/12</f>
        <v>139823.75</v>
      </c>
      <c r="EU20" s="26">
        <f>IF(EU$4&lt;'Forecast Assumptions'!$B36,0,'Forecast Assumptions'!$E36*'Forecast Assumptions'!$F36)/12</f>
        <v>139823.75</v>
      </c>
      <c r="EV20" s="26">
        <f>IF(EV$4&lt;'Forecast Assumptions'!$B36,0,'Forecast Assumptions'!$E36*'Forecast Assumptions'!$F36)/12</f>
        <v>139823.75</v>
      </c>
      <c r="EW20" s="26">
        <f>IF(EW$4&lt;'Forecast Assumptions'!$B36,0,'Forecast Assumptions'!$E36*'Forecast Assumptions'!$F36)/12</f>
        <v>139823.75</v>
      </c>
      <c r="EX20" s="26">
        <f>IF(EX$4&lt;'Forecast Assumptions'!$B36,0,'Forecast Assumptions'!$E36*'Forecast Assumptions'!$F36)/12</f>
        <v>139823.75</v>
      </c>
      <c r="EY20" s="26">
        <f>IF(EY$4&lt;'Forecast Assumptions'!$B36,0,'Forecast Assumptions'!$E36*'Forecast Assumptions'!$F36)/12</f>
        <v>139823.75</v>
      </c>
      <c r="EZ20" s="26">
        <f>IF(EZ$4&lt;'Forecast Assumptions'!$B36,0,'Forecast Assumptions'!$E36*'Forecast Assumptions'!$F36)/12</f>
        <v>139823.75</v>
      </c>
      <c r="FA20" s="26">
        <f>IF(FA$4&lt;'Forecast Assumptions'!$B36,0,'Forecast Assumptions'!$E36*'Forecast Assumptions'!$F36)/12</f>
        <v>139823.75</v>
      </c>
      <c r="FB20" s="26">
        <f>IF(FB$4&lt;'Forecast Assumptions'!$B36,0,'Forecast Assumptions'!$E36*'Forecast Assumptions'!$F36)/12</f>
        <v>139823.75</v>
      </c>
      <c r="FC20" s="26">
        <f>IF(FC$4&lt;'Forecast Assumptions'!$B36,0,'Forecast Assumptions'!$E36*'Forecast Assumptions'!$F36)/12</f>
        <v>139823.75</v>
      </c>
      <c r="FD20" s="26">
        <f>IF(FD$4&lt;'Forecast Assumptions'!$B36,0,'Forecast Assumptions'!$E36*'Forecast Assumptions'!$F36)/12</f>
        <v>139823.75</v>
      </c>
      <c r="FE20" s="26">
        <f>IF(FE$4&lt;'Forecast Assumptions'!$B36,0,'Forecast Assumptions'!$E36*'Forecast Assumptions'!$F36)/12</f>
        <v>139823.75</v>
      </c>
      <c r="FF20" s="26">
        <f>IF(FF$4&lt;'Forecast Assumptions'!$B36,0,'Forecast Assumptions'!$E36*'Forecast Assumptions'!$F36)/12</f>
        <v>139823.75</v>
      </c>
      <c r="FG20" s="26">
        <f>IF(FG$4&lt;'Forecast Assumptions'!$B36,0,'Forecast Assumptions'!$E36*'Forecast Assumptions'!$F36)/12</f>
        <v>139823.75</v>
      </c>
      <c r="FH20" s="26">
        <f>IF(FH$4&lt;'Forecast Assumptions'!$B36,0,'Forecast Assumptions'!$E36*'Forecast Assumptions'!$F36)/12</f>
        <v>139823.75</v>
      </c>
      <c r="FI20" s="26">
        <f>IF(FI$4&lt;'Forecast Assumptions'!$B36,0,'Forecast Assumptions'!$E36*'Forecast Assumptions'!$F36)/12</f>
        <v>139823.75</v>
      </c>
      <c r="FJ20" s="26">
        <f>IF(FJ$4&lt;'Forecast Assumptions'!$B36,0,'Forecast Assumptions'!$E36*'Forecast Assumptions'!$F36)/12</f>
        <v>139823.75</v>
      </c>
      <c r="FK20" s="26">
        <f>IF(FK$4&lt;'Forecast Assumptions'!$B36,0,'Forecast Assumptions'!$E36*'Forecast Assumptions'!$F36)/12</f>
        <v>139823.75</v>
      </c>
      <c r="FL20" s="26">
        <f>IF(FL$4&lt;'Forecast Assumptions'!$B36,0,'Forecast Assumptions'!$E36*'Forecast Assumptions'!$F36)/12</f>
        <v>139823.75</v>
      </c>
      <c r="FM20" s="26">
        <f>IF(FM$4&lt;'Forecast Assumptions'!$B36,0,'Forecast Assumptions'!$E36*'Forecast Assumptions'!$F36)/12</f>
        <v>139823.75</v>
      </c>
      <c r="FN20" s="26">
        <f>IF(FN$4&lt;'Forecast Assumptions'!$B36,0,'Forecast Assumptions'!$E36*'Forecast Assumptions'!$F36)/12</f>
        <v>139823.75</v>
      </c>
      <c r="FO20" s="26">
        <f>IF(FO$4&lt;'Forecast Assumptions'!$B36,0,'Forecast Assumptions'!$E36*'Forecast Assumptions'!$F36)/12</f>
        <v>139823.75</v>
      </c>
      <c r="FP20" s="26">
        <f>IF(FP$4&lt;'Forecast Assumptions'!$B36,0,'Forecast Assumptions'!$E36*'Forecast Assumptions'!$F36)/12</f>
        <v>139823.75</v>
      </c>
      <c r="FQ20" s="26">
        <f>IF(FQ$4&lt;'Forecast Assumptions'!$B36,0,'Forecast Assumptions'!$E36*'Forecast Assumptions'!$F36)/12</f>
        <v>139823.75</v>
      </c>
      <c r="FR20" s="26">
        <f>IF(FR$4&lt;'Forecast Assumptions'!$B36,0,'Forecast Assumptions'!$E36*'Forecast Assumptions'!$F36)/12</f>
        <v>139823.75</v>
      </c>
      <c r="FS20" s="26">
        <f>IF(FS$4&lt;'Forecast Assumptions'!$B36,0,'Forecast Assumptions'!$E36*'Forecast Assumptions'!$F36)/12</f>
        <v>139823.75</v>
      </c>
      <c r="FT20" s="26">
        <f>IF(FT$4&lt;'Forecast Assumptions'!$B36,0,'Forecast Assumptions'!$E36*'Forecast Assumptions'!$F36)/12</f>
        <v>139823.75</v>
      </c>
      <c r="FU20" s="26">
        <f>IF(FU$4&lt;'Forecast Assumptions'!$B36,0,'Forecast Assumptions'!$E36*'Forecast Assumptions'!$F36)/12</f>
        <v>139823.75</v>
      </c>
      <c r="FV20" s="26">
        <f>IF(FV$4&lt;'Forecast Assumptions'!$B36,0,'Forecast Assumptions'!$E36*'Forecast Assumptions'!$F36)/12</f>
        <v>139823.75</v>
      </c>
      <c r="FW20" s="26">
        <f>IF(FW$4&lt;'Forecast Assumptions'!$B36,0,'Forecast Assumptions'!$E36*'Forecast Assumptions'!$F36)/12</f>
        <v>139823.75</v>
      </c>
      <c r="FX20" s="26">
        <f>IF(FX$4&lt;'Forecast Assumptions'!$B36,0,'Forecast Assumptions'!$E36*'Forecast Assumptions'!$F36)/12</f>
        <v>139823.75</v>
      </c>
      <c r="FY20" s="26">
        <f>IF(FY$4&lt;'Forecast Assumptions'!$B36,0,'Forecast Assumptions'!$E36*'Forecast Assumptions'!$F36)/12</f>
        <v>139823.75</v>
      </c>
      <c r="FZ20" s="26">
        <f>IF(FZ$4&lt;'Forecast Assumptions'!$B36,0,'Forecast Assumptions'!$E36*'Forecast Assumptions'!$F36)/12</f>
        <v>139823.75</v>
      </c>
      <c r="GA20" s="26">
        <f>IF(GA$4&lt;'Forecast Assumptions'!$B36,0,'Forecast Assumptions'!$E36*'Forecast Assumptions'!$F36)/12</f>
        <v>139823.75</v>
      </c>
      <c r="GB20" s="26">
        <f>IF(GB$4&lt;'Forecast Assumptions'!$B36,0,'Forecast Assumptions'!$E36*'Forecast Assumptions'!$F36)/12</f>
        <v>139823.75</v>
      </c>
      <c r="GC20" s="26">
        <f>IF(GC$4&lt;'Forecast Assumptions'!$B36,0,'Forecast Assumptions'!$E36*'Forecast Assumptions'!$F36)/12</f>
        <v>139823.75</v>
      </c>
      <c r="GD20" s="26">
        <f>IF(GD$4&lt;'Forecast Assumptions'!$B36,0,'Forecast Assumptions'!$E36*'Forecast Assumptions'!$F36)/12</f>
        <v>139823.75</v>
      </c>
      <c r="GE20" s="26">
        <f>IF(GE$4&lt;'Forecast Assumptions'!$B36,0,'Forecast Assumptions'!$E36*'Forecast Assumptions'!$F36)/12</f>
        <v>139823.75</v>
      </c>
      <c r="GF20" s="26">
        <f>IF(GF$4&lt;'Forecast Assumptions'!$B36,0,'Forecast Assumptions'!$E36*'Forecast Assumptions'!$F36)/12</f>
        <v>139823.75</v>
      </c>
      <c r="GG20" s="26">
        <f>IF(GG$4&lt;'Forecast Assumptions'!$B36,0,'Forecast Assumptions'!$E36*'Forecast Assumptions'!$F36)/12</f>
        <v>139823.75</v>
      </c>
      <c r="GH20" s="26">
        <f>IF(GH$4&lt;'Forecast Assumptions'!$B36,0,'Forecast Assumptions'!$E36*'Forecast Assumptions'!$F36)/12</f>
        <v>139823.75</v>
      </c>
      <c r="GI20" s="26">
        <f>IF(GI$4&lt;'Forecast Assumptions'!$B36,0,'Forecast Assumptions'!$E36*'Forecast Assumptions'!$F36)/12</f>
        <v>139823.75</v>
      </c>
      <c r="GJ20" s="26">
        <f>IF(GJ$4&lt;'Forecast Assumptions'!$B36,0,'Forecast Assumptions'!$E36*'Forecast Assumptions'!$F36)/12</f>
        <v>139823.75</v>
      </c>
      <c r="GK20" s="26">
        <f>IF(GK$4&lt;'Forecast Assumptions'!$B36,0,'Forecast Assumptions'!$E36*'Forecast Assumptions'!$F36)/12</f>
        <v>139823.75</v>
      </c>
      <c r="GL20" s="26">
        <f>IF(GL$4&lt;'Forecast Assumptions'!$B36,0,'Forecast Assumptions'!$E36*'Forecast Assumptions'!$F36)/12</f>
        <v>139823.75</v>
      </c>
      <c r="GM20" s="26">
        <f>IF(GM$4&lt;'Forecast Assumptions'!$B36,0,'Forecast Assumptions'!$E36*'Forecast Assumptions'!$F36)/12</f>
        <v>139823.75</v>
      </c>
      <c r="GN20" s="26">
        <f>IF(GN$4&lt;'Forecast Assumptions'!$B36,0,'Forecast Assumptions'!$E36*'Forecast Assumptions'!$F36)/12</f>
        <v>139823.75</v>
      </c>
      <c r="GO20" s="26">
        <f>IF(GO$4&lt;'Forecast Assumptions'!$B36,0,'Forecast Assumptions'!$E36*'Forecast Assumptions'!$F36)/12</f>
        <v>139823.75</v>
      </c>
      <c r="GP20" s="26">
        <f>IF(GP$4&lt;'Forecast Assumptions'!$B36,0,'Forecast Assumptions'!$E36*'Forecast Assumptions'!$F36)/12</f>
        <v>139823.75</v>
      </c>
      <c r="GQ20" s="26">
        <f>IF(GQ$4&lt;'Forecast Assumptions'!$B36,0,'Forecast Assumptions'!$E36*'Forecast Assumptions'!$F36)/12</f>
        <v>139823.75</v>
      </c>
      <c r="GR20" s="26">
        <f>IF(GR$4&lt;'Forecast Assumptions'!$B36,0,'Forecast Assumptions'!$E36*'Forecast Assumptions'!$F36)/12</f>
        <v>139823.75</v>
      </c>
      <c r="GS20" s="26">
        <f>IF(GS$4&lt;'Forecast Assumptions'!$B36,0,'Forecast Assumptions'!$E36*'Forecast Assumptions'!$F36)/12</f>
        <v>139823.75</v>
      </c>
      <c r="GT20" s="26">
        <f>IF(GT$4&lt;'Forecast Assumptions'!$B36,0,'Forecast Assumptions'!$E36*'Forecast Assumptions'!$F36)/12</f>
        <v>139823.75</v>
      </c>
      <c r="GU20" s="26">
        <f>IF(GU$4&lt;'Forecast Assumptions'!$B36,0,'Forecast Assumptions'!$E36*'Forecast Assumptions'!$F36)/12</f>
        <v>139823.75</v>
      </c>
      <c r="GV20" s="26">
        <f>IF(GV$4&lt;'Forecast Assumptions'!$B36,0,'Forecast Assumptions'!$E36*'Forecast Assumptions'!$F36)/12</f>
        <v>139823.75</v>
      </c>
      <c r="GW20" s="36">
        <f>IF(GW$4&lt;'Forecast Assumptions'!$B36,0,'Forecast Assumptions'!$E36*'Forecast Assumptions'!$F36)/12</f>
        <v>139823.75</v>
      </c>
      <c r="GX20" s="26">
        <f>IF(GX$4&lt;'Forecast Assumptions'!$B36,0,'Forecast Assumptions'!$E36*'Forecast Assumptions'!$F36)/12</f>
        <v>139823.75</v>
      </c>
      <c r="GY20" s="26">
        <f>IF(GY$4&lt;'Forecast Assumptions'!$B36,0,'Forecast Assumptions'!$E36*'Forecast Assumptions'!$F36)/12</f>
        <v>139823.75</v>
      </c>
      <c r="GZ20" s="26">
        <f>IF(GZ$4&lt;'Forecast Assumptions'!$B36,0,'Forecast Assumptions'!$E36*'Forecast Assumptions'!$F36)/12</f>
        <v>139823.75</v>
      </c>
      <c r="HA20" s="26">
        <f>IF(HA$4&lt;'Forecast Assumptions'!$B36,0,'Forecast Assumptions'!$E36*'Forecast Assumptions'!$F36)/12</f>
        <v>139823.75</v>
      </c>
      <c r="HB20" s="26">
        <f>IF(HB$4&lt;'Forecast Assumptions'!$B36,0,'Forecast Assumptions'!$E36*'Forecast Assumptions'!$F36)/12</f>
        <v>139823.75</v>
      </c>
      <c r="HC20" s="26">
        <f>IF(HC$4&lt;'Forecast Assumptions'!$B36,0,'Forecast Assumptions'!$E36*'Forecast Assumptions'!$F36)/12</f>
        <v>139823.75</v>
      </c>
      <c r="HD20" s="26">
        <f>IF(HD$4&lt;'Forecast Assumptions'!$B36,0,'Forecast Assumptions'!$E36*'Forecast Assumptions'!$F36)/12</f>
        <v>139823.75</v>
      </c>
      <c r="HE20" s="26">
        <f>IF(HE$4&lt;'Forecast Assumptions'!$B36,0,'Forecast Assumptions'!$E36*'Forecast Assumptions'!$F36)/12</f>
        <v>139823.75</v>
      </c>
      <c r="HF20" s="26">
        <f>IF(HF$4&lt;'Forecast Assumptions'!$B36,0,'Forecast Assumptions'!$E36*'Forecast Assumptions'!$F36)/12</f>
        <v>139823.75</v>
      </c>
      <c r="HG20" s="26">
        <f>IF(HG$4&lt;'Forecast Assumptions'!$B36,0,'Forecast Assumptions'!$E36*'Forecast Assumptions'!$F36)/12</f>
        <v>139823.75</v>
      </c>
      <c r="HH20" s="26">
        <f>IF(HH$4&lt;'Forecast Assumptions'!$B36,0,'Forecast Assumptions'!$E36*'Forecast Assumptions'!$F36)/12</f>
        <v>139823.75</v>
      </c>
      <c r="HI20" s="26">
        <f>IF(HI$4&lt;'Forecast Assumptions'!$B36,0,'Forecast Assumptions'!$E36*'Forecast Assumptions'!$F36)/12</f>
        <v>139823.75</v>
      </c>
      <c r="HJ20" s="26">
        <f>IF(HJ$4&lt;'Forecast Assumptions'!$B36,0,'Forecast Assumptions'!$E36*'Forecast Assumptions'!$F36)/12</f>
        <v>139823.75</v>
      </c>
      <c r="HK20" s="26">
        <f>IF(HK$4&lt;'Forecast Assumptions'!$B36,0,'Forecast Assumptions'!$E36*'Forecast Assumptions'!$F36)/12</f>
        <v>139823.75</v>
      </c>
      <c r="HL20" s="26">
        <f>IF(HL$4&lt;'Forecast Assumptions'!$B36,0,'Forecast Assumptions'!$E36*'Forecast Assumptions'!$F36)/12</f>
        <v>139823.75</v>
      </c>
      <c r="HM20" s="26">
        <f>IF(HM$4&lt;'Forecast Assumptions'!$B36,0,'Forecast Assumptions'!$E36*'Forecast Assumptions'!$F36)/12</f>
        <v>139823.75</v>
      </c>
      <c r="HN20" s="26">
        <f>IF(HN$4&lt;'Forecast Assumptions'!$B36,0,'Forecast Assumptions'!$E36*'Forecast Assumptions'!$F36)/12</f>
        <v>139823.75</v>
      </c>
      <c r="HO20" s="26">
        <f>IF(HO$4&lt;'Forecast Assumptions'!$B36,0,'Forecast Assumptions'!$E36*'Forecast Assumptions'!$F36)/12</f>
        <v>139823.75</v>
      </c>
      <c r="HP20" s="26">
        <f>IF(HP$4&lt;'Forecast Assumptions'!$B36,0,'Forecast Assumptions'!$E36*'Forecast Assumptions'!$F36)/12</f>
        <v>139823.75</v>
      </c>
      <c r="HQ20" s="26">
        <f>IF(HQ$4&lt;'Forecast Assumptions'!$B36,0,'Forecast Assumptions'!$E36*'Forecast Assumptions'!$F36)/12</f>
        <v>139823.75</v>
      </c>
      <c r="HR20" s="26">
        <f>IF(HR$4&lt;'Forecast Assumptions'!$B36,0,'Forecast Assumptions'!$E36*'Forecast Assumptions'!$F36)/12</f>
        <v>139823.75</v>
      </c>
      <c r="HS20" s="26">
        <f>IF(HS$4&lt;'Forecast Assumptions'!$B36,0,'Forecast Assumptions'!$E36*'Forecast Assumptions'!$F36)/12</f>
        <v>139823.75</v>
      </c>
      <c r="HT20" s="26">
        <f>IF(HT$4&lt;'Forecast Assumptions'!$B36,0,'Forecast Assumptions'!$E36*'Forecast Assumptions'!$F36)/12</f>
        <v>139823.75</v>
      </c>
      <c r="HU20" s="26">
        <f>IF(HU$4&lt;'Forecast Assumptions'!$B36,0,'Forecast Assumptions'!$E36*'Forecast Assumptions'!$F36)/12</f>
        <v>139823.75</v>
      </c>
      <c r="HV20" s="26">
        <f>IF(HV$4&lt;'Forecast Assumptions'!$B36,0,'Forecast Assumptions'!$E36*'Forecast Assumptions'!$F36)/12</f>
        <v>139823.75</v>
      </c>
      <c r="HW20" s="26">
        <f>IF(HW$4&lt;'Forecast Assumptions'!$B36,0,'Forecast Assumptions'!$E36*'Forecast Assumptions'!$F36)/12</f>
        <v>139823.75</v>
      </c>
      <c r="HX20" s="26">
        <f>IF(HX$4&lt;'Forecast Assumptions'!$B36,0,'Forecast Assumptions'!$E36*'Forecast Assumptions'!$F36)/12</f>
        <v>139823.75</v>
      </c>
      <c r="HY20" s="26">
        <f>IF(HY$4&lt;'Forecast Assumptions'!$B36,0,'Forecast Assumptions'!$E36*'Forecast Assumptions'!$F36)/12</f>
        <v>139823.75</v>
      </c>
      <c r="HZ20" s="26">
        <f>IF(HZ$4&lt;'Forecast Assumptions'!$B36,0,'Forecast Assumptions'!$E36*'Forecast Assumptions'!$F36)/12</f>
        <v>139823.75</v>
      </c>
      <c r="IA20" s="26">
        <f>IF(IA$4&lt;'Forecast Assumptions'!$B36,0,'Forecast Assumptions'!$E36*'Forecast Assumptions'!$F36)/12</f>
        <v>139823.75</v>
      </c>
      <c r="IB20" s="26">
        <f>IF(IB$4&lt;'Forecast Assumptions'!$B36,0,'Forecast Assumptions'!$E36*'Forecast Assumptions'!$F36)/12</f>
        <v>139823.75</v>
      </c>
      <c r="IC20" s="26">
        <f>IF(IC$4&lt;'Forecast Assumptions'!$B36,0,'Forecast Assumptions'!$E36*'Forecast Assumptions'!$F36)/12</f>
        <v>139823.75</v>
      </c>
      <c r="ID20" s="26">
        <f>IF(ID$4&lt;'Forecast Assumptions'!$B36,0,'Forecast Assumptions'!$E36*'Forecast Assumptions'!$F36)/12</f>
        <v>139823.75</v>
      </c>
      <c r="IE20" s="26">
        <f>IF(IE$4&lt;'Forecast Assumptions'!$B36,0,'Forecast Assumptions'!$E36*'Forecast Assumptions'!$F36)/12</f>
        <v>139823.75</v>
      </c>
      <c r="IF20" s="26">
        <f>IF(IF$4&lt;'Forecast Assumptions'!$B36,0,'Forecast Assumptions'!$E36*'Forecast Assumptions'!$F36)/12</f>
        <v>139823.75</v>
      </c>
      <c r="IG20" s="26">
        <f>IF(IG$4&lt;'Forecast Assumptions'!$B36,0,'Forecast Assumptions'!$E36*'Forecast Assumptions'!$F36)/12</f>
        <v>139823.75</v>
      </c>
      <c r="IH20" s="26">
        <f>IF(IH$4&lt;'Forecast Assumptions'!$B36,0,'Forecast Assumptions'!$E36*'Forecast Assumptions'!$F36)/12</f>
        <v>139823.75</v>
      </c>
      <c r="II20" s="26">
        <f>IF(II$4&lt;'Forecast Assumptions'!$B36,0,'Forecast Assumptions'!$E36*'Forecast Assumptions'!$F36)/12</f>
        <v>139823.75</v>
      </c>
      <c r="IJ20" s="26">
        <f>IF(IJ$4&lt;'Forecast Assumptions'!$B36,0,'Forecast Assumptions'!$E36*'Forecast Assumptions'!$F36)/12</f>
        <v>139823.75</v>
      </c>
      <c r="IK20" s="26">
        <f>IF(IK$4&lt;'Forecast Assumptions'!$B36,0,'Forecast Assumptions'!$E36*'Forecast Assumptions'!$F36)/12</f>
        <v>139823.75</v>
      </c>
      <c r="IL20" s="26">
        <f>IF(IL$4&lt;'Forecast Assumptions'!$B36,0,'Forecast Assumptions'!$E36*'Forecast Assumptions'!$F36)/12</f>
        <v>139823.75</v>
      </c>
      <c r="IM20" s="26">
        <f>IF(IM$4&lt;'Forecast Assumptions'!$B36,0,'Forecast Assumptions'!$E36*'Forecast Assumptions'!$F36)/12</f>
        <v>139823.75</v>
      </c>
      <c r="IN20" s="26">
        <f>IF(IN$4&lt;'Forecast Assumptions'!$B36,0,'Forecast Assumptions'!$E36*'Forecast Assumptions'!$F36)/12</f>
        <v>139823.75</v>
      </c>
      <c r="IO20" s="26">
        <f>IF(IO$4&lt;'Forecast Assumptions'!$B36,0,'Forecast Assumptions'!$E36*'Forecast Assumptions'!$F36)/12</f>
        <v>139823.75</v>
      </c>
      <c r="IP20" s="26">
        <f>IF(IP$4&lt;'Forecast Assumptions'!$B36,0,'Forecast Assumptions'!$E36*'Forecast Assumptions'!$F36)/12</f>
        <v>139823.75</v>
      </c>
      <c r="IQ20" s="26">
        <f>IF(IQ$4&lt;'Forecast Assumptions'!$B36,0,'Forecast Assumptions'!$E36*'Forecast Assumptions'!$F36)/12</f>
        <v>139823.75</v>
      </c>
      <c r="IR20" s="26">
        <f>IF(IR$4&lt;'Forecast Assumptions'!$B36,0,'Forecast Assumptions'!$E36*'Forecast Assumptions'!$F36)/12</f>
        <v>139823.75</v>
      </c>
      <c r="IS20" s="26">
        <f>IF(IS$4&lt;'Forecast Assumptions'!$B36,0,'Forecast Assumptions'!$E36*'Forecast Assumptions'!$F36)/12</f>
        <v>139823.75</v>
      </c>
      <c r="IT20" s="26">
        <f>IF(IT$4&lt;'Forecast Assumptions'!$B36,0,'Forecast Assumptions'!$E36*'Forecast Assumptions'!$F36)/12</f>
        <v>139823.75</v>
      </c>
      <c r="IU20" s="26">
        <f>IF(IU$4&lt;'Forecast Assumptions'!$B36,0,'Forecast Assumptions'!$E36*'Forecast Assumptions'!$F36)/12</f>
        <v>139823.75</v>
      </c>
      <c r="IV20" s="26">
        <f>IF(IV$4&lt;'Forecast Assumptions'!$B36,0,'Forecast Assumptions'!$E36*'Forecast Assumptions'!$F36)/12</f>
        <v>139823.75</v>
      </c>
      <c r="IW20" s="26">
        <f>IF(IW$4&lt;'Forecast Assumptions'!$B36,0,'Forecast Assumptions'!$E36*'Forecast Assumptions'!$F36)/12</f>
        <v>139823.75</v>
      </c>
      <c r="IX20" s="26">
        <f>IF(IX$4&lt;'Forecast Assumptions'!$B36,0,'Forecast Assumptions'!$E36*'Forecast Assumptions'!$F36)/12</f>
        <v>139823.75</v>
      </c>
      <c r="IY20" s="26">
        <f>IF(IY$4&lt;'Forecast Assumptions'!$B36,0,'Forecast Assumptions'!$E36*'Forecast Assumptions'!$F36)/12</f>
        <v>139823.75</v>
      </c>
      <c r="IZ20" s="26">
        <f>IF(IZ$4&lt;'Forecast Assumptions'!$B36,0,'Forecast Assumptions'!$E36*'Forecast Assumptions'!$F36)/12</f>
        <v>139823.75</v>
      </c>
      <c r="JA20" s="26">
        <f>IF(JA$4&lt;'Forecast Assumptions'!$B36,0,'Forecast Assumptions'!$E36*'Forecast Assumptions'!$F36)/12</f>
        <v>139823.75</v>
      </c>
      <c r="JB20" s="26">
        <f>IF(JB$4&lt;'Forecast Assumptions'!$B36,0,'Forecast Assumptions'!$E36*'Forecast Assumptions'!$F36)/12</f>
        <v>139823.75</v>
      </c>
      <c r="JC20" s="26">
        <f>IF(JC$4&lt;'Forecast Assumptions'!$B36,0,'Forecast Assumptions'!$E36*'Forecast Assumptions'!$F36)/12</f>
        <v>139823.75</v>
      </c>
      <c r="JD20" s="26">
        <f>IF(JD$4&lt;'Forecast Assumptions'!$B36,0,'Forecast Assumptions'!$E36*'Forecast Assumptions'!$F36)/12</f>
        <v>139823.75</v>
      </c>
      <c r="JE20" s="26">
        <f>IF(JE$4&lt;'Forecast Assumptions'!$B36,0,'Forecast Assumptions'!$E36*'Forecast Assumptions'!$F36)/12</f>
        <v>139823.75</v>
      </c>
      <c r="JF20" s="26">
        <f>IF(JF$4&lt;'Forecast Assumptions'!$B36,0,'Forecast Assumptions'!$E36*'Forecast Assumptions'!$F36)/12</f>
        <v>139823.75</v>
      </c>
      <c r="JG20" s="26">
        <f>IF(JG$4&lt;'Forecast Assumptions'!$B36,0,'Forecast Assumptions'!$E36*'Forecast Assumptions'!$F36)/12</f>
        <v>139823.75</v>
      </c>
      <c r="JH20" s="26">
        <f>IF(JH$4&lt;'Forecast Assumptions'!$B36,0,'Forecast Assumptions'!$E36*'Forecast Assumptions'!$F36)/12</f>
        <v>139823.75</v>
      </c>
      <c r="JI20" s="26">
        <f>IF(JI$4&lt;'Forecast Assumptions'!$B36,0,'Forecast Assumptions'!$E36*'Forecast Assumptions'!$F36)/12</f>
        <v>139823.75</v>
      </c>
      <c r="JJ20" s="26">
        <f>IF(JJ$4&lt;'Forecast Assumptions'!$B36,0,'Forecast Assumptions'!$E36*'Forecast Assumptions'!$F36)/12</f>
        <v>139823.75</v>
      </c>
      <c r="JK20" s="26">
        <f>IF(JK$4&lt;'Forecast Assumptions'!$B36,0,'Forecast Assumptions'!$E36*'Forecast Assumptions'!$F36)/12</f>
        <v>139823.75</v>
      </c>
      <c r="JL20" s="26">
        <f>IF(JL$4&lt;'Forecast Assumptions'!$B36,0,'Forecast Assumptions'!$E36*'Forecast Assumptions'!$F36)/12</f>
        <v>139823.75</v>
      </c>
      <c r="JM20" s="26">
        <f>IF(JM$4&lt;'Forecast Assumptions'!$B36,0,'Forecast Assumptions'!$E36*'Forecast Assumptions'!$F36)/12</f>
        <v>139823.75</v>
      </c>
      <c r="JN20" s="26">
        <f>IF(JN$4&lt;'Forecast Assumptions'!$B36,0,'Forecast Assumptions'!$E36*'Forecast Assumptions'!$F36)/12</f>
        <v>139823.75</v>
      </c>
      <c r="JO20" s="26">
        <f>IF(JO$4&lt;'Forecast Assumptions'!$B36,0,'Forecast Assumptions'!$E36*'Forecast Assumptions'!$F36)/12</f>
        <v>139823.75</v>
      </c>
      <c r="JP20" s="26">
        <f>IF(JP$4&lt;'Forecast Assumptions'!$B36,0,'Forecast Assumptions'!$E36*'Forecast Assumptions'!$F36)/12</f>
        <v>139823.75</v>
      </c>
      <c r="JQ20" s="26">
        <f>IF(JQ$4&lt;'Forecast Assumptions'!$B36,0,'Forecast Assumptions'!$E36*'Forecast Assumptions'!$F36)/12</f>
        <v>139823.75</v>
      </c>
      <c r="JR20" s="26">
        <f>IF(JR$4&lt;'Forecast Assumptions'!$B36,0,'Forecast Assumptions'!$E36*'Forecast Assumptions'!$F36)/12</f>
        <v>139823.75</v>
      </c>
      <c r="JS20" s="26">
        <f>IF(JS$4&lt;'Forecast Assumptions'!$B36,0,'Forecast Assumptions'!$E36*'Forecast Assumptions'!$F36)/12</f>
        <v>139823.75</v>
      </c>
      <c r="JT20" s="26">
        <f>IF(JT$4&lt;'Forecast Assumptions'!$B36,0,'Forecast Assumptions'!$E36*'Forecast Assumptions'!$F36)/12</f>
        <v>139823.75</v>
      </c>
      <c r="JU20" s="26">
        <f>IF(JU$4&lt;'Forecast Assumptions'!$B36,0,'Forecast Assumptions'!$E36*'Forecast Assumptions'!$F36)/12</f>
        <v>139823.75</v>
      </c>
      <c r="JV20" s="26">
        <f>IF(JV$4&lt;'Forecast Assumptions'!$B36,0,'Forecast Assumptions'!$E36*'Forecast Assumptions'!$F36)/12</f>
        <v>139823.75</v>
      </c>
      <c r="JW20" s="26">
        <f>IF(JW$4&lt;'Forecast Assumptions'!$B36,0,'Forecast Assumptions'!$E36*'Forecast Assumptions'!$F36)/12</f>
        <v>139823.75</v>
      </c>
      <c r="JX20" s="26">
        <f>IF(JX$4&lt;'Forecast Assumptions'!$B36,0,'Forecast Assumptions'!$E36*'Forecast Assumptions'!$F36)/12</f>
        <v>139823.75</v>
      </c>
      <c r="JY20" s="26">
        <f>IF(JY$4&lt;'Forecast Assumptions'!$B36,0,'Forecast Assumptions'!$E36*'Forecast Assumptions'!$F36)/12</f>
        <v>139823.75</v>
      </c>
      <c r="JZ20" s="26">
        <f>IF(JZ$4&lt;'Forecast Assumptions'!$B36,0,'Forecast Assumptions'!$E36*'Forecast Assumptions'!$F36)/12</f>
        <v>139823.75</v>
      </c>
      <c r="KA20" s="26">
        <f>IF(KA$4&lt;'Forecast Assumptions'!$B36,0,'Forecast Assumptions'!$E36*'Forecast Assumptions'!$F36)/12</f>
        <v>139823.75</v>
      </c>
      <c r="KB20" s="26">
        <f>IF(KB$4&lt;'Forecast Assumptions'!$B36,0,'Forecast Assumptions'!$E36*'Forecast Assumptions'!$F36)/12</f>
        <v>139823.75</v>
      </c>
      <c r="KC20" s="36">
        <f>IF(KC$4&lt;'Forecast Assumptions'!$B36,0,'Forecast Assumptions'!$E36*'Forecast Assumptions'!$F36)/12</f>
        <v>139823.75</v>
      </c>
    </row>
    <row r="21" spans="1:289" s="26" customFormat="1" x14ac:dyDescent="0.25">
      <c r="A21" s="31"/>
      <c r="B21" s="31"/>
      <c r="BI21" s="36"/>
      <c r="BJ21" s="31"/>
      <c r="GW21" s="36"/>
      <c r="KC21" s="36"/>
    </row>
    <row r="22" spans="1:289" s="26" customFormat="1" x14ac:dyDescent="0.25">
      <c r="A22" s="35" t="s">
        <v>39</v>
      </c>
      <c r="B22" s="31"/>
      <c r="Y22" s="26">
        <f>IF(MONTH(Y$4)=MONTH('Forecast Assumptions'!$B35),ROUND((1-'Forecast Assumptions'!$G35)^(YEAR('Forecast CREA Model'!Y$4)-YEAR('Forecast Assumptions'!$B35)),5)*Y19,X22)</f>
        <v>0</v>
      </c>
      <c r="Z22" s="26">
        <f>IF(MONTH(Z$4)=MONTH('Forecast Assumptions'!$B35),ROUND((1-'Forecast Assumptions'!$G35)^(YEAR('Forecast CREA Model'!Z$4)-YEAR('Forecast Assumptions'!$B35)),5)*Z19,Y22)</f>
        <v>0</v>
      </c>
      <c r="AA22" s="26">
        <f>IF(MONTH(AA$4)=MONTH('Forecast Assumptions'!$B35),ROUND((1-'Forecast Assumptions'!$G35)^(YEAR('Forecast CREA Model'!AA$4)-YEAR('Forecast Assumptions'!$B35)),5)*AA19,Z22)</f>
        <v>0</v>
      </c>
      <c r="AB22" s="26">
        <f>IF(MONTH(AB$4)=MONTH('Forecast Assumptions'!$B35),ROUND((1-'Forecast Assumptions'!$G35)^(YEAR('Forecast CREA Model'!AB$4)-YEAR('Forecast Assumptions'!$B35)),5)*AB19,AA22)</f>
        <v>0</v>
      </c>
      <c r="AC22" s="26">
        <f>IF(MONTH(AC$4)=MONTH('Forecast Assumptions'!$B35),ROUND((1-'Forecast Assumptions'!$G35)^(YEAR('Forecast CREA Model'!AC$4)-YEAR('Forecast Assumptions'!$B35)),5)*AC19,AB22)</f>
        <v>0</v>
      </c>
      <c r="AD22" s="26">
        <f>IF(MONTH(AD$4)=MONTH('Forecast Assumptions'!$B35),ROUND((1-'Forecast Assumptions'!$G35)^(YEAR('Forecast CREA Model'!AD$4)-YEAR('Forecast Assumptions'!$B35)),5)*AD19,AC22)</f>
        <v>0</v>
      </c>
      <c r="AE22" s="26">
        <f>IF(MONTH(AE$4)=MONTH('Forecast Assumptions'!$B35),ROUND((1-'Forecast Assumptions'!$G35)^(YEAR('Forecast CREA Model'!AE$4)-YEAR('Forecast Assumptions'!$B35)),5)*AE19,AD22)</f>
        <v>0</v>
      </c>
      <c r="AF22" s="26">
        <f>IF(MONTH(AF$4)=MONTH('Forecast Assumptions'!$B35),ROUND((1-'Forecast Assumptions'!$G35)^(YEAR('Forecast CREA Model'!AF$4)-YEAR('Forecast Assumptions'!$B35)),5)*AF19,AE22)</f>
        <v>0</v>
      </c>
      <c r="AG22" s="26">
        <f>IF(MONTH(AG$4)=MONTH('Forecast Assumptions'!$B35),ROUND((1-'Forecast Assumptions'!$G35)^(YEAR('Forecast CREA Model'!AG$4)-YEAR('Forecast Assumptions'!$B35)),5)*AG19,AF22)</f>
        <v>0</v>
      </c>
      <c r="AH22" s="26">
        <f>IF(MONTH(AH$4)=MONTH('Forecast Assumptions'!$B35),ROUND((1-'Forecast Assumptions'!$G35)^(YEAR('Forecast CREA Model'!AH$4)-YEAR('Forecast Assumptions'!$B35)),5)*AH19,AG22)</f>
        <v>0</v>
      </c>
      <c r="AI22" s="26">
        <f>IF(MONTH(AI$4)=MONTH('Forecast Assumptions'!$B35),ROUND((1-'Forecast Assumptions'!$G35)^(YEAR('Forecast CREA Model'!AI$4)-YEAR('Forecast Assumptions'!$B35)),5)*AI19,AH22)</f>
        <v>0</v>
      </c>
      <c r="AJ22" s="26">
        <f>IF(MONTH(AJ$4)=MONTH('Forecast Assumptions'!$B35),ROUND((1-'Forecast Assumptions'!$G35)^(YEAR('Forecast CREA Model'!AJ$4)-YEAR('Forecast Assumptions'!$B35)),5)*AJ19,AI22)</f>
        <v>0</v>
      </c>
      <c r="AK22" s="26">
        <f>IF(MONTH(AK$4)=MONTH('Forecast Assumptions'!$B35),ROUND((1-'Forecast Assumptions'!$G35)^(YEAR('Forecast CREA Model'!AK$4)-YEAR('Forecast Assumptions'!$B35)),5)*AK19,AJ22)</f>
        <v>139823.75</v>
      </c>
      <c r="AL22" s="26">
        <f>IF(MONTH(AL$4)=MONTH('Forecast Assumptions'!$B35),ROUND((1-'Forecast Assumptions'!$G35)^(YEAR('Forecast CREA Model'!AL$4)-YEAR('Forecast Assumptions'!$B35)),5)*AL19,AK22)</f>
        <v>139823.75</v>
      </c>
      <c r="AM22" s="26">
        <f>IF(MONTH(AM$4)=MONTH('Forecast Assumptions'!$B35),ROUND((1-'Forecast Assumptions'!$G35)^(YEAR('Forecast CREA Model'!AM$4)-YEAR('Forecast Assumptions'!$B35)),5)*AM19,AL22)</f>
        <v>139823.75</v>
      </c>
      <c r="AN22" s="26">
        <f>IF(MONTH(AN$4)=MONTH('Forecast Assumptions'!$B35),ROUND((1-'Forecast Assumptions'!$G35)^(YEAR('Forecast CREA Model'!AN$4)-YEAR('Forecast Assumptions'!$B35)),5)*AN19,AM22)</f>
        <v>139823.75</v>
      </c>
      <c r="AO22" s="26">
        <f>IF(MONTH(AO$4)=MONTH('Forecast Assumptions'!$B35),ROUND((1-'Forecast Assumptions'!$G35)^(YEAR('Forecast CREA Model'!AO$4)-YEAR('Forecast Assumptions'!$B35)),5)*AO19,AN22)</f>
        <v>139823.75</v>
      </c>
      <c r="AP22" s="26">
        <f>IF(MONTH(AP$4)=MONTH('Forecast Assumptions'!$B35),ROUND((1-'Forecast Assumptions'!$G35)^(YEAR('Forecast CREA Model'!AP$4)-YEAR('Forecast Assumptions'!$B35)),5)*AP19,AO22)</f>
        <v>139823.75</v>
      </c>
      <c r="AQ22" s="26">
        <f>IF(MONTH(AQ$4)=MONTH('Forecast Assumptions'!$B35),ROUND((1-'Forecast Assumptions'!$G35)^(YEAR('Forecast CREA Model'!AQ$4)-YEAR('Forecast Assumptions'!$B35)),5)*AQ19,AP22)</f>
        <v>139823.75</v>
      </c>
      <c r="AR22" s="26">
        <f>IF(MONTH(AR$4)=MONTH('Forecast Assumptions'!$B35),ROUND((1-'Forecast Assumptions'!$G35)^(YEAR('Forecast CREA Model'!AR$4)-YEAR('Forecast Assumptions'!$B35)),5)*AR19,AQ22)</f>
        <v>139823.75</v>
      </c>
      <c r="AS22" s="26">
        <f>IF(MONTH(AS$4)=MONTH('Forecast Assumptions'!$B35),ROUND((1-'Forecast Assumptions'!$G35)^(YEAR('Forecast CREA Model'!AS$4)-YEAR('Forecast Assumptions'!$B35)),5)*AS19,AR22)</f>
        <v>139823.75</v>
      </c>
      <c r="AT22" s="26">
        <f>IF(MONTH(AT$4)=MONTH('Forecast Assumptions'!$B35),ROUND((1-'Forecast Assumptions'!$G35)^(YEAR('Forecast CREA Model'!AT$4)-YEAR('Forecast Assumptions'!$B35)),5)*AT19,AS22)</f>
        <v>139823.75</v>
      </c>
      <c r="AU22" s="26">
        <f>IF(MONTH(AU$4)=MONTH('Forecast Assumptions'!$B35),ROUND((1-'Forecast Assumptions'!$G35)^(YEAR('Forecast CREA Model'!AU$4)-YEAR('Forecast Assumptions'!$B35)),5)*AU19,AT22)</f>
        <v>139823.75</v>
      </c>
      <c r="AV22" s="26">
        <f>IF(MONTH(AV$4)=MONTH('Forecast Assumptions'!$B35),ROUND((1-'Forecast Assumptions'!$G35)^(YEAR('Forecast CREA Model'!AV$4)-YEAR('Forecast Assumptions'!$B35)),5)*AV19,AU22)</f>
        <v>139823.75</v>
      </c>
      <c r="AW22" s="26">
        <f>IF(MONTH(AW$4)=MONTH('Forecast Assumptions'!$B35),ROUND((1-'Forecast Assumptions'!$G35)^(YEAR('Forecast CREA Model'!AW$4)-YEAR('Forecast Assumptions'!$B35)),5)*AW19,AV22)</f>
        <v>139124.63125000001</v>
      </c>
      <c r="AX22" s="26">
        <f>IF(MONTH(AX$4)=MONTH('Forecast Assumptions'!$B35),ROUND((1-'Forecast Assumptions'!$G35)^(YEAR('Forecast CREA Model'!AX$4)-YEAR('Forecast Assumptions'!$B35)),5)*AX19,AW22)</f>
        <v>139124.63125000001</v>
      </c>
      <c r="AY22" s="26">
        <f>IF(MONTH(AY$4)=MONTH('Forecast Assumptions'!$B35),ROUND((1-'Forecast Assumptions'!$G35)^(YEAR('Forecast CREA Model'!AY$4)-YEAR('Forecast Assumptions'!$B35)),5)*AY19,AX22)</f>
        <v>139124.63125000001</v>
      </c>
      <c r="AZ22" s="26">
        <f>IF(MONTH(AZ$4)=MONTH('Forecast Assumptions'!$B35),ROUND((1-'Forecast Assumptions'!$G35)^(YEAR('Forecast CREA Model'!AZ$4)-YEAR('Forecast Assumptions'!$B35)),5)*AZ19,AY22)</f>
        <v>139124.63125000001</v>
      </c>
      <c r="BA22" s="26">
        <f>IF(MONTH(BA$4)=MONTH('Forecast Assumptions'!$B35),ROUND((1-'Forecast Assumptions'!$G35)^(YEAR('Forecast CREA Model'!BA$4)-YEAR('Forecast Assumptions'!$B35)),5)*BA19,AZ22)</f>
        <v>139124.63125000001</v>
      </c>
      <c r="BB22" s="26">
        <f>IF(MONTH(BB$4)=MONTH('Forecast Assumptions'!$B35),ROUND((1-'Forecast Assumptions'!$G35)^(YEAR('Forecast CREA Model'!BB$4)-YEAR('Forecast Assumptions'!$B35)),5)*BB19,BA22)</f>
        <v>139124.63125000001</v>
      </c>
      <c r="BC22" s="26">
        <f>IF(MONTH(BC$4)=MONTH('Forecast Assumptions'!$B35),ROUND((1-'Forecast Assumptions'!$G35)^(YEAR('Forecast CREA Model'!BC$4)-YEAR('Forecast Assumptions'!$B35)),5)*BC19,BB22)</f>
        <v>139124.63125000001</v>
      </c>
      <c r="BD22" s="26">
        <f>IF(MONTH(BD$4)=MONTH('Forecast Assumptions'!$B35),ROUND((1-'Forecast Assumptions'!$G35)^(YEAR('Forecast CREA Model'!BD$4)-YEAR('Forecast Assumptions'!$B35)),5)*BD19,BC22)</f>
        <v>139124.63125000001</v>
      </c>
      <c r="BE22" s="26">
        <f>IF(MONTH(BE$4)=MONTH('Forecast Assumptions'!$B35),ROUND((1-'Forecast Assumptions'!$G35)^(YEAR('Forecast CREA Model'!BE$4)-YEAR('Forecast Assumptions'!$B35)),5)*BE19,BD22)</f>
        <v>139124.63125000001</v>
      </c>
      <c r="BF22" s="26">
        <f>IF(MONTH(BF$4)=MONTH('Forecast Assumptions'!$B35),ROUND((1-'Forecast Assumptions'!$G35)^(YEAR('Forecast CREA Model'!BF$4)-YEAR('Forecast Assumptions'!$B35)),5)*BF19,BE22)</f>
        <v>139124.63125000001</v>
      </c>
      <c r="BG22" s="26">
        <f>IF(MONTH(BG$4)=MONTH('Forecast Assumptions'!$B35),ROUND((1-'Forecast Assumptions'!$G35)^(YEAR('Forecast CREA Model'!BG$4)-YEAR('Forecast Assumptions'!$B35)),5)*BG19,BF22)</f>
        <v>139124.63125000001</v>
      </c>
      <c r="BH22" s="26">
        <f>IF(MONTH(BH$4)=MONTH('Forecast Assumptions'!$B35),ROUND((1-'Forecast Assumptions'!$G35)^(YEAR('Forecast CREA Model'!BH$4)-YEAR('Forecast Assumptions'!$B35)),5)*BH19,BG22)</f>
        <v>139124.63125000001</v>
      </c>
      <c r="BI22" s="36">
        <f>IF(MONTH(BI$4)=MONTH('Forecast Assumptions'!$B35),ROUND((1-'Forecast Assumptions'!$G35)^(YEAR('Forecast CREA Model'!BI$4)-YEAR('Forecast Assumptions'!$B35)),5)*BI19,BH22)</f>
        <v>138429.70721249998</v>
      </c>
      <c r="BJ22" s="31">
        <f>IF(MONTH(BJ$4)=MONTH('Forecast Assumptions'!$B35),ROUND((1-'Forecast Assumptions'!$G35)^(YEAR('Forecast CREA Model'!BJ$4)-YEAR('Forecast Assumptions'!$B35)),5)*BJ19,BI22)</f>
        <v>138429.70721249998</v>
      </c>
      <c r="BK22" s="26">
        <f>IF(MONTH(BK$4)=MONTH('Forecast Assumptions'!$B35),ROUND((1-'Forecast Assumptions'!$G35)^(YEAR('Forecast CREA Model'!BK$4)-YEAR('Forecast Assumptions'!$B35)),5)*BK19,BJ22)</f>
        <v>138429.70721249998</v>
      </c>
      <c r="BL22" s="26">
        <f>IF(MONTH(BL$4)=MONTH('Forecast Assumptions'!$B35),ROUND((1-'Forecast Assumptions'!$G35)^(YEAR('Forecast CREA Model'!BL$4)-YEAR('Forecast Assumptions'!$B35)),5)*BL19,BK22)</f>
        <v>138429.70721249998</v>
      </c>
      <c r="BM22" s="26">
        <f>IF(MONTH(BM$4)=MONTH('Forecast Assumptions'!$B35),ROUND((1-'Forecast Assumptions'!$G35)^(YEAR('Forecast CREA Model'!BM$4)-YEAR('Forecast Assumptions'!$B35)),5)*BM19,BL22)</f>
        <v>138429.70721249998</v>
      </c>
      <c r="BN22" s="26">
        <f>IF(MONTH(BN$4)=MONTH('Forecast Assumptions'!$B35),ROUND((1-'Forecast Assumptions'!$G35)^(YEAR('Forecast CREA Model'!BN$4)-YEAR('Forecast Assumptions'!$B35)),5)*BN19,BM22)</f>
        <v>138429.70721249998</v>
      </c>
      <c r="BO22" s="26">
        <f>IF(MONTH(BO$4)=MONTH('Forecast Assumptions'!$B35),ROUND((1-'Forecast Assumptions'!$G35)^(YEAR('Forecast CREA Model'!BO$4)-YEAR('Forecast Assumptions'!$B35)),5)*BO19,BN22)</f>
        <v>138429.70721249998</v>
      </c>
      <c r="BP22" s="26">
        <f>IF(MONTH(BP$4)=MONTH('Forecast Assumptions'!$B35),ROUND((1-'Forecast Assumptions'!$G35)^(YEAR('Forecast CREA Model'!BP$4)-YEAR('Forecast Assumptions'!$B35)),5)*BP19,BO22)</f>
        <v>138429.70721249998</v>
      </c>
      <c r="BQ22" s="26">
        <f>IF(MONTH(BQ$4)=MONTH('Forecast Assumptions'!$B35),ROUND((1-'Forecast Assumptions'!$G35)^(YEAR('Forecast CREA Model'!BQ$4)-YEAR('Forecast Assumptions'!$B35)),5)*BQ19,BP22)</f>
        <v>138429.70721249998</v>
      </c>
      <c r="BR22" s="26">
        <f>IF(MONTH(BR$4)=MONTH('Forecast Assumptions'!$B35),ROUND((1-'Forecast Assumptions'!$G35)^(YEAR('Forecast CREA Model'!BR$4)-YEAR('Forecast Assumptions'!$B35)),5)*BR19,BQ22)</f>
        <v>138429.70721249998</v>
      </c>
      <c r="BS22" s="26">
        <f>IF(MONTH(BS$4)=MONTH('Forecast Assumptions'!$B35),ROUND((1-'Forecast Assumptions'!$G35)^(YEAR('Forecast CREA Model'!BS$4)-YEAR('Forecast Assumptions'!$B35)),5)*BS19,BR22)</f>
        <v>138429.70721249998</v>
      </c>
      <c r="BT22" s="26">
        <f>IF(MONTH(BT$4)=MONTH('Forecast Assumptions'!$B35),ROUND((1-'Forecast Assumptions'!$G35)^(YEAR('Forecast CREA Model'!BT$4)-YEAR('Forecast Assumptions'!$B35)),5)*BT19,BS22)</f>
        <v>138429.70721249998</v>
      </c>
      <c r="BU22" s="26">
        <f>IF(MONTH(BU$4)=MONTH('Forecast Assumptions'!$B35),ROUND((1-'Forecast Assumptions'!$G35)^(YEAR('Forecast CREA Model'!BU$4)-YEAR('Forecast Assumptions'!$B35)),5)*BU19,BT22)</f>
        <v>137736.18141250001</v>
      </c>
      <c r="BV22" s="26">
        <f>IF(MONTH(BV$4)=MONTH('Forecast Assumptions'!$B35),ROUND((1-'Forecast Assumptions'!$G35)^(YEAR('Forecast CREA Model'!BV$4)-YEAR('Forecast Assumptions'!$B35)),5)*BV19,BU22)</f>
        <v>137736.18141250001</v>
      </c>
      <c r="BW22" s="26">
        <f>IF(MONTH(BW$4)=MONTH('Forecast Assumptions'!$B35),ROUND((1-'Forecast Assumptions'!$G35)^(YEAR('Forecast CREA Model'!BW$4)-YEAR('Forecast Assumptions'!$B35)),5)*BW19,BV22)</f>
        <v>137736.18141250001</v>
      </c>
      <c r="BX22" s="26">
        <f>IF(MONTH(BX$4)=MONTH('Forecast Assumptions'!$B35),ROUND((1-'Forecast Assumptions'!$G35)^(YEAR('Forecast CREA Model'!BX$4)-YEAR('Forecast Assumptions'!$B35)),5)*BX19,BW22)</f>
        <v>137736.18141250001</v>
      </c>
      <c r="BY22" s="26">
        <f>IF(MONTH(BY$4)=MONTH('Forecast Assumptions'!$B35),ROUND((1-'Forecast Assumptions'!$G35)^(YEAR('Forecast CREA Model'!BY$4)-YEAR('Forecast Assumptions'!$B35)),5)*BY19,BX22)</f>
        <v>137736.18141250001</v>
      </c>
      <c r="BZ22" s="26">
        <f>IF(MONTH(BZ$4)=MONTH('Forecast Assumptions'!$B35),ROUND((1-'Forecast Assumptions'!$G35)^(YEAR('Forecast CREA Model'!BZ$4)-YEAR('Forecast Assumptions'!$B35)),5)*BZ19,BY22)</f>
        <v>137736.18141250001</v>
      </c>
      <c r="CA22" s="26">
        <f>IF(MONTH(CA$4)=MONTH('Forecast Assumptions'!$B35),ROUND((1-'Forecast Assumptions'!$G35)^(YEAR('Forecast CREA Model'!CA$4)-YEAR('Forecast Assumptions'!$B35)),5)*CA19,BZ22)</f>
        <v>137736.18141250001</v>
      </c>
      <c r="CB22" s="26">
        <f>IF(MONTH(CB$4)=MONTH('Forecast Assumptions'!$B35),ROUND((1-'Forecast Assumptions'!$G35)^(YEAR('Forecast CREA Model'!CB$4)-YEAR('Forecast Assumptions'!$B35)),5)*CB19,CA22)</f>
        <v>137736.18141250001</v>
      </c>
      <c r="CC22" s="26">
        <f>IF(MONTH(CC$4)=MONTH('Forecast Assumptions'!$B35),ROUND((1-'Forecast Assumptions'!$G35)^(YEAR('Forecast CREA Model'!CC$4)-YEAR('Forecast Assumptions'!$B35)),5)*CC19,CB22)</f>
        <v>137736.18141250001</v>
      </c>
      <c r="CD22" s="26">
        <f>IF(MONTH(CD$4)=MONTH('Forecast Assumptions'!$B35),ROUND((1-'Forecast Assumptions'!$G35)^(YEAR('Forecast CREA Model'!CD$4)-YEAR('Forecast Assumptions'!$B35)),5)*CD19,CC22)</f>
        <v>137736.18141250001</v>
      </c>
      <c r="CE22" s="26">
        <f>IF(MONTH(CE$4)=MONTH('Forecast Assumptions'!$B35),ROUND((1-'Forecast Assumptions'!$G35)^(YEAR('Forecast CREA Model'!CE$4)-YEAR('Forecast Assumptions'!$B35)),5)*CE19,CD22)</f>
        <v>137736.18141250001</v>
      </c>
      <c r="CF22" s="26">
        <f>IF(MONTH(CF$4)=MONTH('Forecast Assumptions'!$B35),ROUND((1-'Forecast Assumptions'!$G35)^(YEAR('Forecast CREA Model'!CF$4)-YEAR('Forecast Assumptions'!$B35)),5)*CF19,CE22)</f>
        <v>137736.18141250001</v>
      </c>
      <c r="CG22" s="26">
        <f>IF(MONTH(CG$4)=MONTH('Forecast Assumptions'!$B35),ROUND((1-'Forecast Assumptions'!$G35)^(YEAR('Forecast CREA Model'!CG$4)-YEAR('Forecast Assumptions'!$B35)),5)*CG19,CF22)</f>
        <v>137048.2485625</v>
      </c>
      <c r="CH22" s="26">
        <f>IF(MONTH(CH$4)=MONTH('Forecast Assumptions'!$B35),ROUND((1-'Forecast Assumptions'!$G35)^(YEAR('Forecast CREA Model'!CH$4)-YEAR('Forecast Assumptions'!$B35)),5)*CH19,CG22)</f>
        <v>137048.2485625</v>
      </c>
      <c r="CI22" s="26">
        <f>IF(MONTH(CI$4)=MONTH('Forecast Assumptions'!$B35),ROUND((1-'Forecast Assumptions'!$G35)^(YEAR('Forecast CREA Model'!CI$4)-YEAR('Forecast Assumptions'!$B35)),5)*CI19,CH22)</f>
        <v>137048.2485625</v>
      </c>
      <c r="CJ22" s="26">
        <f>IF(MONTH(CJ$4)=MONTH('Forecast Assumptions'!$B35),ROUND((1-'Forecast Assumptions'!$G35)^(YEAR('Forecast CREA Model'!CJ$4)-YEAR('Forecast Assumptions'!$B35)),5)*CJ19,CI22)</f>
        <v>137048.2485625</v>
      </c>
      <c r="CK22" s="26">
        <f>IF(MONTH(CK$4)=MONTH('Forecast Assumptions'!$B35),ROUND((1-'Forecast Assumptions'!$G35)^(YEAR('Forecast CREA Model'!CK$4)-YEAR('Forecast Assumptions'!$B35)),5)*CK19,CJ22)</f>
        <v>137048.2485625</v>
      </c>
      <c r="CL22" s="26">
        <f>IF(MONTH(CL$4)=MONTH('Forecast Assumptions'!$B35),ROUND((1-'Forecast Assumptions'!$G35)^(YEAR('Forecast CREA Model'!CL$4)-YEAR('Forecast Assumptions'!$B35)),5)*CL19,CK22)</f>
        <v>137048.2485625</v>
      </c>
      <c r="CM22" s="26">
        <f>IF(MONTH(CM$4)=MONTH('Forecast Assumptions'!$B35),ROUND((1-'Forecast Assumptions'!$G35)^(YEAR('Forecast CREA Model'!CM$4)-YEAR('Forecast Assumptions'!$B35)),5)*CM19,CL22)</f>
        <v>137048.2485625</v>
      </c>
      <c r="CN22" s="26">
        <f>IF(MONTH(CN$4)=MONTH('Forecast Assumptions'!$B35),ROUND((1-'Forecast Assumptions'!$G35)^(YEAR('Forecast CREA Model'!CN$4)-YEAR('Forecast Assumptions'!$B35)),5)*CN19,CM22)</f>
        <v>137048.2485625</v>
      </c>
      <c r="CO22" s="26">
        <f>IF(MONTH(CO$4)=MONTH('Forecast Assumptions'!$B35),ROUND((1-'Forecast Assumptions'!$G35)^(YEAR('Forecast CREA Model'!CO$4)-YEAR('Forecast Assumptions'!$B35)),5)*CO19,CN22)</f>
        <v>137048.2485625</v>
      </c>
      <c r="CP22" s="26">
        <f>IF(MONTH(CP$4)=MONTH('Forecast Assumptions'!$B35),ROUND((1-'Forecast Assumptions'!$G35)^(YEAR('Forecast CREA Model'!CP$4)-YEAR('Forecast Assumptions'!$B35)),5)*CP19,CO22)</f>
        <v>137048.2485625</v>
      </c>
      <c r="CQ22" s="26">
        <f>IF(MONTH(CQ$4)=MONTH('Forecast Assumptions'!$B35),ROUND((1-'Forecast Assumptions'!$G35)^(YEAR('Forecast CREA Model'!CQ$4)-YEAR('Forecast Assumptions'!$B35)),5)*CQ19,CP22)</f>
        <v>137048.2485625</v>
      </c>
      <c r="CR22" s="26">
        <f>IF(MONTH(CR$4)=MONTH('Forecast Assumptions'!$B35),ROUND((1-'Forecast Assumptions'!$G35)^(YEAR('Forecast CREA Model'!CR$4)-YEAR('Forecast Assumptions'!$B35)),5)*CR19,CQ22)</f>
        <v>137048.2485625</v>
      </c>
      <c r="CS22" s="26">
        <f>IF(MONTH(CS$4)=MONTH('Forecast Assumptions'!$B35),ROUND((1-'Forecast Assumptions'!$G35)^(YEAR('Forecast CREA Model'!CS$4)-YEAR('Forecast Assumptions'!$B35)),5)*CS19,CR22)</f>
        <v>136363.1121875</v>
      </c>
      <c r="CT22" s="26">
        <f>IF(MONTH(CT$4)=MONTH('Forecast Assumptions'!$B35),ROUND((1-'Forecast Assumptions'!$G35)^(YEAR('Forecast CREA Model'!CT$4)-YEAR('Forecast Assumptions'!$B35)),5)*CT19,CS22)</f>
        <v>136363.1121875</v>
      </c>
      <c r="CU22" s="26">
        <f>IF(MONTH(CU$4)=MONTH('Forecast Assumptions'!$B35),ROUND((1-'Forecast Assumptions'!$G35)^(YEAR('Forecast CREA Model'!CU$4)-YEAR('Forecast Assumptions'!$B35)),5)*CU19,CT22)</f>
        <v>136363.1121875</v>
      </c>
      <c r="CV22" s="26">
        <f>IF(MONTH(CV$4)=MONTH('Forecast Assumptions'!$B35),ROUND((1-'Forecast Assumptions'!$G35)^(YEAR('Forecast CREA Model'!CV$4)-YEAR('Forecast Assumptions'!$B35)),5)*CV19,CU22)</f>
        <v>136363.1121875</v>
      </c>
      <c r="CW22" s="26">
        <f>IF(MONTH(CW$4)=MONTH('Forecast Assumptions'!$B35),ROUND((1-'Forecast Assumptions'!$G35)^(YEAR('Forecast CREA Model'!CW$4)-YEAR('Forecast Assumptions'!$B35)),5)*CW19,CV22)</f>
        <v>136363.1121875</v>
      </c>
      <c r="CX22" s="26">
        <f>IF(MONTH(CX$4)=MONTH('Forecast Assumptions'!$B35),ROUND((1-'Forecast Assumptions'!$G35)^(YEAR('Forecast CREA Model'!CX$4)-YEAR('Forecast Assumptions'!$B35)),5)*CX19,CW22)</f>
        <v>136363.1121875</v>
      </c>
      <c r="CY22" s="26">
        <f>IF(MONTH(CY$4)=MONTH('Forecast Assumptions'!$B35),ROUND((1-'Forecast Assumptions'!$G35)^(YEAR('Forecast CREA Model'!CY$4)-YEAR('Forecast Assumptions'!$B35)),5)*CY19,CX22)</f>
        <v>136363.1121875</v>
      </c>
      <c r="CZ22" s="26">
        <f>IF(MONTH(CZ$4)=MONTH('Forecast Assumptions'!$B35),ROUND((1-'Forecast Assumptions'!$G35)^(YEAR('Forecast CREA Model'!CZ$4)-YEAR('Forecast Assumptions'!$B35)),5)*CZ19,CY22)</f>
        <v>136363.1121875</v>
      </c>
      <c r="DA22" s="26">
        <f>IF(MONTH(DA$4)=MONTH('Forecast Assumptions'!$B35),ROUND((1-'Forecast Assumptions'!$G35)^(YEAR('Forecast CREA Model'!DA$4)-YEAR('Forecast Assumptions'!$B35)),5)*DA19,CZ22)</f>
        <v>136363.1121875</v>
      </c>
      <c r="DB22" s="26">
        <f>IF(MONTH(DB$4)=MONTH('Forecast Assumptions'!$B35),ROUND((1-'Forecast Assumptions'!$G35)^(YEAR('Forecast CREA Model'!DB$4)-YEAR('Forecast Assumptions'!$B35)),5)*DB19,DA22)</f>
        <v>136363.1121875</v>
      </c>
      <c r="DC22" s="26">
        <f>IF(MONTH(DC$4)=MONTH('Forecast Assumptions'!$B35),ROUND((1-'Forecast Assumptions'!$G35)^(YEAR('Forecast CREA Model'!DC$4)-YEAR('Forecast Assumptions'!$B35)),5)*DC19,DB22)</f>
        <v>136363.1121875</v>
      </c>
      <c r="DD22" s="26">
        <f>IF(MONTH(DD$4)=MONTH('Forecast Assumptions'!$B35),ROUND((1-'Forecast Assumptions'!$G35)^(YEAR('Forecast CREA Model'!DD$4)-YEAR('Forecast Assumptions'!$B35)),5)*DD19,DC22)</f>
        <v>136363.1121875</v>
      </c>
      <c r="DE22" s="26">
        <f>IF(MONTH(DE$4)=MONTH('Forecast Assumptions'!$B35),ROUND((1-'Forecast Assumptions'!$G35)^(YEAR('Forecast CREA Model'!DE$4)-YEAR('Forecast Assumptions'!$B35)),5)*DE19,DD22)</f>
        <v>135680.7722875</v>
      </c>
      <c r="DF22" s="26">
        <f>IF(MONTH(DF$4)=MONTH('Forecast Assumptions'!$B35),ROUND((1-'Forecast Assumptions'!$G35)^(YEAR('Forecast CREA Model'!DF$4)-YEAR('Forecast Assumptions'!$B35)),5)*DF19,DE22)</f>
        <v>135680.7722875</v>
      </c>
      <c r="DG22" s="26">
        <f>IF(MONTH(DG$4)=MONTH('Forecast Assumptions'!$B35),ROUND((1-'Forecast Assumptions'!$G35)^(YEAR('Forecast CREA Model'!DG$4)-YEAR('Forecast Assumptions'!$B35)),5)*DG19,DF22)</f>
        <v>135680.7722875</v>
      </c>
      <c r="DH22" s="26">
        <f>IF(MONTH(DH$4)=MONTH('Forecast Assumptions'!$B35),ROUND((1-'Forecast Assumptions'!$G35)^(YEAR('Forecast CREA Model'!DH$4)-YEAR('Forecast Assumptions'!$B35)),5)*DH19,DG22)</f>
        <v>135680.7722875</v>
      </c>
      <c r="DI22" s="26">
        <f>IF(MONTH(DI$4)=MONTH('Forecast Assumptions'!$B35),ROUND((1-'Forecast Assumptions'!$G35)^(YEAR('Forecast CREA Model'!DI$4)-YEAR('Forecast Assumptions'!$B35)),5)*DI19,DH22)</f>
        <v>135680.7722875</v>
      </c>
      <c r="DJ22" s="26">
        <f>IF(MONTH(DJ$4)=MONTH('Forecast Assumptions'!$B35),ROUND((1-'Forecast Assumptions'!$G35)^(YEAR('Forecast CREA Model'!DJ$4)-YEAR('Forecast Assumptions'!$B35)),5)*DJ19,DI22)</f>
        <v>135680.7722875</v>
      </c>
      <c r="DK22" s="26">
        <f>IF(MONTH(DK$4)=MONTH('Forecast Assumptions'!$B35),ROUND((1-'Forecast Assumptions'!$G35)^(YEAR('Forecast CREA Model'!DK$4)-YEAR('Forecast Assumptions'!$B35)),5)*DK19,DJ22)</f>
        <v>135680.7722875</v>
      </c>
      <c r="DL22" s="26">
        <f>IF(MONTH(DL$4)=MONTH('Forecast Assumptions'!$B35),ROUND((1-'Forecast Assumptions'!$G35)^(YEAR('Forecast CREA Model'!DL$4)-YEAR('Forecast Assumptions'!$B35)),5)*DL19,DK22)</f>
        <v>135680.7722875</v>
      </c>
      <c r="DM22" s="26">
        <f>IF(MONTH(DM$4)=MONTH('Forecast Assumptions'!$B35),ROUND((1-'Forecast Assumptions'!$G35)^(YEAR('Forecast CREA Model'!DM$4)-YEAR('Forecast Assumptions'!$B35)),5)*DM19,DL22)</f>
        <v>135680.7722875</v>
      </c>
      <c r="DN22" s="26">
        <f>IF(MONTH(DN$4)=MONTH('Forecast Assumptions'!$B35),ROUND((1-'Forecast Assumptions'!$G35)^(YEAR('Forecast CREA Model'!DN$4)-YEAR('Forecast Assumptions'!$B35)),5)*DN19,DM22)</f>
        <v>135680.7722875</v>
      </c>
      <c r="DO22" s="26">
        <f>IF(MONTH(DO$4)=MONTH('Forecast Assumptions'!$B35),ROUND((1-'Forecast Assumptions'!$G35)^(YEAR('Forecast CREA Model'!DO$4)-YEAR('Forecast Assumptions'!$B35)),5)*DO19,DN22)</f>
        <v>135680.7722875</v>
      </c>
      <c r="DP22" s="26">
        <f>IF(MONTH(DP$4)=MONTH('Forecast Assumptions'!$B35),ROUND((1-'Forecast Assumptions'!$G35)^(YEAR('Forecast CREA Model'!DP$4)-YEAR('Forecast Assumptions'!$B35)),5)*DP19,DO22)</f>
        <v>135680.7722875</v>
      </c>
      <c r="DQ22" s="26">
        <f>IF(MONTH(DQ$4)=MONTH('Forecast Assumptions'!$B35),ROUND((1-'Forecast Assumptions'!$G35)^(YEAR('Forecast CREA Model'!DQ$4)-YEAR('Forecast Assumptions'!$B35)),5)*DQ19,DP22)</f>
        <v>135002.62710000001</v>
      </c>
      <c r="DR22" s="26">
        <f>IF(MONTH(DR$4)=MONTH('Forecast Assumptions'!$B35),ROUND((1-'Forecast Assumptions'!$G35)^(YEAR('Forecast CREA Model'!DR$4)-YEAR('Forecast Assumptions'!$B35)),5)*DR19,DQ22)</f>
        <v>135002.62710000001</v>
      </c>
      <c r="DS22" s="26">
        <f>IF(MONTH(DS$4)=MONTH('Forecast Assumptions'!$B35),ROUND((1-'Forecast Assumptions'!$G35)^(YEAR('Forecast CREA Model'!DS$4)-YEAR('Forecast Assumptions'!$B35)),5)*DS19,DR22)</f>
        <v>135002.62710000001</v>
      </c>
      <c r="DT22" s="26">
        <f>IF(MONTH(DT$4)=MONTH('Forecast Assumptions'!$B35),ROUND((1-'Forecast Assumptions'!$G35)^(YEAR('Forecast CREA Model'!DT$4)-YEAR('Forecast Assumptions'!$B35)),5)*DT19,DS22)</f>
        <v>135002.62710000001</v>
      </c>
      <c r="DU22" s="26">
        <f>IF(MONTH(DU$4)=MONTH('Forecast Assumptions'!$B35),ROUND((1-'Forecast Assumptions'!$G35)^(YEAR('Forecast CREA Model'!DU$4)-YEAR('Forecast Assumptions'!$B35)),5)*DU19,DT22)</f>
        <v>135002.62710000001</v>
      </c>
      <c r="DV22" s="26">
        <f>IF(MONTH(DV$4)=MONTH('Forecast Assumptions'!$B35),ROUND((1-'Forecast Assumptions'!$G35)^(YEAR('Forecast CREA Model'!DV$4)-YEAR('Forecast Assumptions'!$B35)),5)*DV19,DU22)</f>
        <v>135002.62710000001</v>
      </c>
      <c r="DW22" s="26">
        <f>IF(MONTH(DW$4)=MONTH('Forecast Assumptions'!$B35),ROUND((1-'Forecast Assumptions'!$G35)^(YEAR('Forecast CREA Model'!DW$4)-YEAR('Forecast Assumptions'!$B35)),5)*DW19,DV22)</f>
        <v>135002.62710000001</v>
      </c>
      <c r="DX22" s="26">
        <f>IF(MONTH(DX$4)=MONTH('Forecast Assumptions'!$B35),ROUND((1-'Forecast Assumptions'!$G35)^(YEAR('Forecast CREA Model'!DX$4)-YEAR('Forecast Assumptions'!$B35)),5)*DX19,DW22)</f>
        <v>135002.62710000001</v>
      </c>
      <c r="DY22" s="26">
        <f>IF(MONTH(DY$4)=MONTH('Forecast Assumptions'!$B35),ROUND((1-'Forecast Assumptions'!$G35)^(YEAR('Forecast CREA Model'!DY$4)-YEAR('Forecast Assumptions'!$B35)),5)*DY19,DX22)</f>
        <v>135002.62710000001</v>
      </c>
      <c r="DZ22" s="26">
        <f>IF(MONTH(DZ$4)=MONTH('Forecast Assumptions'!$B35),ROUND((1-'Forecast Assumptions'!$G35)^(YEAR('Forecast CREA Model'!DZ$4)-YEAR('Forecast Assumptions'!$B35)),5)*DZ19,DY22)</f>
        <v>135002.62710000001</v>
      </c>
      <c r="EA22" s="26">
        <f>IF(MONTH(EA$4)=MONTH('Forecast Assumptions'!$B35),ROUND((1-'Forecast Assumptions'!$G35)^(YEAR('Forecast CREA Model'!EA$4)-YEAR('Forecast Assumptions'!$B35)),5)*EA19,DZ22)</f>
        <v>135002.62710000001</v>
      </c>
      <c r="EB22" s="26">
        <f>IF(MONTH(EB$4)=MONTH('Forecast Assumptions'!$B35),ROUND((1-'Forecast Assumptions'!$G35)^(YEAR('Forecast CREA Model'!EB$4)-YEAR('Forecast Assumptions'!$B35)),5)*EB19,EA22)</f>
        <v>135002.62710000001</v>
      </c>
      <c r="EC22" s="26">
        <f>IF(MONTH(EC$4)=MONTH('Forecast Assumptions'!$B35),ROUND((1-'Forecast Assumptions'!$G35)^(YEAR('Forecast CREA Model'!EC$4)-YEAR('Forecast Assumptions'!$B35)),5)*EC19,EB22)</f>
        <v>134327.2783875</v>
      </c>
      <c r="ED22" s="26">
        <f>IF(MONTH(ED$4)=MONTH('Forecast Assumptions'!$B35),ROUND((1-'Forecast Assumptions'!$G35)^(YEAR('Forecast CREA Model'!ED$4)-YEAR('Forecast Assumptions'!$B35)),5)*ED19,EC22)</f>
        <v>134327.2783875</v>
      </c>
      <c r="EE22" s="26">
        <f>IF(MONTH(EE$4)=MONTH('Forecast Assumptions'!$B35),ROUND((1-'Forecast Assumptions'!$G35)^(YEAR('Forecast CREA Model'!EE$4)-YEAR('Forecast Assumptions'!$B35)),5)*EE19,ED22)</f>
        <v>134327.2783875</v>
      </c>
      <c r="EF22" s="26">
        <f>IF(MONTH(EF$4)=MONTH('Forecast Assumptions'!$B35),ROUND((1-'Forecast Assumptions'!$G35)^(YEAR('Forecast CREA Model'!EF$4)-YEAR('Forecast Assumptions'!$B35)),5)*EF19,EE22)</f>
        <v>134327.2783875</v>
      </c>
      <c r="EG22" s="26">
        <f>IF(MONTH(EG$4)=MONTH('Forecast Assumptions'!$B35),ROUND((1-'Forecast Assumptions'!$G35)^(YEAR('Forecast CREA Model'!EG$4)-YEAR('Forecast Assumptions'!$B35)),5)*EG19,EF22)</f>
        <v>134327.2783875</v>
      </c>
      <c r="EH22" s="26">
        <f>IF(MONTH(EH$4)=MONTH('Forecast Assumptions'!$B35),ROUND((1-'Forecast Assumptions'!$G35)^(YEAR('Forecast CREA Model'!EH$4)-YEAR('Forecast Assumptions'!$B35)),5)*EH19,EG22)</f>
        <v>134327.2783875</v>
      </c>
      <c r="EI22" s="26">
        <f>IF(MONTH(EI$4)=MONTH('Forecast Assumptions'!$B35),ROUND((1-'Forecast Assumptions'!$G35)^(YEAR('Forecast CREA Model'!EI$4)-YEAR('Forecast Assumptions'!$B35)),5)*EI19,EH22)</f>
        <v>134327.2783875</v>
      </c>
      <c r="EJ22" s="26">
        <f>IF(MONTH(EJ$4)=MONTH('Forecast Assumptions'!$B35),ROUND((1-'Forecast Assumptions'!$G35)^(YEAR('Forecast CREA Model'!EJ$4)-YEAR('Forecast Assumptions'!$B35)),5)*EJ19,EI22)</f>
        <v>134327.2783875</v>
      </c>
      <c r="EK22" s="26">
        <f>IF(MONTH(EK$4)=MONTH('Forecast Assumptions'!$B35),ROUND((1-'Forecast Assumptions'!$G35)^(YEAR('Forecast CREA Model'!EK$4)-YEAR('Forecast Assumptions'!$B35)),5)*EK19,EJ22)</f>
        <v>134327.2783875</v>
      </c>
      <c r="EL22" s="26">
        <f>IF(MONTH(EL$4)=MONTH('Forecast Assumptions'!$B35),ROUND((1-'Forecast Assumptions'!$G35)^(YEAR('Forecast CREA Model'!EL$4)-YEAR('Forecast Assumptions'!$B35)),5)*EL19,EK22)</f>
        <v>134327.2783875</v>
      </c>
      <c r="EM22" s="26">
        <f>IF(MONTH(EM$4)=MONTH('Forecast Assumptions'!$B35),ROUND((1-'Forecast Assumptions'!$G35)^(YEAR('Forecast CREA Model'!EM$4)-YEAR('Forecast Assumptions'!$B35)),5)*EM19,EL22)</f>
        <v>134327.2783875</v>
      </c>
      <c r="EN22" s="26">
        <f>IF(MONTH(EN$4)=MONTH('Forecast Assumptions'!$B35),ROUND((1-'Forecast Assumptions'!$G35)^(YEAR('Forecast CREA Model'!EN$4)-YEAR('Forecast Assumptions'!$B35)),5)*EN19,EM22)</f>
        <v>134327.2783875</v>
      </c>
      <c r="EO22" s="26">
        <f>IF(MONTH(EO$4)=MONTH('Forecast Assumptions'!$B35),ROUND((1-'Forecast Assumptions'!$G35)^(YEAR('Forecast CREA Model'!EO$4)-YEAR('Forecast Assumptions'!$B35)),5)*EO19,EN22)</f>
        <v>133656.12438749999</v>
      </c>
      <c r="EP22" s="26">
        <f>IF(MONTH(EP$4)=MONTH('Forecast Assumptions'!$B35),ROUND((1-'Forecast Assumptions'!$G35)^(YEAR('Forecast CREA Model'!EP$4)-YEAR('Forecast Assumptions'!$B35)),5)*EP19,EO22)</f>
        <v>133656.12438749999</v>
      </c>
      <c r="EQ22" s="26">
        <f>IF(MONTH(EQ$4)=MONTH('Forecast Assumptions'!$B35),ROUND((1-'Forecast Assumptions'!$G35)^(YEAR('Forecast CREA Model'!EQ$4)-YEAR('Forecast Assumptions'!$B35)),5)*EQ19,EP22)</f>
        <v>133656.12438749999</v>
      </c>
      <c r="ER22" s="26">
        <f>IF(MONTH(ER$4)=MONTH('Forecast Assumptions'!$B35),ROUND((1-'Forecast Assumptions'!$G35)^(YEAR('Forecast CREA Model'!ER$4)-YEAR('Forecast Assumptions'!$B35)),5)*ER19,EQ22)</f>
        <v>133656.12438749999</v>
      </c>
      <c r="ES22" s="26">
        <f>IF(MONTH(ES$4)=MONTH('Forecast Assumptions'!$B35),ROUND((1-'Forecast Assumptions'!$G35)^(YEAR('Forecast CREA Model'!ES$4)-YEAR('Forecast Assumptions'!$B35)),5)*ES19,ER22)</f>
        <v>133656.12438749999</v>
      </c>
      <c r="ET22" s="26">
        <f>IF(MONTH(ET$4)=MONTH('Forecast Assumptions'!$B35),ROUND((1-'Forecast Assumptions'!$G35)^(YEAR('Forecast CREA Model'!ET$4)-YEAR('Forecast Assumptions'!$B35)),5)*ET19,ES22)</f>
        <v>133656.12438749999</v>
      </c>
      <c r="EU22" s="26">
        <f>IF(MONTH(EU$4)=MONTH('Forecast Assumptions'!$B35),ROUND((1-'Forecast Assumptions'!$G35)^(YEAR('Forecast CREA Model'!EU$4)-YEAR('Forecast Assumptions'!$B35)),5)*EU19,ET22)</f>
        <v>133656.12438749999</v>
      </c>
      <c r="EV22" s="26">
        <f>IF(MONTH(EV$4)=MONTH('Forecast Assumptions'!$B35),ROUND((1-'Forecast Assumptions'!$G35)^(YEAR('Forecast CREA Model'!EV$4)-YEAR('Forecast Assumptions'!$B35)),5)*EV19,EU22)</f>
        <v>133656.12438749999</v>
      </c>
      <c r="EW22" s="26">
        <f>IF(MONTH(EW$4)=MONTH('Forecast Assumptions'!$B35),ROUND((1-'Forecast Assumptions'!$G35)^(YEAR('Forecast CREA Model'!EW$4)-YEAR('Forecast Assumptions'!$B35)),5)*EW19,EV22)</f>
        <v>133656.12438749999</v>
      </c>
      <c r="EX22" s="26">
        <f>IF(MONTH(EX$4)=MONTH('Forecast Assumptions'!$B35),ROUND((1-'Forecast Assumptions'!$G35)^(YEAR('Forecast CREA Model'!EX$4)-YEAR('Forecast Assumptions'!$B35)),5)*EX19,EW22)</f>
        <v>133656.12438749999</v>
      </c>
      <c r="EY22" s="26">
        <f>IF(MONTH(EY$4)=MONTH('Forecast Assumptions'!$B35),ROUND((1-'Forecast Assumptions'!$G35)^(YEAR('Forecast CREA Model'!EY$4)-YEAR('Forecast Assumptions'!$B35)),5)*EY19,EX22)</f>
        <v>133656.12438749999</v>
      </c>
      <c r="EZ22" s="26">
        <f>IF(MONTH(EZ$4)=MONTH('Forecast Assumptions'!$B35),ROUND((1-'Forecast Assumptions'!$G35)^(YEAR('Forecast CREA Model'!EZ$4)-YEAR('Forecast Assumptions'!$B35)),5)*EZ19,EY22)</f>
        <v>133656.12438749999</v>
      </c>
      <c r="FA22" s="26">
        <f>IF(MONTH(FA$4)=MONTH('Forecast Assumptions'!$B35),ROUND((1-'Forecast Assumptions'!$G35)^(YEAR('Forecast CREA Model'!FA$4)-YEAR('Forecast Assumptions'!$B35)),5)*FA19,EZ22)</f>
        <v>132987.76686249999</v>
      </c>
      <c r="FB22" s="26">
        <f>IF(MONTH(FB$4)=MONTH('Forecast Assumptions'!$B35),ROUND((1-'Forecast Assumptions'!$G35)^(YEAR('Forecast CREA Model'!FB$4)-YEAR('Forecast Assumptions'!$B35)),5)*FB19,FA22)</f>
        <v>132987.76686249999</v>
      </c>
      <c r="FC22" s="26">
        <f>IF(MONTH(FC$4)=MONTH('Forecast Assumptions'!$B35),ROUND((1-'Forecast Assumptions'!$G35)^(YEAR('Forecast CREA Model'!FC$4)-YEAR('Forecast Assumptions'!$B35)),5)*FC19,FB22)</f>
        <v>132987.76686249999</v>
      </c>
      <c r="FD22" s="26">
        <f>IF(MONTH(FD$4)=MONTH('Forecast Assumptions'!$B35),ROUND((1-'Forecast Assumptions'!$G35)^(YEAR('Forecast CREA Model'!FD$4)-YEAR('Forecast Assumptions'!$B35)),5)*FD19,FC22)</f>
        <v>132987.76686249999</v>
      </c>
      <c r="FE22" s="26">
        <f>IF(MONTH(FE$4)=MONTH('Forecast Assumptions'!$B35),ROUND((1-'Forecast Assumptions'!$G35)^(YEAR('Forecast CREA Model'!FE$4)-YEAR('Forecast Assumptions'!$B35)),5)*FE19,FD22)</f>
        <v>132987.76686249999</v>
      </c>
      <c r="FF22" s="26">
        <f>IF(MONTH(FF$4)=MONTH('Forecast Assumptions'!$B35),ROUND((1-'Forecast Assumptions'!$G35)^(YEAR('Forecast CREA Model'!FF$4)-YEAR('Forecast Assumptions'!$B35)),5)*FF19,FE22)</f>
        <v>132987.76686249999</v>
      </c>
      <c r="FG22" s="26">
        <f>IF(MONTH(FG$4)=MONTH('Forecast Assumptions'!$B35),ROUND((1-'Forecast Assumptions'!$G35)^(YEAR('Forecast CREA Model'!FG$4)-YEAR('Forecast Assumptions'!$B35)),5)*FG19,FF22)</f>
        <v>132987.76686249999</v>
      </c>
      <c r="FH22" s="26">
        <f>IF(MONTH(FH$4)=MONTH('Forecast Assumptions'!$B35),ROUND((1-'Forecast Assumptions'!$G35)^(YEAR('Forecast CREA Model'!FH$4)-YEAR('Forecast Assumptions'!$B35)),5)*FH19,FG22)</f>
        <v>132987.76686249999</v>
      </c>
      <c r="FI22" s="26">
        <f>IF(MONTH(FI$4)=MONTH('Forecast Assumptions'!$B35),ROUND((1-'Forecast Assumptions'!$G35)^(YEAR('Forecast CREA Model'!FI$4)-YEAR('Forecast Assumptions'!$B35)),5)*FI19,FH22)</f>
        <v>132987.76686249999</v>
      </c>
      <c r="FJ22" s="26">
        <f>IF(MONTH(FJ$4)=MONTH('Forecast Assumptions'!$B35),ROUND((1-'Forecast Assumptions'!$G35)^(YEAR('Forecast CREA Model'!FJ$4)-YEAR('Forecast Assumptions'!$B35)),5)*FJ19,FI22)</f>
        <v>132987.76686249999</v>
      </c>
      <c r="FK22" s="26">
        <f>IF(MONTH(FK$4)=MONTH('Forecast Assumptions'!$B35),ROUND((1-'Forecast Assumptions'!$G35)^(YEAR('Forecast CREA Model'!FK$4)-YEAR('Forecast Assumptions'!$B35)),5)*FK19,FJ22)</f>
        <v>132987.76686249999</v>
      </c>
      <c r="FL22" s="26">
        <f>IF(MONTH(FL$4)=MONTH('Forecast Assumptions'!$B35),ROUND((1-'Forecast Assumptions'!$G35)^(YEAR('Forecast CREA Model'!FL$4)-YEAR('Forecast Assumptions'!$B35)),5)*FL19,FK22)</f>
        <v>132987.76686249999</v>
      </c>
      <c r="FM22" s="26">
        <f>IF(MONTH(FM$4)=MONTH('Forecast Assumptions'!$B35),ROUND((1-'Forecast Assumptions'!$G35)^(YEAR('Forecast CREA Model'!FM$4)-YEAR('Forecast Assumptions'!$B35)),5)*FM19,FL22)</f>
        <v>132322.2058125</v>
      </c>
      <c r="FN22" s="26">
        <f>IF(MONTH(FN$4)=MONTH('Forecast Assumptions'!$B35),ROUND((1-'Forecast Assumptions'!$G35)^(YEAR('Forecast CREA Model'!FN$4)-YEAR('Forecast Assumptions'!$B35)),5)*FN19,FM22)</f>
        <v>132322.2058125</v>
      </c>
      <c r="FO22" s="26">
        <f>IF(MONTH(FO$4)=MONTH('Forecast Assumptions'!$B35),ROUND((1-'Forecast Assumptions'!$G35)^(YEAR('Forecast CREA Model'!FO$4)-YEAR('Forecast Assumptions'!$B35)),5)*FO19,FN22)</f>
        <v>132322.2058125</v>
      </c>
      <c r="FP22" s="26">
        <f>IF(MONTH(FP$4)=MONTH('Forecast Assumptions'!$B35),ROUND((1-'Forecast Assumptions'!$G35)^(YEAR('Forecast CREA Model'!FP$4)-YEAR('Forecast Assumptions'!$B35)),5)*FP19,FO22)</f>
        <v>132322.2058125</v>
      </c>
      <c r="FQ22" s="26">
        <f>IF(MONTH(FQ$4)=MONTH('Forecast Assumptions'!$B35),ROUND((1-'Forecast Assumptions'!$G35)^(YEAR('Forecast CREA Model'!FQ$4)-YEAR('Forecast Assumptions'!$B35)),5)*FQ19,FP22)</f>
        <v>132322.2058125</v>
      </c>
      <c r="FR22" s="26">
        <f>IF(MONTH(FR$4)=MONTH('Forecast Assumptions'!$B35),ROUND((1-'Forecast Assumptions'!$G35)^(YEAR('Forecast CREA Model'!FR$4)-YEAR('Forecast Assumptions'!$B35)),5)*FR19,FQ22)</f>
        <v>132322.2058125</v>
      </c>
      <c r="FS22" s="26">
        <f>IF(MONTH(FS$4)=MONTH('Forecast Assumptions'!$B35),ROUND((1-'Forecast Assumptions'!$G35)^(YEAR('Forecast CREA Model'!FS$4)-YEAR('Forecast Assumptions'!$B35)),5)*FS19,FR22)</f>
        <v>132322.2058125</v>
      </c>
      <c r="FT22" s="26">
        <f>IF(MONTH(FT$4)=MONTH('Forecast Assumptions'!$B35),ROUND((1-'Forecast Assumptions'!$G35)^(YEAR('Forecast CREA Model'!FT$4)-YEAR('Forecast Assumptions'!$B35)),5)*FT19,FS22)</f>
        <v>132322.2058125</v>
      </c>
      <c r="FU22" s="26">
        <f>IF(MONTH(FU$4)=MONTH('Forecast Assumptions'!$B35),ROUND((1-'Forecast Assumptions'!$G35)^(YEAR('Forecast CREA Model'!FU$4)-YEAR('Forecast Assumptions'!$B35)),5)*FU19,FT22)</f>
        <v>132322.2058125</v>
      </c>
      <c r="FV22" s="26">
        <f>IF(MONTH(FV$4)=MONTH('Forecast Assumptions'!$B35),ROUND((1-'Forecast Assumptions'!$G35)^(YEAR('Forecast CREA Model'!FV$4)-YEAR('Forecast Assumptions'!$B35)),5)*FV19,FU22)</f>
        <v>132322.2058125</v>
      </c>
      <c r="FW22" s="26">
        <f>IF(MONTH(FW$4)=MONTH('Forecast Assumptions'!$B35),ROUND((1-'Forecast Assumptions'!$G35)^(YEAR('Forecast CREA Model'!FW$4)-YEAR('Forecast Assumptions'!$B35)),5)*FW19,FV22)</f>
        <v>132322.2058125</v>
      </c>
      <c r="FX22" s="26">
        <f>IF(MONTH(FX$4)=MONTH('Forecast Assumptions'!$B35),ROUND((1-'Forecast Assumptions'!$G35)^(YEAR('Forecast CREA Model'!FX$4)-YEAR('Forecast Assumptions'!$B35)),5)*FX19,FW22)</f>
        <v>132322.2058125</v>
      </c>
      <c r="FY22" s="26">
        <f>IF(MONTH(FY$4)=MONTH('Forecast Assumptions'!$B35),ROUND((1-'Forecast Assumptions'!$G35)^(YEAR('Forecast CREA Model'!FY$4)-YEAR('Forecast Assumptions'!$B35)),5)*FY19,FX22)</f>
        <v>131660.83947500002</v>
      </c>
      <c r="FZ22" s="26">
        <f>IF(MONTH(FZ$4)=MONTH('Forecast Assumptions'!$B35),ROUND((1-'Forecast Assumptions'!$G35)^(YEAR('Forecast CREA Model'!FZ$4)-YEAR('Forecast Assumptions'!$B35)),5)*FZ19,FY22)</f>
        <v>131660.83947500002</v>
      </c>
      <c r="GA22" s="26">
        <f>IF(MONTH(GA$4)=MONTH('Forecast Assumptions'!$B35),ROUND((1-'Forecast Assumptions'!$G35)^(YEAR('Forecast CREA Model'!GA$4)-YEAR('Forecast Assumptions'!$B35)),5)*GA19,FZ22)</f>
        <v>131660.83947500002</v>
      </c>
      <c r="GB22" s="26">
        <f>IF(MONTH(GB$4)=MONTH('Forecast Assumptions'!$B35),ROUND((1-'Forecast Assumptions'!$G35)^(YEAR('Forecast CREA Model'!GB$4)-YEAR('Forecast Assumptions'!$B35)),5)*GB19,GA22)</f>
        <v>131660.83947500002</v>
      </c>
      <c r="GC22" s="26">
        <f>IF(MONTH(GC$4)=MONTH('Forecast Assumptions'!$B35),ROUND((1-'Forecast Assumptions'!$G35)^(YEAR('Forecast CREA Model'!GC$4)-YEAR('Forecast Assumptions'!$B35)),5)*GC19,GB22)</f>
        <v>131660.83947500002</v>
      </c>
      <c r="GD22" s="26">
        <f>IF(MONTH(GD$4)=MONTH('Forecast Assumptions'!$B35),ROUND((1-'Forecast Assumptions'!$G35)^(YEAR('Forecast CREA Model'!GD$4)-YEAR('Forecast Assumptions'!$B35)),5)*GD19,GC22)</f>
        <v>131660.83947500002</v>
      </c>
      <c r="GE22" s="26">
        <f>IF(MONTH(GE$4)=MONTH('Forecast Assumptions'!$B35),ROUND((1-'Forecast Assumptions'!$G35)^(YEAR('Forecast CREA Model'!GE$4)-YEAR('Forecast Assumptions'!$B35)),5)*GE19,GD22)</f>
        <v>131660.83947500002</v>
      </c>
      <c r="GF22" s="26">
        <f>IF(MONTH(GF$4)=MONTH('Forecast Assumptions'!$B35),ROUND((1-'Forecast Assumptions'!$G35)^(YEAR('Forecast CREA Model'!GF$4)-YEAR('Forecast Assumptions'!$B35)),5)*GF19,GE22)</f>
        <v>131660.83947500002</v>
      </c>
      <c r="GG22" s="26">
        <f>IF(MONTH(GG$4)=MONTH('Forecast Assumptions'!$B35),ROUND((1-'Forecast Assumptions'!$G35)^(YEAR('Forecast CREA Model'!GG$4)-YEAR('Forecast Assumptions'!$B35)),5)*GG19,GF22)</f>
        <v>131660.83947500002</v>
      </c>
      <c r="GH22" s="26">
        <f>IF(MONTH(GH$4)=MONTH('Forecast Assumptions'!$B35),ROUND((1-'Forecast Assumptions'!$G35)^(YEAR('Forecast CREA Model'!GH$4)-YEAR('Forecast Assumptions'!$B35)),5)*GH19,GG22)</f>
        <v>131660.83947500002</v>
      </c>
      <c r="GI22" s="26">
        <f>IF(MONTH(GI$4)=MONTH('Forecast Assumptions'!$B35),ROUND((1-'Forecast Assumptions'!$G35)^(YEAR('Forecast CREA Model'!GI$4)-YEAR('Forecast Assumptions'!$B35)),5)*GI19,GH22)</f>
        <v>131660.83947500002</v>
      </c>
      <c r="GJ22" s="26">
        <f>IF(MONTH(GJ$4)=MONTH('Forecast Assumptions'!$B35),ROUND((1-'Forecast Assumptions'!$G35)^(YEAR('Forecast CREA Model'!GJ$4)-YEAR('Forecast Assumptions'!$B35)),5)*GJ19,GI22)</f>
        <v>131660.83947500002</v>
      </c>
      <c r="GK22" s="26">
        <f>IF(MONTH(GK$4)=MONTH('Forecast Assumptions'!$B35),ROUND((1-'Forecast Assumptions'!$G35)^(YEAR('Forecast CREA Model'!GK$4)-YEAR('Forecast Assumptions'!$B35)),5)*GK19,GJ22)</f>
        <v>131002.26961250001</v>
      </c>
      <c r="GL22" s="26">
        <f>IF(MONTH(GL$4)=MONTH('Forecast Assumptions'!$B35),ROUND((1-'Forecast Assumptions'!$G35)^(YEAR('Forecast CREA Model'!GL$4)-YEAR('Forecast Assumptions'!$B35)),5)*GL19,GK22)</f>
        <v>131002.26961250001</v>
      </c>
      <c r="GM22" s="26">
        <f>IF(MONTH(GM$4)=MONTH('Forecast Assumptions'!$B35),ROUND((1-'Forecast Assumptions'!$G35)^(YEAR('Forecast CREA Model'!GM$4)-YEAR('Forecast Assumptions'!$B35)),5)*GM19,GL22)</f>
        <v>131002.26961250001</v>
      </c>
      <c r="GN22" s="26">
        <f>IF(MONTH(GN$4)=MONTH('Forecast Assumptions'!$B35),ROUND((1-'Forecast Assumptions'!$G35)^(YEAR('Forecast CREA Model'!GN$4)-YEAR('Forecast Assumptions'!$B35)),5)*GN19,GM22)</f>
        <v>131002.26961250001</v>
      </c>
      <c r="GO22" s="26">
        <f>IF(MONTH(GO$4)=MONTH('Forecast Assumptions'!$B35),ROUND((1-'Forecast Assumptions'!$G35)^(YEAR('Forecast CREA Model'!GO$4)-YEAR('Forecast Assumptions'!$B35)),5)*GO19,GN22)</f>
        <v>131002.26961250001</v>
      </c>
      <c r="GP22" s="26">
        <f>IF(MONTH(GP$4)=MONTH('Forecast Assumptions'!$B35),ROUND((1-'Forecast Assumptions'!$G35)^(YEAR('Forecast CREA Model'!GP$4)-YEAR('Forecast Assumptions'!$B35)),5)*GP19,GO22)</f>
        <v>131002.26961250001</v>
      </c>
      <c r="GQ22" s="26">
        <f>IF(MONTH(GQ$4)=MONTH('Forecast Assumptions'!$B35),ROUND((1-'Forecast Assumptions'!$G35)^(YEAR('Forecast CREA Model'!GQ$4)-YEAR('Forecast Assumptions'!$B35)),5)*GQ19,GP22)</f>
        <v>131002.26961250001</v>
      </c>
      <c r="GR22" s="26">
        <f>IF(MONTH(GR$4)=MONTH('Forecast Assumptions'!$B35),ROUND((1-'Forecast Assumptions'!$G35)^(YEAR('Forecast CREA Model'!GR$4)-YEAR('Forecast Assumptions'!$B35)),5)*GR19,GQ22)</f>
        <v>131002.26961250001</v>
      </c>
      <c r="GS22" s="26">
        <f>IF(MONTH(GS$4)=MONTH('Forecast Assumptions'!$B35),ROUND((1-'Forecast Assumptions'!$G35)^(YEAR('Forecast CREA Model'!GS$4)-YEAR('Forecast Assumptions'!$B35)),5)*GS19,GR22)</f>
        <v>131002.26961250001</v>
      </c>
      <c r="GT22" s="26">
        <f>IF(MONTH(GT$4)=MONTH('Forecast Assumptions'!$B35),ROUND((1-'Forecast Assumptions'!$G35)^(YEAR('Forecast CREA Model'!GT$4)-YEAR('Forecast Assumptions'!$B35)),5)*GT19,GS22)</f>
        <v>131002.26961250001</v>
      </c>
      <c r="GU22" s="26">
        <f>IF(MONTH(GU$4)=MONTH('Forecast Assumptions'!$B35),ROUND((1-'Forecast Assumptions'!$G35)^(YEAR('Forecast CREA Model'!GU$4)-YEAR('Forecast Assumptions'!$B35)),5)*GU19,GT22)</f>
        <v>131002.26961250001</v>
      </c>
      <c r="GV22" s="26">
        <f>IF(MONTH(GV$4)=MONTH('Forecast Assumptions'!$B35),ROUND((1-'Forecast Assumptions'!$G35)^(YEAR('Forecast CREA Model'!GV$4)-YEAR('Forecast Assumptions'!$B35)),5)*GV19,GU22)</f>
        <v>131002.26961250001</v>
      </c>
      <c r="GW22" s="36">
        <f>IF(MONTH(GW$4)=MONTH('Forecast Assumptions'!$B35),ROUND((1-'Forecast Assumptions'!$G35)^(YEAR('Forecast CREA Model'!GW$4)-YEAR('Forecast Assumptions'!$B35)),5)*GW19,GV22)</f>
        <v>130347.8944625</v>
      </c>
      <c r="GX22" s="26">
        <f>IF(MONTH(GX$4)=MONTH('Forecast Assumptions'!$B35),ROUND((1-'Forecast Assumptions'!$G35)^(YEAR('Forecast CREA Model'!GX$4)-YEAR('Forecast Assumptions'!$B35)),5)*GX19,GW22)</f>
        <v>130347.8944625</v>
      </c>
      <c r="GY22" s="26">
        <f>IF(MONTH(GY$4)=MONTH('Forecast Assumptions'!$B35),ROUND((1-'Forecast Assumptions'!$G35)^(YEAR('Forecast CREA Model'!GY$4)-YEAR('Forecast Assumptions'!$B35)),5)*GY19,GX22)</f>
        <v>130347.8944625</v>
      </c>
      <c r="GZ22" s="26">
        <f>IF(MONTH(GZ$4)=MONTH('Forecast Assumptions'!$B35),ROUND((1-'Forecast Assumptions'!$G35)^(YEAR('Forecast CREA Model'!GZ$4)-YEAR('Forecast Assumptions'!$B35)),5)*GZ19,GY22)</f>
        <v>130347.8944625</v>
      </c>
      <c r="HA22" s="26">
        <f>IF(MONTH(HA$4)=MONTH('Forecast Assumptions'!$B35),ROUND((1-'Forecast Assumptions'!$G35)^(YEAR('Forecast CREA Model'!HA$4)-YEAR('Forecast Assumptions'!$B35)),5)*HA19,GZ22)</f>
        <v>130347.8944625</v>
      </c>
      <c r="HB22" s="26">
        <f>IF(MONTH(HB$4)=MONTH('Forecast Assumptions'!$B35),ROUND((1-'Forecast Assumptions'!$G35)^(YEAR('Forecast CREA Model'!HB$4)-YEAR('Forecast Assumptions'!$B35)),5)*HB19,HA22)</f>
        <v>130347.8944625</v>
      </c>
      <c r="HC22" s="26">
        <f>IF(MONTH(HC$4)=MONTH('Forecast Assumptions'!$B35),ROUND((1-'Forecast Assumptions'!$G35)^(YEAR('Forecast CREA Model'!HC$4)-YEAR('Forecast Assumptions'!$B35)),5)*HC19,HB22)</f>
        <v>130347.8944625</v>
      </c>
      <c r="HD22" s="26">
        <f>IF(MONTH(HD$4)=MONTH('Forecast Assumptions'!$B35),ROUND((1-'Forecast Assumptions'!$G35)^(YEAR('Forecast CREA Model'!HD$4)-YEAR('Forecast Assumptions'!$B35)),5)*HD19,HC22)</f>
        <v>130347.8944625</v>
      </c>
      <c r="HE22" s="26">
        <f>IF(MONTH(HE$4)=MONTH('Forecast Assumptions'!$B35),ROUND((1-'Forecast Assumptions'!$G35)^(YEAR('Forecast CREA Model'!HE$4)-YEAR('Forecast Assumptions'!$B35)),5)*HE19,HD22)</f>
        <v>130347.8944625</v>
      </c>
      <c r="HF22" s="26">
        <f>IF(MONTH(HF$4)=MONTH('Forecast Assumptions'!$B35),ROUND((1-'Forecast Assumptions'!$G35)^(YEAR('Forecast CREA Model'!HF$4)-YEAR('Forecast Assumptions'!$B35)),5)*HF19,HE22)</f>
        <v>130347.8944625</v>
      </c>
      <c r="HG22" s="26">
        <f>IF(MONTH(HG$4)=MONTH('Forecast Assumptions'!$B35),ROUND((1-'Forecast Assumptions'!$G35)^(YEAR('Forecast CREA Model'!HG$4)-YEAR('Forecast Assumptions'!$B35)),5)*HG19,HF22)</f>
        <v>130347.8944625</v>
      </c>
      <c r="HH22" s="26">
        <f>IF(MONTH(HH$4)=MONTH('Forecast Assumptions'!$B35),ROUND((1-'Forecast Assumptions'!$G35)^(YEAR('Forecast CREA Model'!HH$4)-YEAR('Forecast Assumptions'!$B35)),5)*HH19,HG22)</f>
        <v>130347.8944625</v>
      </c>
      <c r="HI22" s="26">
        <f>IF(MONTH(HI$4)=MONTH('Forecast Assumptions'!$B35),ROUND((1-'Forecast Assumptions'!$G35)^(YEAR('Forecast CREA Model'!HI$4)-YEAR('Forecast Assumptions'!$B35)),5)*HI19,HH22)</f>
        <v>129696.3157875</v>
      </c>
      <c r="HJ22" s="26">
        <f>IF(MONTH(HJ$4)=MONTH('Forecast Assumptions'!$B35),ROUND((1-'Forecast Assumptions'!$G35)^(YEAR('Forecast CREA Model'!HJ$4)-YEAR('Forecast Assumptions'!$B35)),5)*HJ19,HI22)</f>
        <v>129696.3157875</v>
      </c>
      <c r="HK22" s="26">
        <f>IF(MONTH(HK$4)=MONTH('Forecast Assumptions'!$B35),ROUND((1-'Forecast Assumptions'!$G35)^(YEAR('Forecast CREA Model'!HK$4)-YEAR('Forecast Assumptions'!$B35)),5)*HK19,HJ22)</f>
        <v>129696.3157875</v>
      </c>
      <c r="HL22" s="26">
        <f>IF(MONTH(HL$4)=MONTH('Forecast Assumptions'!$B35),ROUND((1-'Forecast Assumptions'!$G35)^(YEAR('Forecast CREA Model'!HL$4)-YEAR('Forecast Assumptions'!$B35)),5)*HL19,HK22)</f>
        <v>129696.3157875</v>
      </c>
      <c r="HM22" s="26">
        <f>IF(MONTH(HM$4)=MONTH('Forecast Assumptions'!$B35),ROUND((1-'Forecast Assumptions'!$G35)^(YEAR('Forecast CREA Model'!HM$4)-YEAR('Forecast Assumptions'!$B35)),5)*HM19,HL22)</f>
        <v>129696.3157875</v>
      </c>
      <c r="HN22" s="26">
        <f>IF(MONTH(HN$4)=MONTH('Forecast Assumptions'!$B35),ROUND((1-'Forecast Assumptions'!$G35)^(YEAR('Forecast CREA Model'!HN$4)-YEAR('Forecast Assumptions'!$B35)),5)*HN19,HM22)</f>
        <v>129696.3157875</v>
      </c>
      <c r="HO22" s="26">
        <f>IF(MONTH(HO$4)=MONTH('Forecast Assumptions'!$B35),ROUND((1-'Forecast Assumptions'!$G35)^(YEAR('Forecast CREA Model'!HO$4)-YEAR('Forecast Assumptions'!$B35)),5)*HO19,HN22)</f>
        <v>129696.3157875</v>
      </c>
      <c r="HP22" s="26">
        <f>IF(MONTH(HP$4)=MONTH('Forecast Assumptions'!$B35),ROUND((1-'Forecast Assumptions'!$G35)^(YEAR('Forecast CREA Model'!HP$4)-YEAR('Forecast Assumptions'!$B35)),5)*HP19,HO22)</f>
        <v>129696.3157875</v>
      </c>
      <c r="HQ22" s="26">
        <f>IF(MONTH(HQ$4)=MONTH('Forecast Assumptions'!$B35),ROUND((1-'Forecast Assumptions'!$G35)^(YEAR('Forecast CREA Model'!HQ$4)-YEAR('Forecast Assumptions'!$B35)),5)*HQ19,HP22)</f>
        <v>129696.3157875</v>
      </c>
      <c r="HR22" s="26">
        <f>IF(MONTH(HR$4)=MONTH('Forecast Assumptions'!$B35),ROUND((1-'Forecast Assumptions'!$G35)^(YEAR('Forecast CREA Model'!HR$4)-YEAR('Forecast Assumptions'!$B35)),5)*HR19,HQ22)</f>
        <v>129696.3157875</v>
      </c>
      <c r="HS22" s="26">
        <f>IF(MONTH(HS$4)=MONTH('Forecast Assumptions'!$B35),ROUND((1-'Forecast Assumptions'!$G35)^(YEAR('Forecast CREA Model'!HS$4)-YEAR('Forecast Assumptions'!$B35)),5)*HS19,HR22)</f>
        <v>129696.3157875</v>
      </c>
      <c r="HT22" s="26">
        <f>IF(MONTH(HT$4)=MONTH('Forecast Assumptions'!$B35),ROUND((1-'Forecast Assumptions'!$G35)^(YEAR('Forecast CREA Model'!HT$4)-YEAR('Forecast Assumptions'!$B35)),5)*HT19,HS22)</f>
        <v>129696.3157875</v>
      </c>
      <c r="HU22" s="26">
        <f>IF(MONTH(HU$4)=MONTH('Forecast Assumptions'!$B35),ROUND((1-'Forecast Assumptions'!$G35)^(YEAR('Forecast CREA Model'!HU$4)-YEAR('Forecast Assumptions'!$B35)),5)*HU19,HT22)</f>
        <v>129047.5335875</v>
      </c>
      <c r="HV22" s="26">
        <f>IF(MONTH(HV$4)=MONTH('Forecast Assumptions'!$B35),ROUND((1-'Forecast Assumptions'!$G35)^(YEAR('Forecast CREA Model'!HV$4)-YEAR('Forecast Assumptions'!$B35)),5)*HV19,HU22)</f>
        <v>129047.5335875</v>
      </c>
      <c r="HW22" s="26">
        <f>IF(MONTH(HW$4)=MONTH('Forecast Assumptions'!$B35),ROUND((1-'Forecast Assumptions'!$G35)^(YEAR('Forecast CREA Model'!HW$4)-YEAR('Forecast Assumptions'!$B35)),5)*HW19,HV22)</f>
        <v>129047.5335875</v>
      </c>
      <c r="HX22" s="26">
        <f>IF(MONTH(HX$4)=MONTH('Forecast Assumptions'!$B35),ROUND((1-'Forecast Assumptions'!$G35)^(YEAR('Forecast CREA Model'!HX$4)-YEAR('Forecast Assumptions'!$B35)),5)*HX19,HW22)</f>
        <v>129047.5335875</v>
      </c>
      <c r="HY22" s="26">
        <f>IF(MONTH(HY$4)=MONTH('Forecast Assumptions'!$B35),ROUND((1-'Forecast Assumptions'!$G35)^(YEAR('Forecast CREA Model'!HY$4)-YEAR('Forecast Assumptions'!$B35)),5)*HY19,HX22)</f>
        <v>129047.5335875</v>
      </c>
      <c r="HZ22" s="26">
        <f>IF(MONTH(HZ$4)=MONTH('Forecast Assumptions'!$B35),ROUND((1-'Forecast Assumptions'!$G35)^(YEAR('Forecast CREA Model'!HZ$4)-YEAR('Forecast Assumptions'!$B35)),5)*HZ19,HY22)</f>
        <v>129047.5335875</v>
      </c>
      <c r="IA22" s="26">
        <f>IF(MONTH(IA$4)=MONTH('Forecast Assumptions'!$B35),ROUND((1-'Forecast Assumptions'!$G35)^(YEAR('Forecast CREA Model'!IA$4)-YEAR('Forecast Assumptions'!$B35)),5)*IA19,HZ22)</f>
        <v>129047.5335875</v>
      </c>
      <c r="IB22" s="26">
        <f>IF(MONTH(IB$4)=MONTH('Forecast Assumptions'!$B35),ROUND((1-'Forecast Assumptions'!$G35)^(YEAR('Forecast CREA Model'!IB$4)-YEAR('Forecast Assumptions'!$B35)),5)*IB19,IA22)</f>
        <v>129047.5335875</v>
      </c>
      <c r="IC22" s="26">
        <f>IF(MONTH(IC$4)=MONTH('Forecast Assumptions'!$B35),ROUND((1-'Forecast Assumptions'!$G35)^(YEAR('Forecast CREA Model'!IC$4)-YEAR('Forecast Assumptions'!$B35)),5)*IC19,IB22)</f>
        <v>129047.5335875</v>
      </c>
      <c r="ID22" s="26">
        <f>IF(MONTH(ID$4)=MONTH('Forecast Assumptions'!$B35),ROUND((1-'Forecast Assumptions'!$G35)^(YEAR('Forecast CREA Model'!ID$4)-YEAR('Forecast Assumptions'!$B35)),5)*ID19,IC22)</f>
        <v>129047.5335875</v>
      </c>
      <c r="IE22" s="26">
        <f>IF(MONTH(IE$4)=MONTH('Forecast Assumptions'!$B35),ROUND((1-'Forecast Assumptions'!$G35)^(YEAR('Forecast CREA Model'!IE$4)-YEAR('Forecast Assumptions'!$B35)),5)*IE19,ID22)</f>
        <v>129047.5335875</v>
      </c>
      <c r="IF22" s="26">
        <f>IF(MONTH(IF$4)=MONTH('Forecast Assumptions'!$B35),ROUND((1-'Forecast Assumptions'!$G35)^(YEAR('Forecast CREA Model'!IF$4)-YEAR('Forecast Assumptions'!$B35)),5)*IF19,IE22)</f>
        <v>129047.5335875</v>
      </c>
      <c r="IG22" s="26">
        <f>IF(MONTH(IG$4)=MONTH('Forecast Assumptions'!$B35),ROUND((1-'Forecast Assumptions'!$G35)^(YEAR('Forecast CREA Model'!IG$4)-YEAR('Forecast Assumptions'!$B35)),5)*IG19,IF22)</f>
        <v>128402.9461</v>
      </c>
      <c r="IH22" s="26">
        <f>IF(MONTH(IH$4)=MONTH('Forecast Assumptions'!$B35),ROUND((1-'Forecast Assumptions'!$G35)^(YEAR('Forecast CREA Model'!IH$4)-YEAR('Forecast Assumptions'!$B35)),5)*IH19,IG22)</f>
        <v>128402.9461</v>
      </c>
      <c r="II22" s="26">
        <f>IF(MONTH(II$4)=MONTH('Forecast Assumptions'!$B35),ROUND((1-'Forecast Assumptions'!$G35)^(YEAR('Forecast CREA Model'!II$4)-YEAR('Forecast Assumptions'!$B35)),5)*II19,IH22)</f>
        <v>128402.9461</v>
      </c>
      <c r="IJ22" s="26">
        <f>IF(MONTH(IJ$4)=MONTH('Forecast Assumptions'!$B35),ROUND((1-'Forecast Assumptions'!$G35)^(YEAR('Forecast CREA Model'!IJ$4)-YEAR('Forecast Assumptions'!$B35)),5)*IJ19,II22)</f>
        <v>128402.9461</v>
      </c>
      <c r="IK22" s="26">
        <f>IF(MONTH(IK$4)=MONTH('Forecast Assumptions'!$B35),ROUND((1-'Forecast Assumptions'!$G35)^(YEAR('Forecast CREA Model'!IK$4)-YEAR('Forecast Assumptions'!$B35)),5)*IK19,IJ22)</f>
        <v>128402.9461</v>
      </c>
      <c r="IL22" s="26">
        <f>IF(MONTH(IL$4)=MONTH('Forecast Assumptions'!$B35),ROUND((1-'Forecast Assumptions'!$G35)^(YEAR('Forecast CREA Model'!IL$4)-YEAR('Forecast Assumptions'!$B35)),5)*IL19,IK22)</f>
        <v>128402.9461</v>
      </c>
      <c r="IM22" s="26">
        <f>IF(MONTH(IM$4)=MONTH('Forecast Assumptions'!$B35),ROUND((1-'Forecast Assumptions'!$G35)^(YEAR('Forecast CREA Model'!IM$4)-YEAR('Forecast Assumptions'!$B35)),5)*IM19,IL22)</f>
        <v>128402.9461</v>
      </c>
      <c r="IN22" s="26">
        <f>IF(MONTH(IN$4)=MONTH('Forecast Assumptions'!$B35),ROUND((1-'Forecast Assumptions'!$G35)^(YEAR('Forecast CREA Model'!IN$4)-YEAR('Forecast Assumptions'!$B35)),5)*IN19,IM22)</f>
        <v>128402.9461</v>
      </c>
      <c r="IO22" s="26">
        <f>IF(MONTH(IO$4)=MONTH('Forecast Assumptions'!$B35),ROUND((1-'Forecast Assumptions'!$G35)^(YEAR('Forecast CREA Model'!IO$4)-YEAR('Forecast Assumptions'!$B35)),5)*IO19,IN22)</f>
        <v>128402.9461</v>
      </c>
      <c r="IP22" s="26">
        <f>IF(MONTH(IP$4)=MONTH('Forecast Assumptions'!$B35),ROUND((1-'Forecast Assumptions'!$G35)^(YEAR('Forecast CREA Model'!IP$4)-YEAR('Forecast Assumptions'!$B35)),5)*IP19,IO22)</f>
        <v>128402.9461</v>
      </c>
      <c r="IQ22" s="26">
        <f>IF(MONTH(IQ$4)=MONTH('Forecast Assumptions'!$B35),ROUND((1-'Forecast Assumptions'!$G35)^(YEAR('Forecast CREA Model'!IQ$4)-YEAR('Forecast Assumptions'!$B35)),5)*IQ19,IP22)</f>
        <v>128402.9461</v>
      </c>
      <c r="IR22" s="26">
        <f>IF(MONTH(IR$4)=MONTH('Forecast Assumptions'!$B35),ROUND((1-'Forecast Assumptions'!$G35)^(YEAR('Forecast CREA Model'!IR$4)-YEAR('Forecast Assumptions'!$B35)),5)*IR19,IQ22)</f>
        <v>128402.9461</v>
      </c>
      <c r="IS22" s="26">
        <f>IF(MONTH(IS$4)=MONTH('Forecast Assumptions'!$B35),ROUND((1-'Forecast Assumptions'!$G35)^(YEAR('Forecast CREA Model'!IS$4)-YEAR('Forecast Assumptions'!$B35)),5)*IS19,IR22)</f>
        <v>127759.75684999999</v>
      </c>
      <c r="IT22" s="26">
        <f>IF(MONTH(IT$4)=MONTH('Forecast Assumptions'!$B35),ROUND((1-'Forecast Assumptions'!$G35)^(YEAR('Forecast CREA Model'!IT$4)-YEAR('Forecast Assumptions'!$B35)),5)*IT19,IS22)</f>
        <v>127759.75684999999</v>
      </c>
      <c r="IU22" s="26">
        <f>IF(MONTH(IU$4)=MONTH('Forecast Assumptions'!$B35),ROUND((1-'Forecast Assumptions'!$G35)^(YEAR('Forecast CREA Model'!IU$4)-YEAR('Forecast Assumptions'!$B35)),5)*IU19,IT22)</f>
        <v>127759.75684999999</v>
      </c>
      <c r="IV22" s="26">
        <f>IF(MONTH(IV$4)=MONTH('Forecast Assumptions'!$B35),ROUND((1-'Forecast Assumptions'!$G35)^(YEAR('Forecast CREA Model'!IV$4)-YEAR('Forecast Assumptions'!$B35)),5)*IV19,IU22)</f>
        <v>127759.75684999999</v>
      </c>
      <c r="IW22" s="26">
        <f>IF(MONTH(IW$4)=MONTH('Forecast Assumptions'!$B35),ROUND((1-'Forecast Assumptions'!$G35)^(YEAR('Forecast CREA Model'!IW$4)-YEAR('Forecast Assumptions'!$B35)),5)*IW19,IV22)</f>
        <v>127759.75684999999</v>
      </c>
      <c r="IX22" s="26">
        <f>IF(MONTH(IX$4)=MONTH('Forecast Assumptions'!$B35),ROUND((1-'Forecast Assumptions'!$G35)^(YEAR('Forecast CREA Model'!IX$4)-YEAR('Forecast Assumptions'!$B35)),5)*IX19,IW22)</f>
        <v>127759.75684999999</v>
      </c>
      <c r="IY22" s="26">
        <f>IF(MONTH(IY$4)=MONTH('Forecast Assumptions'!$B35),ROUND((1-'Forecast Assumptions'!$G35)^(YEAR('Forecast CREA Model'!IY$4)-YEAR('Forecast Assumptions'!$B35)),5)*IY19,IX22)</f>
        <v>127759.75684999999</v>
      </c>
      <c r="IZ22" s="26">
        <f>IF(MONTH(IZ$4)=MONTH('Forecast Assumptions'!$B35),ROUND((1-'Forecast Assumptions'!$G35)^(YEAR('Forecast CREA Model'!IZ$4)-YEAR('Forecast Assumptions'!$B35)),5)*IZ19,IY22)</f>
        <v>127759.75684999999</v>
      </c>
      <c r="JA22" s="26">
        <f>IF(MONTH(JA$4)=MONTH('Forecast Assumptions'!$B35),ROUND((1-'Forecast Assumptions'!$G35)^(YEAR('Forecast CREA Model'!JA$4)-YEAR('Forecast Assumptions'!$B35)),5)*JA19,IZ22)</f>
        <v>127759.75684999999</v>
      </c>
      <c r="JB22" s="26">
        <f>IF(MONTH(JB$4)=MONTH('Forecast Assumptions'!$B35),ROUND((1-'Forecast Assumptions'!$G35)^(YEAR('Forecast CREA Model'!JB$4)-YEAR('Forecast Assumptions'!$B35)),5)*JB19,JA22)</f>
        <v>127759.75684999999</v>
      </c>
      <c r="JC22" s="26">
        <f>IF(MONTH(JC$4)=MONTH('Forecast Assumptions'!$B35),ROUND((1-'Forecast Assumptions'!$G35)^(YEAR('Forecast CREA Model'!JC$4)-YEAR('Forecast Assumptions'!$B35)),5)*JC19,JB22)</f>
        <v>127759.75684999999</v>
      </c>
      <c r="JD22" s="26">
        <f>IF(MONTH(JD$4)=MONTH('Forecast Assumptions'!$B35),ROUND((1-'Forecast Assumptions'!$G35)^(YEAR('Forecast CREA Model'!JD$4)-YEAR('Forecast Assumptions'!$B35)),5)*JD19,JC22)</f>
        <v>127759.75684999999</v>
      </c>
      <c r="JE22" s="26">
        <f>IF(MONTH(JE$4)=MONTH('Forecast Assumptions'!$B35),ROUND((1-'Forecast Assumptions'!$G35)^(YEAR('Forecast CREA Model'!JE$4)-YEAR('Forecast Assumptions'!$B35)),5)*JE19,JD22)</f>
        <v>127122.16055</v>
      </c>
      <c r="JF22" s="26">
        <f>IF(MONTH(JF$4)=MONTH('Forecast Assumptions'!$B35),ROUND((1-'Forecast Assumptions'!$G35)^(YEAR('Forecast CREA Model'!JF$4)-YEAR('Forecast Assumptions'!$B35)),5)*JF19,JE22)</f>
        <v>127122.16055</v>
      </c>
      <c r="JG22" s="26">
        <f>IF(MONTH(JG$4)=MONTH('Forecast Assumptions'!$B35),ROUND((1-'Forecast Assumptions'!$G35)^(YEAR('Forecast CREA Model'!JG$4)-YEAR('Forecast Assumptions'!$B35)),5)*JG19,JF22)</f>
        <v>127122.16055</v>
      </c>
      <c r="JH22" s="26">
        <f>IF(MONTH(JH$4)=MONTH('Forecast Assumptions'!$B35),ROUND((1-'Forecast Assumptions'!$G35)^(YEAR('Forecast CREA Model'!JH$4)-YEAR('Forecast Assumptions'!$B35)),5)*JH19,JG22)</f>
        <v>127122.16055</v>
      </c>
      <c r="JI22" s="26">
        <f>IF(MONTH(JI$4)=MONTH('Forecast Assumptions'!$B35),ROUND((1-'Forecast Assumptions'!$G35)^(YEAR('Forecast CREA Model'!JI$4)-YEAR('Forecast Assumptions'!$B35)),5)*JI19,JH22)</f>
        <v>127122.16055</v>
      </c>
      <c r="JJ22" s="26">
        <f>IF(MONTH(JJ$4)=MONTH('Forecast Assumptions'!$B35),ROUND((1-'Forecast Assumptions'!$G35)^(YEAR('Forecast CREA Model'!JJ$4)-YEAR('Forecast Assumptions'!$B35)),5)*JJ19,JI22)</f>
        <v>127122.16055</v>
      </c>
      <c r="JK22" s="26">
        <f>IF(MONTH(JK$4)=MONTH('Forecast Assumptions'!$B35),ROUND((1-'Forecast Assumptions'!$G35)^(YEAR('Forecast CREA Model'!JK$4)-YEAR('Forecast Assumptions'!$B35)),5)*JK19,JJ22)</f>
        <v>127122.16055</v>
      </c>
      <c r="JL22" s="26">
        <f>IF(MONTH(JL$4)=MONTH('Forecast Assumptions'!$B35),ROUND((1-'Forecast Assumptions'!$G35)^(YEAR('Forecast CREA Model'!JL$4)-YEAR('Forecast Assumptions'!$B35)),5)*JL19,JK22)</f>
        <v>127122.16055</v>
      </c>
      <c r="JM22" s="26">
        <f>IF(MONTH(JM$4)=MONTH('Forecast Assumptions'!$B35),ROUND((1-'Forecast Assumptions'!$G35)^(YEAR('Forecast CREA Model'!JM$4)-YEAR('Forecast Assumptions'!$B35)),5)*JM19,JL22)</f>
        <v>127122.16055</v>
      </c>
      <c r="JN22" s="26">
        <f>IF(MONTH(JN$4)=MONTH('Forecast Assumptions'!$B35),ROUND((1-'Forecast Assumptions'!$G35)^(YEAR('Forecast CREA Model'!JN$4)-YEAR('Forecast Assumptions'!$B35)),5)*JN19,JM22)</f>
        <v>127122.16055</v>
      </c>
      <c r="JO22" s="26">
        <f>IF(MONTH(JO$4)=MONTH('Forecast Assumptions'!$B35),ROUND((1-'Forecast Assumptions'!$G35)^(YEAR('Forecast CREA Model'!JO$4)-YEAR('Forecast Assumptions'!$B35)),5)*JO19,JN22)</f>
        <v>127122.16055</v>
      </c>
      <c r="JP22" s="26">
        <f>IF(MONTH(JP$4)=MONTH('Forecast Assumptions'!$B35),ROUND((1-'Forecast Assumptions'!$G35)^(YEAR('Forecast CREA Model'!JP$4)-YEAR('Forecast Assumptions'!$B35)),5)*JP19,JO22)</f>
        <v>127122.16055</v>
      </c>
      <c r="JQ22" s="26">
        <f>IF(MONTH(JQ$4)=MONTH('Forecast Assumptions'!$B35),ROUND((1-'Forecast Assumptions'!$G35)^(YEAR('Forecast CREA Model'!JQ$4)-YEAR('Forecast Assumptions'!$B35)),5)*JQ19,JP22)</f>
        <v>126485.9624875</v>
      </c>
      <c r="JR22" s="26">
        <f>IF(MONTH(JR$4)=MONTH('Forecast Assumptions'!$B35),ROUND((1-'Forecast Assumptions'!$G35)^(YEAR('Forecast CREA Model'!JR$4)-YEAR('Forecast Assumptions'!$B35)),5)*JR19,JQ22)</f>
        <v>126485.9624875</v>
      </c>
      <c r="JS22" s="26">
        <f>IF(MONTH(JS$4)=MONTH('Forecast Assumptions'!$B35),ROUND((1-'Forecast Assumptions'!$G35)^(YEAR('Forecast CREA Model'!JS$4)-YEAR('Forecast Assumptions'!$B35)),5)*JS19,JR22)</f>
        <v>126485.9624875</v>
      </c>
      <c r="JT22" s="26">
        <f>IF(MONTH(JT$4)=MONTH('Forecast Assumptions'!$B35),ROUND((1-'Forecast Assumptions'!$G35)^(YEAR('Forecast CREA Model'!JT$4)-YEAR('Forecast Assumptions'!$B35)),5)*JT19,JS22)</f>
        <v>126485.9624875</v>
      </c>
      <c r="JU22" s="26">
        <f>IF(MONTH(JU$4)=MONTH('Forecast Assumptions'!$B35),ROUND((1-'Forecast Assumptions'!$G35)^(YEAR('Forecast CREA Model'!JU$4)-YEAR('Forecast Assumptions'!$B35)),5)*JU19,JT22)</f>
        <v>126485.9624875</v>
      </c>
      <c r="JV22" s="26">
        <f>IF(MONTH(JV$4)=MONTH('Forecast Assumptions'!$B35),ROUND((1-'Forecast Assumptions'!$G35)^(YEAR('Forecast CREA Model'!JV$4)-YEAR('Forecast Assumptions'!$B35)),5)*JV19,JU22)</f>
        <v>126485.9624875</v>
      </c>
      <c r="JW22" s="26">
        <f>IF(MONTH(JW$4)=MONTH('Forecast Assumptions'!$B35),ROUND((1-'Forecast Assumptions'!$G35)^(YEAR('Forecast CREA Model'!JW$4)-YEAR('Forecast Assumptions'!$B35)),5)*JW19,JV22)</f>
        <v>126485.9624875</v>
      </c>
      <c r="JX22" s="26">
        <f>IF(MONTH(JX$4)=MONTH('Forecast Assumptions'!$B35),ROUND((1-'Forecast Assumptions'!$G35)^(YEAR('Forecast CREA Model'!JX$4)-YEAR('Forecast Assumptions'!$B35)),5)*JX19,JW22)</f>
        <v>126485.9624875</v>
      </c>
      <c r="JY22" s="26">
        <f>IF(MONTH(JY$4)=MONTH('Forecast Assumptions'!$B35),ROUND((1-'Forecast Assumptions'!$G35)^(YEAR('Forecast CREA Model'!JY$4)-YEAR('Forecast Assumptions'!$B35)),5)*JY19,JX22)</f>
        <v>126485.9624875</v>
      </c>
      <c r="JZ22" s="26">
        <f>IF(MONTH(JZ$4)=MONTH('Forecast Assumptions'!$B35),ROUND((1-'Forecast Assumptions'!$G35)^(YEAR('Forecast CREA Model'!JZ$4)-YEAR('Forecast Assumptions'!$B35)),5)*JZ19,JY22)</f>
        <v>126485.9624875</v>
      </c>
      <c r="KA22" s="26">
        <f>IF(MONTH(KA$4)=MONTH('Forecast Assumptions'!$B35),ROUND((1-'Forecast Assumptions'!$G35)^(YEAR('Forecast CREA Model'!KA$4)-YEAR('Forecast Assumptions'!$B35)),5)*KA19,JZ22)</f>
        <v>126485.9624875</v>
      </c>
      <c r="KB22" s="26">
        <f>IF(MONTH(KB$4)=MONTH('Forecast Assumptions'!$B35),ROUND((1-'Forecast Assumptions'!$G35)^(YEAR('Forecast CREA Model'!KB$4)-YEAR('Forecast Assumptions'!$B35)),5)*KB19,KA22)</f>
        <v>126485.9624875</v>
      </c>
      <c r="KC22" s="36">
        <f>IF(MONTH(KC$4)=MONTH('Forecast Assumptions'!$B35),ROUND((1-'Forecast Assumptions'!$G35)^(YEAR('Forecast CREA Model'!KC$4)-YEAR('Forecast Assumptions'!$B35)),5)*KC19,KB22)</f>
        <v>125853.95913749999</v>
      </c>
    </row>
    <row r="23" spans="1:289" s="26" customFormat="1" x14ac:dyDescent="0.25">
      <c r="A23" s="35" t="s">
        <v>40</v>
      </c>
      <c r="B23" s="31"/>
      <c r="Y23" s="26">
        <f>IF(MONTH(Y$4)=MONTH('Forecast Assumptions'!$B36),ROUND((1-'Forecast Assumptions'!$G36)^(YEAR('Forecast CREA Model'!Y$4)-YEAR('Forecast Assumptions'!$B36)),5)*Y20,X23)</f>
        <v>0</v>
      </c>
      <c r="Z23" s="26">
        <f>IF(MONTH(Z$4)=MONTH('Forecast Assumptions'!$B36),ROUND((1-'Forecast Assumptions'!$G36)^(YEAR('Forecast CREA Model'!Z$4)-YEAR('Forecast Assumptions'!$B36)),5)*Z20,Y23)</f>
        <v>0</v>
      </c>
      <c r="AA23" s="26">
        <f>IF(MONTH(AA$4)=MONTH('Forecast Assumptions'!$B36),ROUND((1-'Forecast Assumptions'!$G36)^(YEAR('Forecast CREA Model'!AA$4)-YEAR('Forecast Assumptions'!$B36)),5)*AA20,Z23)</f>
        <v>0</v>
      </c>
      <c r="AB23" s="26">
        <f>IF(MONTH(AB$4)=MONTH('Forecast Assumptions'!$B36),ROUND((1-'Forecast Assumptions'!$G36)^(YEAR('Forecast CREA Model'!AB$4)-YEAR('Forecast Assumptions'!$B36)),5)*AB20,AA23)</f>
        <v>0</v>
      </c>
      <c r="AC23" s="26">
        <f>IF(MONTH(AC$4)=MONTH('Forecast Assumptions'!$B36),ROUND((1-'Forecast Assumptions'!$G36)^(YEAR('Forecast CREA Model'!AC$4)-YEAR('Forecast Assumptions'!$B36)),5)*AC20,AB23)</f>
        <v>0</v>
      </c>
      <c r="AD23" s="26">
        <f>IF(MONTH(AD$4)=MONTH('Forecast Assumptions'!$B36),ROUND((1-'Forecast Assumptions'!$G36)^(YEAR('Forecast CREA Model'!AD$4)-YEAR('Forecast Assumptions'!$B36)),5)*AD20,AC23)</f>
        <v>0</v>
      </c>
      <c r="AE23" s="26">
        <f>IF(MONTH(AE$4)=MONTH('Forecast Assumptions'!$B36),ROUND((1-'Forecast Assumptions'!$G36)^(YEAR('Forecast CREA Model'!AE$4)-YEAR('Forecast Assumptions'!$B36)),5)*AE20,AD23)</f>
        <v>0</v>
      </c>
      <c r="AF23" s="26">
        <f>IF(MONTH(AF$4)=MONTH('Forecast Assumptions'!$B36),ROUND((1-'Forecast Assumptions'!$G36)^(YEAR('Forecast CREA Model'!AF$4)-YEAR('Forecast Assumptions'!$B36)),5)*AF20,AE23)</f>
        <v>0</v>
      </c>
      <c r="AG23" s="26">
        <f>IF(MONTH(AG$4)=MONTH('Forecast Assumptions'!$B36),ROUND((1-'Forecast Assumptions'!$G36)^(YEAR('Forecast CREA Model'!AG$4)-YEAR('Forecast Assumptions'!$B36)),5)*AG20,AF23)</f>
        <v>0</v>
      </c>
      <c r="AH23" s="26">
        <f>IF(MONTH(AH$4)=MONTH('Forecast Assumptions'!$B36),ROUND((1-'Forecast Assumptions'!$G36)^(YEAR('Forecast CREA Model'!AH$4)-YEAR('Forecast Assumptions'!$B36)),5)*AH20,AG23)</f>
        <v>0</v>
      </c>
      <c r="AI23" s="26">
        <f>IF(MONTH(AI$4)=MONTH('Forecast Assumptions'!$B36),ROUND((1-'Forecast Assumptions'!$G36)^(YEAR('Forecast CREA Model'!AI$4)-YEAR('Forecast Assumptions'!$B36)),5)*AI20,AH23)</f>
        <v>0</v>
      </c>
      <c r="AJ23" s="26">
        <f>IF(MONTH(AJ$4)=MONTH('Forecast Assumptions'!$B36),ROUND((1-'Forecast Assumptions'!$G36)^(YEAR('Forecast CREA Model'!AJ$4)-YEAR('Forecast Assumptions'!$B36)),5)*AJ20,AI23)</f>
        <v>0</v>
      </c>
      <c r="AK23" s="26">
        <f>IF(MONTH(AK$4)=MONTH('Forecast Assumptions'!$B36),ROUND((1-'Forecast Assumptions'!$G36)^(YEAR('Forecast CREA Model'!AK$4)-YEAR('Forecast Assumptions'!$B36)),5)*AK20,AJ23)</f>
        <v>0</v>
      </c>
      <c r="AL23" s="26">
        <f>IF(MONTH(AL$4)=MONTH('Forecast Assumptions'!$B36),ROUND((1-'Forecast Assumptions'!$G36)^(YEAR('Forecast CREA Model'!AL$4)-YEAR('Forecast Assumptions'!$B36)),5)*AL20,AK23)</f>
        <v>0</v>
      </c>
      <c r="AM23" s="26">
        <f>IF(MONTH(AM$4)=MONTH('Forecast Assumptions'!$B36),ROUND((1-'Forecast Assumptions'!$G36)^(YEAR('Forecast CREA Model'!AM$4)-YEAR('Forecast Assumptions'!$B36)),5)*AM20,AL23)</f>
        <v>0</v>
      </c>
      <c r="AN23" s="26">
        <f>IF(MONTH(AN$4)=MONTH('Forecast Assumptions'!$B36),ROUND((1-'Forecast Assumptions'!$G36)^(YEAR('Forecast CREA Model'!AN$4)-YEAR('Forecast Assumptions'!$B36)),5)*AN20,AM23)</f>
        <v>0</v>
      </c>
      <c r="AO23" s="26">
        <f>IF(MONTH(AO$4)=MONTH('Forecast Assumptions'!$B36),ROUND((1-'Forecast Assumptions'!$G36)^(YEAR('Forecast CREA Model'!AO$4)-YEAR('Forecast Assumptions'!$B36)),5)*AO20,AN23)</f>
        <v>0</v>
      </c>
      <c r="AP23" s="26">
        <f>IF(MONTH(AP$4)=MONTH('Forecast Assumptions'!$B36),ROUND((1-'Forecast Assumptions'!$G36)^(YEAR('Forecast CREA Model'!AP$4)-YEAR('Forecast Assumptions'!$B36)),5)*AP20,AO23)</f>
        <v>0</v>
      </c>
      <c r="AQ23" s="26">
        <f>IF(MONTH(AQ$4)=MONTH('Forecast Assumptions'!$B36),ROUND((1-'Forecast Assumptions'!$G36)^(YEAR('Forecast CREA Model'!AQ$4)-YEAR('Forecast Assumptions'!$B36)),5)*AQ20,AP23)</f>
        <v>0</v>
      </c>
      <c r="AR23" s="26">
        <f>IF(MONTH(AR$4)=MONTH('Forecast Assumptions'!$B36),ROUND((1-'Forecast Assumptions'!$G36)^(YEAR('Forecast CREA Model'!AR$4)-YEAR('Forecast Assumptions'!$B36)),5)*AR20,AQ23)</f>
        <v>0</v>
      </c>
      <c r="AS23" s="26">
        <f>IF(MONTH(AS$4)=MONTH('Forecast Assumptions'!$B36),ROUND((1-'Forecast Assumptions'!$G36)^(YEAR('Forecast CREA Model'!AS$4)-YEAR('Forecast Assumptions'!$B36)),5)*AS20,AR23)</f>
        <v>0</v>
      </c>
      <c r="AT23" s="26">
        <f>IF(MONTH(AT$4)=MONTH('Forecast Assumptions'!$B36),ROUND((1-'Forecast Assumptions'!$G36)^(YEAR('Forecast CREA Model'!AT$4)-YEAR('Forecast Assumptions'!$B36)),5)*AT20,AS23)</f>
        <v>0</v>
      </c>
      <c r="AU23" s="26">
        <f>IF(MONTH(AU$4)=MONTH('Forecast Assumptions'!$B36),ROUND((1-'Forecast Assumptions'!$G36)^(YEAR('Forecast CREA Model'!AU$4)-YEAR('Forecast Assumptions'!$B36)),5)*AU20,AT23)</f>
        <v>0</v>
      </c>
      <c r="AV23" s="26">
        <f>IF(MONTH(AV$4)=MONTH('Forecast Assumptions'!$B36),ROUND((1-'Forecast Assumptions'!$G36)^(YEAR('Forecast CREA Model'!AV$4)-YEAR('Forecast Assumptions'!$B36)),5)*AV20,AU23)</f>
        <v>0</v>
      </c>
      <c r="AW23" s="26">
        <f>IF(MONTH(AW$4)=MONTH('Forecast Assumptions'!$B36),ROUND((1-'Forecast Assumptions'!$G36)^(YEAR('Forecast CREA Model'!AW$4)-YEAR('Forecast Assumptions'!$B36)),5)*AW20,AV23)</f>
        <v>0</v>
      </c>
      <c r="AX23" s="26">
        <f>IF(MONTH(AX$4)=MONTH('Forecast Assumptions'!$B36),ROUND((1-'Forecast Assumptions'!$G36)^(YEAR('Forecast CREA Model'!AX$4)-YEAR('Forecast Assumptions'!$B36)),5)*AX20,AW23)</f>
        <v>0</v>
      </c>
      <c r="AY23" s="26">
        <f>IF(MONTH(AY$4)=MONTH('Forecast Assumptions'!$B36),ROUND((1-'Forecast Assumptions'!$G36)^(YEAR('Forecast CREA Model'!AY$4)-YEAR('Forecast Assumptions'!$B36)),5)*AY20,AX23)</f>
        <v>0</v>
      </c>
      <c r="AZ23" s="26">
        <f>IF(MONTH(AZ$4)=MONTH('Forecast Assumptions'!$B36),ROUND((1-'Forecast Assumptions'!$G36)^(YEAR('Forecast CREA Model'!AZ$4)-YEAR('Forecast Assumptions'!$B36)),5)*AZ20,AY23)</f>
        <v>0</v>
      </c>
      <c r="BA23" s="26">
        <f>IF(MONTH(BA$4)=MONTH('Forecast Assumptions'!$B36),ROUND((1-'Forecast Assumptions'!$G36)^(YEAR('Forecast CREA Model'!BA$4)-YEAR('Forecast Assumptions'!$B36)),5)*BA20,AZ23)</f>
        <v>0</v>
      </c>
      <c r="BB23" s="26">
        <f>IF(MONTH(BB$4)=MONTH('Forecast Assumptions'!$B36),ROUND((1-'Forecast Assumptions'!$G36)^(YEAR('Forecast CREA Model'!BB$4)-YEAR('Forecast Assumptions'!$B36)),5)*BB20,BA23)</f>
        <v>0</v>
      </c>
      <c r="BC23" s="26">
        <f>IF(MONTH(BC$4)=MONTH('Forecast Assumptions'!$B36),ROUND((1-'Forecast Assumptions'!$G36)^(YEAR('Forecast CREA Model'!BC$4)-YEAR('Forecast Assumptions'!$B36)),5)*BC20,BB23)</f>
        <v>0</v>
      </c>
      <c r="BD23" s="26">
        <f>IF(MONTH(BD$4)=MONTH('Forecast Assumptions'!$B36),ROUND((1-'Forecast Assumptions'!$G36)^(YEAR('Forecast CREA Model'!BD$4)-YEAR('Forecast Assumptions'!$B36)),5)*BD20,BC23)</f>
        <v>0</v>
      </c>
      <c r="BE23" s="26">
        <f>IF(MONTH(BE$4)=MONTH('Forecast Assumptions'!$B36),ROUND((1-'Forecast Assumptions'!$G36)^(YEAR('Forecast CREA Model'!BE$4)-YEAR('Forecast Assumptions'!$B36)),5)*BE20,BD23)</f>
        <v>0</v>
      </c>
      <c r="BF23" s="26">
        <f>IF(MONTH(BF$4)=MONTH('Forecast Assumptions'!$B36),ROUND((1-'Forecast Assumptions'!$G36)^(YEAR('Forecast CREA Model'!BF$4)-YEAR('Forecast Assumptions'!$B36)),5)*BF20,BE23)</f>
        <v>0</v>
      </c>
      <c r="BG23" s="26">
        <f>IF(MONTH(BG$4)=MONTH('Forecast Assumptions'!$B36),ROUND((1-'Forecast Assumptions'!$G36)^(YEAR('Forecast CREA Model'!BG$4)-YEAR('Forecast Assumptions'!$B36)),5)*BG20,BF23)</f>
        <v>0</v>
      </c>
      <c r="BH23" s="26">
        <f>IF(MONTH(BH$4)=MONTH('Forecast Assumptions'!$B36),ROUND((1-'Forecast Assumptions'!$G36)^(YEAR('Forecast CREA Model'!BH$4)-YEAR('Forecast Assumptions'!$B36)),5)*BH20,BG23)</f>
        <v>0</v>
      </c>
      <c r="BI23" s="36">
        <f>IF(MONTH(BI$4)=MONTH('Forecast Assumptions'!$B36),ROUND((1-'Forecast Assumptions'!$G36)^(YEAR('Forecast CREA Model'!BI$4)-YEAR('Forecast Assumptions'!$B36)),5)*BI20,BH23)</f>
        <v>139823.75</v>
      </c>
      <c r="BJ23" s="31">
        <f>IF(MONTH(BJ$4)=MONTH('Forecast Assumptions'!$B36),ROUND((1-'Forecast Assumptions'!$G36)^(YEAR('Forecast CREA Model'!BJ$4)-YEAR('Forecast Assumptions'!$B36)),5)*BJ20,BI23)</f>
        <v>139823.75</v>
      </c>
      <c r="BK23" s="26">
        <f>IF(MONTH(BK$4)=MONTH('Forecast Assumptions'!$B36),ROUND((1-'Forecast Assumptions'!$G36)^(YEAR('Forecast CREA Model'!BK$4)-YEAR('Forecast Assumptions'!$B36)),5)*BK20,BJ23)</f>
        <v>139823.75</v>
      </c>
      <c r="BL23" s="26">
        <f>IF(MONTH(BL$4)=MONTH('Forecast Assumptions'!$B36),ROUND((1-'Forecast Assumptions'!$G36)^(YEAR('Forecast CREA Model'!BL$4)-YEAR('Forecast Assumptions'!$B36)),5)*BL20,BK23)</f>
        <v>139823.75</v>
      </c>
      <c r="BM23" s="26">
        <f>IF(MONTH(BM$4)=MONTH('Forecast Assumptions'!$B36),ROUND((1-'Forecast Assumptions'!$G36)^(YEAR('Forecast CREA Model'!BM$4)-YEAR('Forecast Assumptions'!$B36)),5)*BM20,BL23)</f>
        <v>139823.75</v>
      </c>
      <c r="BN23" s="26">
        <f>IF(MONTH(BN$4)=MONTH('Forecast Assumptions'!$B36),ROUND((1-'Forecast Assumptions'!$G36)^(YEAR('Forecast CREA Model'!BN$4)-YEAR('Forecast Assumptions'!$B36)),5)*BN20,BM23)</f>
        <v>139823.75</v>
      </c>
      <c r="BO23" s="26">
        <f>IF(MONTH(BO$4)=MONTH('Forecast Assumptions'!$B36),ROUND((1-'Forecast Assumptions'!$G36)^(YEAR('Forecast CREA Model'!BO$4)-YEAR('Forecast Assumptions'!$B36)),5)*BO20,BN23)</f>
        <v>139823.75</v>
      </c>
      <c r="BP23" s="26">
        <f>IF(MONTH(BP$4)=MONTH('Forecast Assumptions'!$B36),ROUND((1-'Forecast Assumptions'!$G36)^(YEAR('Forecast CREA Model'!BP$4)-YEAR('Forecast Assumptions'!$B36)),5)*BP20,BO23)</f>
        <v>139823.75</v>
      </c>
      <c r="BQ23" s="26">
        <f>IF(MONTH(BQ$4)=MONTH('Forecast Assumptions'!$B36),ROUND((1-'Forecast Assumptions'!$G36)^(YEAR('Forecast CREA Model'!BQ$4)-YEAR('Forecast Assumptions'!$B36)),5)*BQ20,BP23)</f>
        <v>139823.75</v>
      </c>
      <c r="BR23" s="26">
        <f>IF(MONTH(BR$4)=MONTH('Forecast Assumptions'!$B36),ROUND((1-'Forecast Assumptions'!$G36)^(YEAR('Forecast CREA Model'!BR$4)-YEAR('Forecast Assumptions'!$B36)),5)*BR20,BQ23)</f>
        <v>139823.75</v>
      </c>
      <c r="BS23" s="26">
        <f>IF(MONTH(BS$4)=MONTH('Forecast Assumptions'!$B36),ROUND((1-'Forecast Assumptions'!$G36)^(YEAR('Forecast CREA Model'!BS$4)-YEAR('Forecast Assumptions'!$B36)),5)*BS20,BR23)</f>
        <v>139823.75</v>
      </c>
      <c r="BT23" s="26">
        <f>IF(MONTH(BT$4)=MONTH('Forecast Assumptions'!$B36),ROUND((1-'Forecast Assumptions'!$G36)^(YEAR('Forecast CREA Model'!BT$4)-YEAR('Forecast Assumptions'!$B36)),5)*BT20,BS23)</f>
        <v>139823.75</v>
      </c>
      <c r="BU23" s="26">
        <f>IF(MONTH(BU$4)=MONTH('Forecast Assumptions'!$B36),ROUND((1-'Forecast Assumptions'!$G36)^(YEAR('Forecast CREA Model'!BU$4)-YEAR('Forecast Assumptions'!$B36)),5)*BU20,BT23)</f>
        <v>139124.63125000001</v>
      </c>
      <c r="BV23" s="26">
        <f>IF(MONTH(BV$4)=MONTH('Forecast Assumptions'!$B36),ROUND((1-'Forecast Assumptions'!$G36)^(YEAR('Forecast CREA Model'!BV$4)-YEAR('Forecast Assumptions'!$B36)),5)*BV20,BU23)</f>
        <v>139124.63125000001</v>
      </c>
      <c r="BW23" s="26">
        <f>IF(MONTH(BW$4)=MONTH('Forecast Assumptions'!$B36),ROUND((1-'Forecast Assumptions'!$G36)^(YEAR('Forecast CREA Model'!BW$4)-YEAR('Forecast Assumptions'!$B36)),5)*BW20,BV23)</f>
        <v>139124.63125000001</v>
      </c>
      <c r="BX23" s="26">
        <f>IF(MONTH(BX$4)=MONTH('Forecast Assumptions'!$B36),ROUND((1-'Forecast Assumptions'!$G36)^(YEAR('Forecast CREA Model'!BX$4)-YEAR('Forecast Assumptions'!$B36)),5)*BX20,BW23)</f>
        <v>139124.63125000001</v>
      </c>
      <c r="BY23" s="26">
        <f>IF(MONTH(BY$4)=MONTH('Forecast Assumptions'!$B36),ROUND((1-'Forecast Assumptions'!$G36)^(YEAR('Forecast CREA Model'!BY$4)-YEAR('Forecast Assumptions'!$B36)),5)*BY20,BX23)</f>
        <v>139124.63125000001</v>
      </c>
      <c r="BZ23" s="26">
        <f>IF(MONTH(BZ$4)=MONTH('Forecast Assumptions'!$B36),ROUND((1-'Forecast Assumptions'!$G36)^(YEAR('Forecast CREA Model'!BZ$4)-YEAR('Forecast Assumptions'!$B36)),5)*BZ20,BY23)</f>
        <v>139124.63125000001</v>
      </c>
      <c r="CA23" s="26">
        <f>IF(MONTH(CA$4)=MONTH('Forecast Assumptions'!$B36),ROUND((1-'Forecast Assumptions'!$G36)^(YEAR('Forecast CREA Model'!CA$4)-YEAR('Forecast Assumptions'!$B36)),5)*CA20,BZ23)</f>
        <v>139124.63125000001</v>
      </c>
      <c r="CB23" s="26">
        <f>IF(MONTH(CB$4)=MONTH('Forecast Assumptions'!$B36),ROUND((1-'Forecast Assumptions'!$G36)^(YEAR('Forecast CREA Model'!CB$4)-YEAR('Forecast Assumptions'!$B36)),5)*CB20,CA23)</f>
        <v>139124.63125000001</v>
      </c>
      <c r="CC23" s="26">
        <f>IF(MONTH(CC$4)=MONTH('Forecast Assumptions'!$B36),ROUND((1-'Forecast Assumptions'!$G36)^(YEAR('Forecast CREA Model'!CC$4)-YEAR('Forecast Assumptions'!$B36)),5)*CC20,CB23)</f>
        <v>139124.63125000001</v>
      </c>
      <c r="CD23" s="26">
        <f>IF(MONTH(CD$4)=MONTH('Forecast Assumptions'!$B36),ROUND((1-'Forecast Assumptions'!$G36)^(YEAR('Forecast CREA Model'!CD$4)-YEAR('Forecast Assumptions'!$B36)),5)*CD20,CC23)</f>
        <v>139124.63125000001</v>
      </c>
      <c r="CE23" s="26">
        <f>IF(MONTH(CE$4)=MONTH('Forecast Assumptions'!$B36),ROUND((1-'Forecast Assumptions'!$G36)^(YEAR('Forecast CREA Model'!CE$4)-YEAR('Forecast Assumptions'!$B36)),5)*CE20,CD23)</f>
        <v>139124.63125000001</v>
      </c>
      <c r="CF23" s="26">
        <f>IF(MONTH(CF$4)=MONTH('Forecast Assumptions'!$B36),ROUND((1-'Forecast Assumptions'!$G36)^(YEAR('Forecast CREA Model'!CF$4)-YEAR('Forecast Assumptions'!$B36)),5)*CF20,CE23)</f>
        <v>139124.63125000001</v>
      </c>
      <c r="CG23" s="26">
        <f>IF(MONTH(CG$4)=MONTH('Forecast Assumptions'!$B36),ROUND((1-'Forecast Assumptions'!$G36)^(YEAR('Forecast CREA Model'!CG$4)-YEAR('Forecast Assumptions'!$B36)),5)*CG20,CF23)</f>
        <v>138429.70721249998</v>
      </c>
      <c r="CH23" s="26">
        <f>IF(MONTH(CH$4)=MONTH('Forecast Assumptions'!$B36),ROUND((1-'Forecast Assumptions'!$G36)^(YEAR('Forecast CREA Model'!CH$4)-YEAR('Forecast Assumptions'!$B36)),5)*CH20,CG23)</f>
        <v>138429.70721249998</v>
      </c>
      <c r="CI23" s="26">
        <f>IF(MONTH(CI$4)=MONTH('Forecast Assumptions'!$B36),ROUND((1-'Forecast Assumptions'!$G36)^(YEAR('Forecast CREA Model'!CI$4)-YEAR('Forecast Assumptions'!$B36)),5)*CI20,CH23)</f>
        <v>138429.70721249998</v>
      </c>
      <c r="CJ23" s="26">
        <f>IF(MONTH(CJ$4)=MONTH('Forecast Assumptions'!$B36),ROUND((1-'Forecast Assumptions'!$G36)^(YEAR('Forecast CREA Model'!CJ$4)-YEAR('Forecast Assumptions'!$B36)),5)*CJ20,CI23)</f>
        <v>138429.70721249998</v>
      </c>
      <c r="CK23" s="26">
        <f>IF(MONTH(CK$4)=MONTH('Forecast Assumptions'!$B36),ROUND((1-'Forecast Assumptions'!$G36)^(YEAR('Forecast CREA Model'!CK$4)-YEAR('Forecast Assumptions'!$B36)),5)*CK20,CJ23)</f>
        <v>138429.70721249998</v>
      </c>
      <c r="CL23" s="26">
        <f>IF(MONTH(CL$4)=MONTH('Forecast Assumptions'!$B36),ROUND((1-'Forecast Assumptions'!$G36)^(YEAR('Forecast CREA Model'!CL$4)-YEAR('Forecast Assumptions'!$B36)),5)*CL20,CK23)</f>
        <v>138429.70721249998</v>
      </c>
      <c r="CM23" s="26">
        <f>IF(MONTH(CM$4)=MONTH('Forecast Assumptions'!$B36),ROUND((1-'Forecast Assumptions'!$G36)^(YEAR('Forecast CREA Model'!CM$4)-YEAR('Forecast Assumptions'!$B36)),5)*CM20,CL23)</f>
        <v>138429.70721249998</v>
      </c>
      <c r="CN23" s="26">
        <f>IF(MONTH(CN$4)=MONTH('Forecast Assumptions'!$B36),ROUND((1-'Forecast Assumptions'!$G36)^(YEAR('Forecast CREA Model'!CN$4)-YEAR('Forecast Assumptions'!$B36)),5)*CN20,CM23)</f>
        <v>138429.70721249998</v>
      </c>
      <c r="CO23" s="26">
        <f>IF(MONTH(CO$4)=MONTH('Forecast Assumptions'!$B36),ROUND((1-'Forecast Assumptions'!$G36)^(YEAR('Forecast CREA Model'!CO$4)-YEAR('Forecast Assumptions'!$B36)),5)*CO20,CN23)</f>
        <v>138429.70721249998</v>
      </c>
      <c r="CP23" s="26">
        <f>IF(MONTH(CP$4)=MONTH('Forecast Assumptions'!$B36),ROUND((1-'Forecast Assumptions'!$G36)^(YEAR('Forecast CREA Model'!CP$4)-YEAR('Forecast Assumptions'!$B36)),5)*CP20,CO23)</f>
        <v>138429.70721249998</v>
      </c>
      <c r="CQ23" s="26">
        <f>IF(MONTH(CQ$4)=MONTH('Forecast Assumptions'!$B36),ROUND((1-'Forecast Assumptions'!$G36)^(YEAR('Forecast CREA Model'!CQ$4)-YEAR('Forecast Assumptions'!$B36)),5)*CQ20,CP23)</f>
        <v>138429.70721249998</v>
      </c>
      <c r="CR23" s="26">
        <f>IF(MONTH(CR$4)=MONTH('Forecast Assumptions'!$B36),ROUND((1-'Forecast Assumptions'!$G36)^(YEAR('Forecast CREA Model'!CR$4)-YEAR('Forecast Assumptions'!$B36)),5)*CR20,CQ23)</f>
        <v>138429.70721249998</v>
      </c>
      <c r="CS23" s="26">
        <f>IF(MONTH(CS$4)=MONTH('Forecast Assumptions'!$B36),ROUND((1-'Forecast Assumptions'!$G36)^(YEAR('Forecast CREA Model'!CS$4)-YEAR('Forecast Assumptions'!$B36)),5)*CS20,CR23)</f>
        <v>137736.18141250001</v>
      </c>
      <c r="CT23" s="26">
        <f>IF(MONTH(CT$4)=MONTH('Forecast Assumptions'!$B36),ROUND((1-'Forecast Assumptions'!$G36)^(YEAR('Forecast CREA Model'!CT$4)-YEAR('Forecast Assumptions'!$B36)),5)*CT20,CS23)</f>
        <v>137736.18141250001</v>
      </c>
      <c r="CU23" s="26">
        <f>IF(MONTH(CU$4)=MONTH('Forecast Assumptions'!$B36),ROUND((1-'Forecast Assumptions'!$G36)^(YEAR('Forecast CREA Model'!CU$4)-YEAR('Forecast Assumptions'!$B36)),5)*CU20,CT23)</f>
        <v>137736.18141250001</v>
      </c>
      <c r="CV23" s="26">
        <f>IF(MONTH(CV$4)=MONTH('Forecast Assumptions'!$B36),ROUND((1-'Forecast Assumptions'!$G36)^(YEAR('Forecast CREA Model'!CV$4)-YEAR('Forecast Assumptions'!$B36)),5)*CV20,CU23)</f>
        <v>137736.18141250001</v>
      </c>
      <c r="CW23" s="26">
        <f>IF(MONTH(CW$4)=MONTH('Forecast Assumptions'!$B36),ROUND((1-'Forecast Assumptions'!$G36)^(YEAR('Forecast CREA Model'!CW$4)-YEAR('Forecast Assumptions'!$B36)),5)*CW20,CV23)</f>
        <v>137736.18141250001</v>
      </c>
      <c r="CX23" s="26">
        <f>IF(MONTH(CX$4)=MONTH('Forecast Assumptions'!$B36),ROUND((1-'Forecast Assumptions'!$G36)^(YEAR('Forecast CREA Model'!CX$4)-YEAR('Forecast Assumptions'!$B36)),5)*CX20,CW23)</f>
        <v>137736.18141250001</v>
      </c>
      <c r="CY23" s="26">
        <f>IF(MONTH(CY$4)=MONTH('Forecast Assumptions'!$B36),ROUND((1-'Forecast Assumptions'!$G36)^(YEAR('Forecast CREA Model'!CY$4)-YEAR('Forecast Assumptions'!$B36)),5)*CY20,CX23)</f>
        <v>137736.18141250001</v>
      </c>
      <c r="CZ23" s="26">
        <f>IF(MONTH(CZ$4)=MONTH('Forecast Assumptions'!$B36),ROUND((1-'Forecast Assumptions'!$G36)^(YEAR('Forecast CREA Model'!CZ$4)-YEAR('Forecast Assumptions'!$B36)),5)*CZ20,CY23)</f>
        <v>137736.18141250001</v>
      </c>
      <c r="DA23" s="26">
        <f>IF(MONTH(DA$4)=MONTH('Forecast Assumptions'!$B36),ROUND((1-'Forecast Assumptions'!$G36)^(YEAR('Forecast CREA Model'!DA$4)-YEAR('Forecast Assumptions'!$B36)),5)*DA20,CZ23)</f>
        <v>137736.18141250001</v>
      </c>
      <c r="DB23" s="26">
        <f>IF(MONTH(DB$4)=MONTH('Forecast Assumptions'!$B36),ROUND((1-'Forecast Assumptions'!$G36)^(YEAR('Forecast CREA Model'!DB$4)-YEAR('Forecast Assumptions'!$B36)),5)*DB20,DA23)</f>
        <v>137736.18141250001</v>
      </c>
      <c r="DC23" s="26">
        <f>IF(MONTH(DC$4)=MONTH('Forecast Assumptions'!$B36),ROUND((1-'Forecast Assumptions'!$G36)^(YEAR('Forecast CREA Model'!DC$4)-YEAR('Forecast Assumptions'!$B36)),5)*DC20,DB23)</f>
        <v>137736.18141250001</v>
      </c>
      <c r="DD23" s="26">
        <f>IF(MONTH(DD$4)=MONTH('Forecast Assumptions'!$B36),ROUND((1-'Forecast Assumptions'!$G36)^(YEAR('Forecast CREA Model'!DD$4)-YEAR('Forecast Assumptions'!$B36)),5)*DD20,DC23)</f>
        <v>137736.18141250001</v>
      </c>
      <c r="DE23" s="26">
        <f>IF(MONTH(DE$4)=MONTH('Forecast Assumptions'!$B36),ROUND((1-'Forecast Assumptions'!$G36)^(YEAR('Forecast CREA Model'!DE$4)-YEAR('Forecast Assumptions'!$B36)),5)*DE20,DD23)</f>
        <v>137048.2485625</v>
      </c>
      <c r="DF23" s="26">
        <f>IF(MONTH(DF$4)=MONTH('Forecast Assumptions'!$B36),ROUND((1-'Forecast Assumptions'!$G36)^(YEAR('Forecast CREA Model'!DF$4)-YEAR('Forecast Assumptions'!$B36)),5)*DF20,DE23)</f>
        <v>137048.2485625</v>
      </c>
      <c r="DG23" s="26">
        <f>IF(MONTH(DG$4)=MONTH('Forecast Assumptions'!$B36),ROUND((1-'Forecast Assumptions'!$G36)^(YEAR('Forecast CREA Model'!DG$4)-YEAR('Forecast Assumptions'!$B36)),5)*DG20,DF23)</f>
        <v>137048.2485625</v>
      </c>
      <c r="DH23" s="26">
        <f>IF(MONTH(DH$4)=MONTH('Forecast Assumptions'!$B36),ROUND((1-'Forecast Assumptions'!$G36)^(YEAR('Forecast CREA Model'!DH$4)-YEAR('Forecast Assumptions'!$B36)),5)*DH20,DG23)</f>
        <v>137048.2485625</v>
      </c>
      <c r="DI23" s="26">
        <f>IF(MONTH(DI$4)=MONTH('Forecast Assumptions'!$B36),ROUND((1-'Forecast Assumptions'!$G36)^(YEAR('Forecast CREA Model'!DI$4)-YEAR('Forecast Assumptions'!$B36)),5)*DI20,DH23)</f>
        <v>137048.2485625</v>
      </c>
      <c r="DJ23" s="26">
        <f>IF(MONTH(DJ$4)=MONTH('Forecast Assumptions'!$B36),ROUND((1-'Forecast Assumptions'!$G36)^(YEAR('Forecast CREA Model'!DJ$4)-YEAR('Forecast Assumptions'!$B36)),5)*DJ20,DI23)</f>
        <v>137048.2485625</v>
      </c>
      <c r="DK23" s="26">
        <f>IF(MONTH(DK$4)=MONTH('Forecast Assumptions'!$B36),ROUND((1-'Forecast Assumptions'!$G36)^(YEAR('Forecast CREA Model'!DK$4)-YEAR('Forecast Assumptions'!$B36)),5)*DK20,DJ23)</f>
        <v>137048.2485625</v>
      </c>
      <c r="DL23" s="26">
        <f>IF(MONTH(DL$4)=MONTH('Forecast Assumptions'!$B36),ROUND((1-'Forecast Assumptions'!$G36)^(YEAR('Forecast CREA Model'!DL$4)-YEAR('Forecast Assumptions'!$B36)),5)*DL20,DK23)</f>
        <v>137048.2485625</v>
      </c>
      <c r="DM23" s="26">
        <f>IF(MONTH(DM$4)=MONTH('Forecast Assumptions'!$B36),ROUND((1-'Forecast Assumptions'!$G36)^(YEAR('Forecast CREA Model'!DM$4)-YEAR('Forecast Assumptions'!$B36)),5)*DM20,DL23)</f>
        <v>137048.2485625</v>
      </c>
      <c r="DN23" s="26">
        <f>IF(MONTH(DN$4)=MONTH('Forecast Assumptions'!$B36),ROUND((1-'Forecast Assumptions'!$G36)^(YEAR('Forecast CREA Model'!DN$4)-YEAR('Forecast Assumptions'!$B36)),5)*DN20,DM23)</f>
        <v>137048.2485625</v>
      </c>
      <c r="DO23" s="26">
        <f>IF(MONTH(DO$4)=MONTH('Forecast Assumptions'!$B36),ROUND((1-'Forecast Assumptions'!$G36)^(YEAR('Forecast CREA Model'!DO$4)-YEAR('Forecast Assumptions'!$B36)),5)*DO20,DN23)</f>
        <v>137048.2485625</v>
      </c>
      <c r="DP23" s="26">
        <f>IF(MONTH(DP$4)=MONTH('Forecast Assumptions'!$B36),ROUND((1-'Forecast Assumptions'!$G36)^(YEAR('Forecast CREA Model'!DP$4)-YEAR('Forecast Assumptions'!$B36)),5)*DP20,DO23)</f>
        <v>137048.2485625</v>
      </c>
      <c r="DQ23" s="26">
        <f>IF(MONTH(DQ$4)=MONTH('Forecast Assumptions'!$B36),ROUND((1-'Forecast Assumptions'!$G36)^(YEAR('Forecast CREA Model'!DQ$4)-YEAR('Forecast Assumptions'!$B36)),5)*DQ20,DP23)</f>
        <v>136363.1121875</v>
      </c>
      <c r="DR23" s="26">
        <f>IF(MONTH(DR$4)=MONTH('Forecast Assumptions'!$B36),ROUND((1-'Forecast Assumptions'!$G36)^(YEAR('Forecast CREA Model'!DR$4)-YEAR('Forecast Assumptions'!$B36)),5)*DR20,DQ23)</f>
        <v>136363.1121875</v>
      </c>
      <c r="DS23" s="26">
        <f>IF(MONTH(DS$4)=MONTH('Forecast Assumptions'!$B36),ROUND((1-'Forecast Assumptions'!$G36)^(YEAR('Forecast CREA Model'!DS$4)-YEAR('Forecast Assumptions'!$B36)),5)*DS20,DR23)</f>
        <v>136363.1121875</v>
      </c>
      <c r="DT23" s="26">
        <f>IF(MONTH(DT$4)=MONTH('Forecast Assumptions'!$B36),ROUND((1-'Forecast Assumptions'!$G36)^(YEAR('Forecast CREA Model'!DT$4)-YEAR('Forecast Assumptions'!$B36)),5)*DT20,DS23)</f>
        <v>136363.1121875</v>
      </c>
      <c r="DU23" s="26">
        <f>IF(MONTH(DU$4)=MONTH('Forecast Assumptions'!$B36),ROUND((1-'Forecast Assumptions'!$G36)^(YEAR('Forecast CREA Model'!DU$4)-YEAR('Forecast Assumptions'!$B36)),5)*DU20,DT23)</f>
        <v>136363.1121875</v>
      </c>
      <c r="DV23" s="26">
        <f>IF(MONTH(DV$4)=MONTH('Forecast Assumptions'!$B36),ROUND((1-'Forecast Assumptions'!$G36)^(YEAR('Forecast CREA Model'!DV$4)-YEAR('Forecast Assumptions'!$B36)),5)*DV20,DU23)</f>
        <v>136363.1121875</v>
      </c>
      <c r="DW23" s="26">
        <f>IF(MONTH(DW$4)=MONTH('Forecast Assumptions'!$B36),ROUND((1-'Forecast Assumptions'!$G36)^(YEAR('Forecast CREA Model'!DW$4)-YEAR('Forecast Assumptions'!$B36)),5)*DW20,DV23)</f>
        <v>136363.1121875</v>
      </c>
      <c r="DX23" s="26">
        <f>IF(MONTH(DX$4)=MONTH('Forecast Assumptions'!$B36),ROUND((1-'Forecast Assumptions'!$G36)^(YEAR('Forecast CREA Model'!DX$4)-YEAR('Forecast Assumptions'!$B36)),5)*DX20,DW23)</f>
        <v>136363.1121875</v>
      </c>
      <c r="DY23" s="26">
        <f>IF(MONTH(DY$4)=MONTH('Forecast Assumptions'!$B36),ROUND((1-'Forecast Assumptions'!$G36)^(YEAR('Forecast CREA Model'!DY$4)-YEAR('Forecast Assumptions'!$B36)),5)*DY20,DX23)</f>
        <v>136363.1121875</v>
      </c>
      <c r="DZ23" s="26">
        <f>IF(MONTH(DZ$4)=MONTH('Forecast Assumptions'!$B36),ROUND((1-'Forecast Assumptions'!$G36)^(YEAR('Forecast CREA Model'!DZ$4)-YEAR('Forecast Assumptions'!$B36)),5)*DZ20,DY23)</f>
        <v>136363.1121875</v>
      </c>
      <c r="EA23" s="26">
        <f>IF(MONTH(EA$4)=MONTH('Forecast Assumptions'!$B36),ROUND((1-'Forecast Assumptions'!$G36)^(YEAR('Forecast CREA Model'!EA$4)-YEAR('Forecast Assumptions'!$B36)),5)*EA20,DZ23)</f>
        <v>136363.1121875</v>
      </c>
      <c r="EB23" s="26">
        <f>IF(MONTH(EB$4)=MONTH('Forecast Assumptions'!$B36),ROUND((1-'Forecast Assumptions'!$G36)^(YEAR('Forecast CREA Model'!EB$4)-YEAR('Forecast Assumptions'!$B36)),5)*EB20,EA23)</f>
        <v>136363.1121875</v>
      </c>
      <c r="EC23" s="26">
        <f>IF(MONTH(EC$4)=MONTH('Forecast Assumptions'!$B36),ROUND((1-'Forecast Assumptions'!$G36)^(YEAR('Forecast CREA Model'!EC$4)-YEAR('Forecast Assumptions'!$B36)),5)*EC20,EB23)</f>
        <v>135680.7722875</v>
      </c>
      <c r="ED23" s="26">
        <f>IF(MONTH(ED$4)=MONTH('Forecast Assumptions'!$B36),ROUND((1-'Forecast Assumptions'!$G36)^(YEAR('Forecast CREA Model'!ED$4)-YEAR('Forecast Assumptions'!$B36)),5)*ED20,EC23)</f>
        <v>135680.7722875</v>
      </c>
      <c r="EE23" s="26">
        <f>IF(MONTH(EE$4)=MONTH('Forecast Assumptions'!$B36),ROUND((1-'Forecast Assumptions'!$G36)^(YEAR('Forecast CREA Model'!EE$4)-YEAR('Forecast Assumptions'!$B36)),5)*EE20,ED23)</f>
        <v>135680.7722875</v>
      </c>
      <c r="EF23" s="26">
        <f>IF(MONTH(EF$4)=MONTH('Forecast Assumptions'!$B36),ROUND((1-'Forecast Assumptions'!$G36)^(YEAR('Forecast CREA Model'!EF$4)-YEAR('Forecast Assumptions'!$B36)),5)*EF20,EE23)</f>
        <v>135680.7722875</v>
      </c>
      <c r="EG23" s="26">
        <f>IF(MONTH(EG$4)=MONTH('Forecast Assumptions'!$B36),ROUND((1-'Forecast Assumptions'!$G36)^(YEAR('Forecast CREA Model'!EG$4)-YEAR('Forecast Assumptions'!$B36)),5)*EG20,EF23)</f>
        <v>135680.7722875</v>
      </c>
      <c r="EH23" s="26">
        <f>IF(MONTH(EH$4)=MONTH('Forecast Assumptions'!$B36),ROUND((1-'Forecast Assumptions'!$G36)^(YEAR('Forecast CREA Model'!EH$4)-YEAR('Forecast Assumptions'!$B36)),5)*EH20,EG23)</f>
        <v>135680.7722875</v>
      </c>
      <c r="EI23" s="26">
        <f>IF(MONTH(EI$4)=MONTH('Forecast Assumptions'!$B36),ROUND((1-'Forecast Assumptions'!$G36)^(YEAR('Forecast CREA Model'!EI$4)-YEAR('Forecast Assumptions'!$B36)),5)*EI20,EH23)</f>
        <v>135680.7722875</v>
      </c>
      <c r="EJ23" s="26">
        <f>IF(MONTH(EJ$4)=MONTH('Forecast Assumptions'!$B36),ROUND((1-'Forecast Assumptions'!$G36)^(YEAR('Forecast CREA Model'!EJ$4)-YEAR('Forecast Assumptions'!$B36)),5)*EJ20,EI23)</f>
        <v>135680.7722875</v>
      </c>
      <c r="EK23" s="26">
        <f>IF(MONTH(EK$4)=MONTH('Forecast Assumptions'!$B36),ROUND((1-'Forecast Assumptions'!$G36)^(YEAR('Forecast CREA Model'!EK$4)-YEAR('Forecast Assumptions'!$B36)),5)*EK20,EJ23)</f>
        <v>135680.7722875</v>
      </c>
      <c r="EL23" s="26">
        <f>IF(MONTH(EL$4)=MONTH('Forecast Assumptions'!$B36),ROUND((1-'Forecast Assumptions'!$G36)^(YEAR('Forecast CREA Model'!EL$4)-YEAR('Forecast Assumptions'!$B36)),5)*EL20,EK23)</f>
        <v>135680.7722875</v>
      </c>
      <c r="EM23" s="26">
        <f>IF(MONTH(EM$4)=MONTH('Forecast Assumptions'!$B36),ROUND((1-'Forecast Assumptions'!$G36)^(YEAR('Forecast CREA Model'!EM$4)-YEAR('Forecast Assumptions'!$B36)),5)*EM20,EL23)</f>
        <v>135680.7722875</v>
      </c>
      <c r="EN23" s="26">
        <f>IF(MONTH(EN$4)=MONTH('Forecast Assumptions'!$B36),ROUND((1-'Forecast Assumptions'!$G36)^(YEAR('Forecast CREA Model'!EN$4)-YEAR('Forecast Assumptions'!$B36)),5)*EN20,EM23)</f>
        <v>135680.7722875</v>
      </c>
      <c r="EO23" s="26">
        <f>IF(MONTH(EO$4)=MONTH('Forecast Assumptions'!$B36),ROUND((1-'Forecast Assumptions'!$G36)^(YEAR('Forecast CREA Model'!EO$4)-YEAR('Forecast Assumptions'!$B36)),5)*EO20,EN23)</f>
        <v>135002.62710000001</v>
      </c>
      <c r="EP23" s="26">
        <f>IF(MONTH(EP$4)=MONTH('Forecast Assumptions'!$B36),ROUND((1-'Forecast Assumptions'!$G36)^(YEAR('Forecast CREA Model'!EP$4)-YEAR('Forecast Assumptions'!$B36)),5)*EP20,EO23)</f>
        <v>135002.62710000001</v>
      </c>
      <c r="EQ23" s="26">
        <f>IF(MONTH(EQ$4)=MONTH('Forecast Assumptions'!$B36),ROUND((1-'Forecast Assumptions'!$G36)^(YEAR('Forecast CREA Model'!EQ$4)-YEAR('Forecast Assumptions'!$B36)),5)*EQ20,EP23)</f>
        <v>135002.62710000001</v>
      </c>
      <c r="ER23" s="26">
        <f>IF(MONTH(ER$4)=MONTH('Forecast Assumptions'!$B36),ROUND((1-'Forecast Assumptions'!$G36)^(YEAR('Forecast CREA Model'!ER$4)-YEAR('Forecast Assumptions'!$B36)),5)*ER20,EQ23)</f>
        <v>135002.62710000001</v>
      </c>
      <c r="ES23" s="26">
        <f>IF(MONTH(ES$4)=MONTH('Forecast Assumptions'!$B36),ROUND((1-'Forecast Assumptions'!$G36)^(YEAR('Forecast CREA Model'!ES$4)-YEAR('Forecast Assumptions'!$B36)),5)*ES20,ER23)</f>
        <v>135002.62710000001</v>
      </c>
      <c r="ET23" s="26">
        <f>IF(MONTH(ET$4)=MONTH('Forecast Assumptions'!$B36),ROUND((1-'Forecast Assumptions'!$G36)^(YEAR('Forecast CREA Model'!ET$4)-YEAR('Forecast Assumptions'!$B36)),5)*ET20,ES23)</f>
        <v>135002.62710000001</v>
      </c>
      <c r="EU23" s="26">
        <f>IF(MONTH(EU$4)=MONTH('Forecast Assumptions'!$B36),ROUND((1-'Forecast Assumptions'!$G36)^(YEAR('Forecast CREA Model'!EU$4)-YEAR('Forecast Assumptions'!$B36)),5)*EU20,ET23)</f>
        <v>135002.62710000001</v>
      </c>
      <c r="EV23" s="26">
        <f>IF(MONTH(EV$4)=MONTH('Forecast Assumptions'!$B36),ROUND((1-'Forecast Assumptions'!$G36)^(YEAR('Forecast CREA Model'!EV$4)-YEAR('Forecast Assumptions'!$B36)),5)*EV20,EU23)</f>
        <v>135002.62710000001</v>
      </c>
      <c r="EW23" s="26">
        <f>IF(MONTH(EW$4)=MONTH('Forecast Assumptions'!$B36),ROUND((1-'Forecast Assumptions'!$G36)^(YEAR('Forecast CREA Model'!EW$4)-YEAR('Forecast Assumptions'!$B36)),5)*EW20,EV23)</f>
        <v>135002.62710000001</v>
      </c>
      <c r="EX23" s="26">
        <f>IF(MONTH(EX$4)=MONTH('Forecast Assumptions'!$B36),ROUND((1-'Forecast Assumptions'!$G36)^(YEAR('Forecast CREA Model'!EX$4)-YEAR('Forecast Assumptions'!$B36)),5)*EX20,EW23)</f>
        <v>135002.62710000001</v>
      </c>
      <c r="EY23" s="26">
        <f>IF(MONTH(EY$4)=MONTH('Forecast Assumptions'!$B36),ROUND((1-'Forecast Assumptions'!$G36)^(YEAR('Forecast CREA Model'!EY$4)-YEAR('Forecast Assumptions'!$B36)),5)*EY20,EX23)</f>
        <v>135002.62710000001</v>
      </c>
      <c r="EZ23" s="26">
        <f>IF(MONTH(EZ$4)=MONTH('Forecast Assumptions'!$B36),ROUND((1-'Forecast Assumptions'!$G36)^(YEAR('Forecast CREA Model'!EZ$4)-YEAR('Forecast Assumptions'!$B36)),5)*EZ20,EY23)</f>
        <v>135002.62710000001</v>
      </c>
      <c r="FA23" s="26">
        <f>IF(MONTH(FA$4)=MONTH('Forecast Assumptions'!$B36),ROUND((1-'Forecast Assumptions'!$G36)^(YEAR('Forecast CREA Model'!FA$4)-YEAR('Forecast Assumptions'!$B36)),5)*FA20,EZ23)</f>
        <v>134327.2783875</v>
      </c>
      <c r="FB23" s="26">
        <f>IF(MONTH(FB$4)=MONTH('Forecast Assumptions'!$B36),ROUND((1-'Forecast Assumptions'!$G36)^(YEAR('Forecast CREA Model'!FB$4)-YEAR('Forecast Assumptions'!$B36)),5)*FB20,FA23)</f>
        <v>134327.2783875</v>
      </c>
      <c r="FC23" s="26">
        <f>IF(MONTH(FC$4)=MONTH('Forecast Assumptions'!$B36),ROUND((1-'Forecast Assumptions'!$G36)^(YEAR('Forecast CREA Model'!FC$4)-YEAR('Forecast Assumptions'!$B36)),5)*FC20,FB23)</f>
        <v>134327.2783875</v>
      </c>
      <c r="FD23" s="26">
        <f>IF(MONTH(FD$4)=MONTH('Forecast Assumptions'!$B36),ROUND((1-'Forecast Assumptions'!$G36)^(YEAR('Forecast CREA Model'!FD$4)-YEAR('Forecast Assumptions'!$B36)),5)*FD20,FC23)</f>
        <v>134327.2783875</v>
      </c>
      <c r="FE23" s="26">
        <f>IF(MONTH(FE$4)=MONTH('Forecast Assumptions'!$B36),ROUND((1-'Forecast Assumptions'!$G36)^(YEAR('Forecast CREA Model'!FE$4)-YEAR('Forecast Assumptions'!$B36)),5)*FE20,FD23)</f>
        <v>134327.2783875</v>
      </c>
      <c r="FF23" s="26">
        <f>IF(MONTH(FF$4)=MONTH('Forecast Assumptions'!$B36),ROUND((1-'Forecast Assumptions'!$G36)^(YEAR('Forecast CREA Model'!FF$4)-YEAR('Forecast Assumptions'!$B36)),5)*FF20,FE23)</f>
        <v>134327.2783875</v>
      </c>
      <c r="FG23" s="26">
        <f>IF(MONTH(FG$4)=MONTH('Forecast Assumptions'!$B36),ROUND((1-'Forecast Assumptions'!$G36)^(YEAR('Forecast CREA Model'!FG$4)-YEAR('Forecast Assumptions'!$B36)),5)*FG20,FF23)</f>
        <v>134327.2783875</v>
      </c>
      <c r="FH23" s="26">
        <f>IF(MONTH(FH$4)=MONTH('Forecast Assumptions'!$B36),ROUND((1-'Forecast Assumptions'!$G36)^(YEAR('Forecast CREA Model'!FH$4)-YEAR('Forecast Assumptions'!$B36)),5)*FH20,FG23)</f>
        <v>134327.2783875</v>
      </c>
      <c r="FI23" s="26">
        <f>IF(MONTH(FI$4)=MONTH('Forecast Assumptions'!$B36),ROUND((1-'Forecast Assumptions'!$G36)^(YEAR('Forecast CREA Model'!FI$4)-YEAR('Forecast Assumptions'!$B36)),5)*FI20,FH23)</f>
        <v>134327.2783875</v>
      </c>
      <c r="FJ23" s="26">
        <f>IF(MONTH(FJ$4)=MONTH('Forecast Assumptions'!$B36),ROUND((1-'Forecast Assumptions'!$G36)^(YEAR('Forecast CREA Model'!FJ$4)-YEAR('Forecast Assumptions'!$B36)),5)*FJ20,FI23)</f>
        <v>134327.2783875</v>
      </c>
      <c r="FK23" s="26">
        <f>IF(MONTH(FK$4)=MONTH('Forecast Assumptions'!$B36),ROUND((1-'Forecast Assumptions'!$G36)^(YEAR('Forecast CREA Model'!FK$4)-YEAR('Forecast Assumptions'!$B36)),5)*FK20,FJ23)</f>
        <v>134327.2783875</v>
      </c>
      <c r="FL23" s="26">
        <f>IF(MONTH(FL$4)=MONTH('Forecast Assumptions'!$B36),ROUND((1-'Forecast Assumptions'!$G36)^(YEAR('Forecast CREA Model'!FL$4)-YEAR('Forecast Assumptions'!$B36)),5)*FL20,FK23)</f>
        <v>134327.2783875</v>
      </c>
      <c r="FM23" s="26">
        <f>IF(MONTH(FM$4)=MONTH('Forecast Assumptions'!$B36),ROUND((1-'Forecast Assumptions'!$G36)^(YEAR('Forecast CREA Model'!FM$4)-YEAR('Forecast Assumptions'!$B36)),5)*FM20,FL23)</f>
        <v>133656.12438749999</v>
      </c>
      <c r="FN23" s="26">
        <f>IF(MONTH(FN$4)=MONTH('Forecast Assumptions'!$B36),ROUND((1-'Forecast Assumptions'!$G36)^(YEAR('Forecast CREA Model'!FN$4)-YEAR('Forecast Assumptions'!$B36)),5)*FN20,FM23)</f>
        <v>133656.12438749999</v>
      </c>
      <c r="FO23" s="26">
        <f>IF(MONTH(FO$4)=MONTH('Forecast Assumptions'!$B36),ROUND((1-'Forecast Assumptions'!$G36)^(YEAR('Forecast CREA Model'!FO$4)-YEAR('Forecast Assumptions'!$B36)),5)*FO20,FN23)</f>
        <v>133656.12438749999</v>
      </c>
      <c r="FP23" s="26">
        <f>IF(MONTH(FP$4)=MONTH('Forecast Assumptions'!$B36),ROUND((1-'Forecast Assumptions'!$G36)^(YEAR('Forecast CREA Model'!FP$4)-YEAR('Forecast Assumptions'!$B36)),5)*FP20,FO23)</f>
        <v>133656.12438749999</v>
      </c>
      <c r="FQ23" s="26">
        <f>IF(MONTH(FQ$4)=MONTH('Forecast Assumptions'!$B36),ROUND((1-'Forecast Assumptions'!$G36)^(YEAR('Forecast CREA Model'!FQ$4)-YEAR('Forecast Assumptions'!$B36)),5)*FQ20,FP23)</f>
        <v>133656.12438749999</v>
      </c>
      <c r="FR23" s="26">
        <f>IF(MONTH(FR$4)=MONTH('Forecast Assumptions'!$B36),ROUND((1-'Forecast Assumptions'!$G36)^(YEAR('Forecast CREA Model'!FR$4)-YEAR('Forecast Assumptions'!$B36)),5)*FR20,FQ23)</f>
        <v>133656.12438749999</v>
      </c>
      <c r="FS23" s="26">
        <f>IF(MONTH(FS$4)=MONTH('Forecast Assumptions'!$B36),ROUND((1-'Forecast Assumptions'!$G36)^(YEAR('Forecast CREA Model'!FS$4)-YEAR('Forecast Assumptions'!$B36)),5)*FS20,FR23)</f>
        <v>133656.12438749999</v>
      </c>
      <c r="FT23" s="26">
        <f>IF(MONTH(FT$4)=MONTH('Forecast Assumptions'!$B36),ROUND((1-'Forecast Assumptions'!$G36)^(YEAR('Forecast CREA Model'!FT$4)-YEAR('Forecast Assumptions'!$B36)),5)*FT20,FS23)</f>
        <v>133656.12438749999</v>
      </c>
      <c r="FU23" s="26">
        <f>IF(MONTH(FU$4)=MONTH('Forecast Assumptions'!$B36),ROUND((1-'Forecast Assumptions'!$G36)^(YEAR('Forecast CREA Model'!FU$4)-YEAR('Forecast Assumptions'!$B36)),5)*FU20,FT23)</f>
        <v>133656.12438749999</v>
      </c>
      <c r="FV23" s="26">
        <f>IF(MONTH(FV$4)=MONTH('Forecast Assumptions'!$B36),ROUND((1-'Forecast Assumptions'!$G36)^(YEAR('Forecast CREA Model'!FV$4)-YEAR('Forecast Assumptions'!$B36)),5)*FV20,FU23)</f>
        <v>133656.12438749999</v>
      </c>
      <c r="FW23" s="26">
        <f>IF(MONTH(FW$4)=MONTH('Forecast Assumptions'!$B36),ROUND((1-'Forecast Assumptions'!$G36)^(YEAR('Forecast CREA Model'!FW$4)-YEAR('Forecast Assumptions'!$B36)),5)*FW20,FV23)</f>
        <v>133656.12438749999</v>
      </c>
      <c r="FX23" s="26">
        <f>IF(MONTH(FX$4)=MONTH('Forecast Assumptions'!$B36),ROUND((1-'Forecast Assumptions'!$G36)^(YEAR('Forecast CREA Model'!FX$4)-YEAR('Forecast Assumptions'!$B36)),5)*FX20,FW23)</f>
        <v>133656.12438749999</v>
      </c>
      <c r="FY23" s="26">
        <f>IF(MONTH(FY$4)=MONTH('Forecast Assumptions'!$B36),ROUND((1-'Forecast Assumptions'!$G36)^(YEAR('Forecast CREA Model'!FY$4)-YEAR('Forecast Assumptions'!$B36)),5)*FY20,FX23)</f>
        <v>132987.76686249999</v>
      </c>
      <c r="FZ23" s="26">
        <f>IF(MONTH(FZ$4)=MONTH('Forecast Assumptions'!$B36),ROUND((1-'Forecast Assumptions'!$G36)^(YEAR('Forecast CREA Model'!FZ$4)-YEAR('Forecast Assumptions'!$B36)),5)*FZ20,FY23)</f>
        <v>132987.76686249999</v>
      </c>
      <c r="GA23" s="26">
        <f>IF(MONTH(GA$4)=MONTH('Forecast Assumptions'!$B36),ROUND((1-'Forecast Assumptions'!$G36)^(YEAR('Forecast CREA Model'!GA$4)-YEAR('Forecast Assumptions'!$B36)),5)*GA20,FZ23)</f>
        <v>132987.76686249999</v>
      </c>
      <c r="GB23" s="26">
        <f>IF(MONTH(GB$4)=MONTH('Forecast Assumptions'!$B36),ROUND((1-'Forecast Assumptions'!$G36)^(YEAR('Forecast CREA Model'!GB$4)-YEAR('Forecast Assumptions'!$B36)),5)*GB20,GA23)</f>
        <v>132987.76686249999</v>
      </c>
      <c r="GC23" s="26">
        <f>IF(MONTH(GC$4)=MONTH('Forecast Assumptions'!$B36),ROUND((1-'Forecast Assumptions'!$G36)^(YEAR('Forecast CREA Model'!GC$4)-YEAR('Forecast Assumptions'!$B36)),5)*GC20,GB23)</f>
        <v>132987.76686249999</v>
      </c>
      <c r="GD23" s="26">
        <f>IF(MONTH(GD$4)=MONTH('Forecast Assumptions'!$B36),ROUND((1-'Forecast Assumptions'!$G36)^(YEAR('Forecast CREA Model'!GD$4)-YEAR('Forecast Assumptions'!$B36)),5)*GD20,GC23)</f>
        <v>132987.76686249999</v>
      </c>
      <c r="GE23" s="26">
        <f>IF(MONTH(GE$4)=MONTH('Forecast Assumptions'!$B36),ROUND((1-'Forecast Assumptions'!$G36)^(YEAR('Forecast CREA Model'!GE$4)-YEAR('Forecast Assumptions'!$B36)),5)*GE20,GD23)</f>
        <v>132987.76686249999</v>
      </c>
      <c r="GF23" s="26">
        <f>IF(MONTH(GF$4)=MONTH('Forecast Assumptions'!$B36),ROUND((1-'Forecast Assumptions'!$G36)^(YEAR('Forecast CREA Model'!GF$4)-YEAR('Forecast Assumptions'!$B36)),5)*GF20,GE23)</f>
        <v>132987.76686249999</v>
      </c>
      <c r="GG23" s="26">
        <f>IF(MONTH(GG$4)=MONTH('Forecast Assumptions'!$B36),ROUND((1-'Forecast Assumptions'!$G36)^(YEAR('Forecast CREA Model'!GG$4)-YEAR('Forecast Assumptions'!$B36)),5)*GG20,GF23)</f>
        <v>132987.76686249999</v>
      </c>
      <c r="GH23" s="26">
        <f>IF(MONTH(GH$4)=MONTH('Forecast Assumptions'!$B36),ROUND((1-'Forecast Assumptions'!$G36)^(YEAR('Forecast CREA Model'!GH$4)-YEAR('Forecast Assumptions'!$B36)),5)*GH20,GG23)</f>
        <v>132987.76686249999</v>
      </c>
      <c r="GI23" s="26">
        <f>IF(MONTH(GI$4)=MONTH('Forecast Assumptions'!$B36),ROUND((1-'Forecast Assumptions'!$G36)^(YEAR('Forecast CREA Model'!GI$4)-YEAR('Forecast Assumptions'!$B36)),5)*GI20,GH23)</f>
        <v>132987.76686249999</v>
      </c>
      <c r="GJ23" s="26">
        <f>IF(MONTH(GJ$4)=MONTH('Forecast Assumptions'!$B36),ROUND((1-'Forecast Assumptions'!$G36)^(YEAR('Forecast CREA Model'!GJ$4)-YEAR('Forecast Assumptions'!$B36)),5)*GJ20,GI23)</f>
        <v>132987.76686249999</v>
      </c>
      <c r="GK23" s="26">
        <f>IF(MONTH(GK$4)=MONTH('Forecast Assumptions'!$B36),ROUND((1-'Forecast Assumptions'!$G36)^(YEAR('Forecast CREA Model'!GK$4)-YEAR('Forecast Assumptions'!$B36)),5)*GK20,GJ23)</f>
        <v>132322.2058125</v>
      </c>
      <c r="GL23" s="26">
        <f>IF(MONTH(GL$4)=MONTH('Forecast Assumptions'!$B36),ROUND((1-'Forecast Assumptions'!$G36)^(YEAR('Forecast CREA Model'!GL$4)-YEAR('Forecast Assumptions'!$B36)),5)*GL20,GK23)</f>
        <v>132322.2058125</v>
      </c>
      <c r="GM23" s="26">
        <f>IF(MONTH(GM$4)=MONTH('Forecast Assumptions'!$B36),ROUND((1-'Forecast Assumptions'!$G36)^(YEAR('Forecast CREA Model'!GM$4)-YEAR('Forecast Assumptions'!$B36)),5)*GM20,GL23)</f>
        <v>132322.2058125</v>
      </c>
      <c r="GN23" s="26">
        <f>IF(MONTH(GN$4)=MONTH('Forecast Assumptions'!$B36),ROUND((1-'Forecast Assumptions'!$G36)^(YEAR('Forecast CREA Model'!GN$4)-YEAR('Forecast Assumptions'!$B36)),5)*GN20,GM23)</f>
        <v>132322.2058125</v>
      </c>
      <c r="GO23" s="26">
        <f>IF(MONTH(GO$4)=MONTH('Forecast Assumptions'!$B36),ROUND((1-'Forecast Assumptions'!$G36)^(YEAR('Forecast CREA Model'!GO$4)-YEAR('Forecast Assumptions'!$B36)),5)*GO20,GN23)</f>
        <v>132322.2058125</v>
      </c>
      <c r="GP23" s="26">
        <f>IF(MONTH(GP$4)=MONTH('Forecast Assumptions'!$B36),ROUND((1-'Forecast Assumptions'!$G36)^(YEAR('Forecast CREA Model'!GP$4)-YEAR('Forecast Assumptions'!$B36)),5)*GP20,GO23)</f>
        <v>132322.2058125</v>
      </c>
      <c r="GQ23" s="26">
        <f>IF(MONTH(GQ$4)=MONTH('Forecast Assumptions'!$B36),ROUND((1-'Forecast Assumptions'!$G36)^(YEAR('Forecast CREA Model'!GQ$4)-YEAR('Forecast Assumptions'!$B36)),5)*GQ20,GP23)</f>
        <v>132322.2058125</v>
      </c>
      <c r="GR23" s="26">
        <f>IF(MONTH(GR$4)=MONTH('Forecast Assumptions'!$B36),ROUND((1-'Forecast Assumptions'!$G36)^(YEAR('Forecast CREA Model'!GR$4)-YEAR('Forecast Assumptions'!$B36)),5)*GR20,GQ23)</f>
        <v>132322.2058125</v>
      </c>
      <c r="GS23" s="26">
        <f>IF(MONTH(GS$4)=MONTH('Forecast Assumptions'!$B36),ROUND((1-'Forecast Assumptions'!$G36)^(YEAR('Forecast CREA Model'!GS$4)-YEAR('Forecast Assumptions'!$B36)),5)*GS20,GR23)</f>
        <v>132322.2058125</v>
      </c>
      <c r="GT23" s="26">
        <f>IF(MONTH(GT$4)=MONTH('Forecast Assumptions'!$B36),ROUND((1-'Forecast Assumptions'!$G36)^(YEAR('Forecast CREA Model'!GT$4)-YEAR('Forecast Assumptions'!$B36)),5)*GT20,GS23)</f>
        <v>132322.2058125</v>
      </c>
      <c r="GU23" s="26">
        <f>IF(MONTH(GU$4)=MONTH('Forecast Assumptions'!$B36),ROUND((1-'Forecast Assumptions'!$G36)^(YEAR('Forecast CREA Model'!GU$4)-YEAR('Forecast Assumptions'!$B36)),5)*GU20,GT23)</f>
        <v>132322.2058125</v>
      </c>
      <c r="GV23" s="26">
        <f>IF(MONTH(GV$4)=MONTH('Forecast Assumptions'!$B36),ROUND((1-'Forecast Assumptions'!$G36)^(YEAR('Forecast CREA Model'!GV$4)-YEAR('Forecast Assumptions'!$B36)),5)*GV20,GU23)</f>
        <v>132322.2058125</v>
      </c>
      <c r="GW23" s="36">
        <f>IF(MONTH(GW$4)=MONTH('Forecast Assumptions'!$B36),ROUND((1-'Forecast Assumptions'!$G36)^(YEAR('Forecast CREA Model'!GW$4)-YEAR('Forecast Assumptions'!$B36)),5)*GW20,GV23)</f>
        <v>131660.83947500002</v>
      </c>
      <c r="GX23" s="26">
        <f>IF(MONTH(GX$4)=MONTH('Forecast Assumptions'!$B36),ROUND((1-'Forecast Assumptions'!$G36)^(YEAR('Forecast CREA Model'!GX$4)-YEAR('Forecast Assumptions'!$B36)),5)*GX20,GW23)</f>
        <v>131660.83947500002</v>
      </c>
      <c r="GY23" s="26">
        <f>IF(MONTH(GY$4)=MONTH('Forecast Assumptions'!$B36),ROUND((1-'Forecast Assumptions'!$G36)^(YEAR('Forecast CREA Model'!GY$4)-YEAR('Forecast Assumptions'!$B36)),5)*GY20,GX23)</f>
        <v>131660.83947500002</v>
      </c>
      <c r="GZ23" s="26">
        <f>IF(MONTH(GZ$4)=MONTH('Forecast Assumptions'!$B36),ROUND((1-'Forecast Assumptions'!$G36)^(YEAR('Forecast CREA Model'!GZ$4)-YEAR('Forecast Assumptions'!$B36)),5)*GZ20,GY23)</f>
        <v>131660.83947500002</v>
      </c>
      <c r="HA23" s="26">
        <f>IF(MONTH(HA$4)=MONTH('Forecast Assumptions'!$B36),ROUND((1-'Forecast Assumptions'!$G36)^(YEAR('Forecast CREA Model'!HA$4)-YEAR('Forecast Assumptions'!$B36)),5)*HA20,GZ23)</f>
        <v>131660.83947500002</v>
      </c>
      <c r="HB23" s="26">
        <f>IF(MONTH(HB$4)=MONTH('Forecast Assumptions'!$B36),ROUND((1-'Forecast Assumptions'!$G36)^(YEAR('Forecast CREA Model'!HB$4)-YEAR('Forecast Assumptions'!$B36)),5)*HB20,HA23)</f>
        <v>131660.83947500002</v>
      </c>
      <c r="HC23" s="26">
        <f>IF(MONTH(HC$4)=MONTH('Forecast Assumptions'!$B36),ROUND((1-'Forecast Assumptions'!$G36)^(YEAR('Forecast CREA Model'!HC$4)-YEAR('Forecast Assumptions'!$B36)),5)*HC20,HB23)</f>
        <v>131660.83947500002</v>
      </c>
      <c r="HD23" s="26">
        <f>IF(MONTH(HD$4)=MONTH('Forecast Assumptions'!$B36),ROUND((1-'Forecast Assumptions'!$G36)^(YEAR('Forecast CREA Model'!HD$4)-YEAR('Forecast Assumptions'!$B36)),5)*HD20,HC23)</f>
        <v>131660.83947500002</v>
      </c>
      <c r="HE23" s="26">
        <f>IF(MONTH(HE$4)=MONTH('Forecast Assumptions'!$B36),ROUND((1-'Forecast Assumptions'!$G36)^(YEAR('Forecast CREA Model'!HE$4)-YEAR('Forecast Assumptions'!$B36)),5)*HE20,HD23)</f>
        <v>131660.83947500002</v>
      </c>
      <c r="HF23" s="26">
        <f>IF(MONTH(HF$4)=MONTH('Forecast Assumptions'!$B36),ROUND((1-'Forecast Assumptions'!$G36)^(YEAR('Forecast CREA Model'!HF$4)-YEAR('Forecast Assumptions'!$B36)),5)*HF20,HE23)</f>
        <v>131660.83947500002</v>
      </c>
      <c r="HG23" s="26">
        <f>IF(MONTH(HG$4)=MONTH('Forecast Assumptions'!$B36),ROUND((1-'Forecast Assumptions'!$G36)^(YEAR('Forecast CREA Model'!HG$4)-YEAR('Forecast Assumptions'!$B36)),5)*HG20,HF23)</f>
        <v>131660.83947500002</v>
      </c>
      <c r="HH23" s="26">
        <f>IF(MONTH(HH$4)=MONTH('Forecast Assumptions'!$B36),ROUND((1-'Forecast Assumptions'!$G36)^(YEAR('Forecast CREA Model'!HH$4)-YEAR('Forecast Assumptions'!$B36)),5)*HH20,HG23)</f>
        <v>131660.83947500002</v>
      </c>
      <c r="HI23" s="26">
        <f>IF(MONTH(HI$4)=MONTH('Forecast Assumptions'!$B36),ROUND((1-'Forecast Assumptions'!$G36)^(YEAR('Forecast CREA Model'!HI$4)-YEAR('Forecast Assumptions'!$B36)),5)*HI20,HH23)</f>
        <v>131002.26961250001</v>
      </c>
      <c r="HJ23" s="26">
        <f>IF(MONTH(HJ$4)=MONTH('Forecast Assumptions'!$B36),ROUND((1-'Forecast Assumptions'!$G36)^(YEAR('Forecast CREA Model'!HJ$4)-YEAR('Forecast Assumptions'!$B36)),5)*HJ20,HI23)</f>
        <v>131002.26961250001</v>
      </c>
      <c r="HK23" s="26">
        <f>IF(MONTH(HK$4)=MONTH('Forecast Assumptions'!$B36),ROUND((1-'Forecast Assumptions'!$G36)^(YEAR('Forecast CREA Model'!HK$4)-YEAR('Forecast Assumptions'!$B36)),5)*HK20,HJ23)</f>
        <v>131002.26961250001</v>
      </c>
      <c r="HL23" s="26">
        <f>IF(MONTH(HL$4)=MONTH('Forecast Assumptions'!$B36),ROUND((1-'Forecast Assumptions'!$G36)^(YEAR('Forecast CREA Model'!HL$4)-YEAR('Forecast Assumptions'!$B36)),5)*HL20,HK23)</f>
        <v>131002.26961250001</v>
      </c>
      <c r="HM23" s="26">
        <f>IF(MONTH(HM$4)=MONTH('Forecast Assumptions'!$B36),ROUND((1-'Forecast Assumptions'!$G36)^(YEAR('Forecast CREA Model'!HM$4)-YEAR('Forecast Assumptions'!$B36)),5)*HM20,HL23)</f>
        <v>131002.26961250001</v>
      </c>
      <c r="HN23" s="26">
        <f>IF(MONTH(HN$4)=MONTH('Forecast Assumptions'!$B36),ROUND((1-'Forecast Assumptions'!$G36)^(YEAR('Forecast CREA Model'!HN$4)-YEAR('Forecast Assumptions'!$B36)),5)*HN20,HM23)</f>
        <v>131002.26961250001</v>
      </c>
      <c r="HO23" s="26">
        <f>IF(MONTH(HO$4)=MONTH('Forecast Assumptions'!$B36),ROUND((1-'Forecast Assumptions'!$G36)^(YEAR('Forecast CREA Model'!HO$4)-YEAR('Forecast Assumptions'!$B36)),5)*HO20,HN23)</f>
        <v>131002.26961250001</v>
      </c>
      <c r="HP23" s="26">
        <f>IF(MONTH(HP$4)=MONTH('Forecast Assumptions'!$B36),ROUND((1-'Forecast Assumptions'!$G36)^(YEAR('Forecast CREA Model'!HP$4)-YEAR('Forecast Assumptions'!$B36)),5)*HP20,HO23)</f>
        <v>131002.26961250001</v>
      </c>
      <c r="HQ23" s="26">
        <f>IF(MONTH(HQ$4)=MONTH('Forecast Assumptions'!$B36),ROUND((1-'Forecast Assumptions'!$G36)^(YEAR('Forecast CREA Model'!HQ$4)-YEAR('Forecast Assumptions'!$B36)),5)*HQ20,HP23)</f>
        <v>131002.26961250001</v>
      </c>
      <c r="HR23" s="26">
        <f>IF(MONTH(HR$4)=MONTH('Forecast Assumptions'!$B36),ROUND((1-'Forecast Assumptions'!$G36)^(YEAR('Forecast CREA Model'!HR$4)-YEAR('Forecast Assumptions'!$B36)),5)*HR20,HQ23)</f>
        <v>131002.26961250001</v>
      </c>
      <c r="HS23" s="26">
        <f>IF(MONTH(HS$4)=MONTH('Forecast Assumptions'!$B36),ROUND((1-'Forecast Assumptions'!$G36)^(YEAR('Forecast CREA Model'!HS$4)-YEAR('Forecast Assumptions'!$B36)),5)*HS20,HR23)</f>
        <v>131002.26961250001</v>
      </c>
      <c r="HT23" s="26">
        <f>IF(MONTH(HT$4)=MONTH('Forecast Assumptions'!$B36),ROUND((1-'Forecast Assumptions'!$G36)^(YEAR('Forecast CREA Model'!HT$4)-YEAR('Forecast Assumptions'!$B36)),5)*HT20,HS23)</f>
        <v>131002.26961250001</v>
      </c>
      <c r="HU23" s="26">
        <f>IF(MONTH(HU$4)=MONTH('Forecast Assumptions'!$B36),ROUND((1-'Forecast Assumptions'!$G36)^(YEAR('Forecast CREA Model'!HU$4)-YEAR('Forecast Assumptions'!$B36)),5)*HU20,HT23)</f>
        <v>130347.8944625</v>
      </c>
      <c r="HV23" s="26">
        <f>IF(MONTH(HV$4)=MONTH('Forecast Assumptions'!$B36),ROUND((1-'Forecast Assumptions'!$G36)^(YEAR('Forecast CREA Model'!HV$4)-YEAR('Forecast Assumptions'!$B36)),5)*HV20,HU23)</f>
        <v>130347.8944625</v>
      </c>
      <c r="HW23" s="26">
        <f>IF(MONTH(HW$4)=MONTH('Forecast Assumptions'!$B36),ROUND((1-'Forecast Assumptions'!$G36)^(YEAR('Forecast CREA Model'!HW$4)-YEAR('Forecast Assumptions'!$B36)),5)*HW20,HV23)</f>
        <v>130347.8944625</v>
      </c>
      <c r="HX23" s="26">
        <f>IF(MONTH(HX$4)=MONTH('Forecast Assumptions'!$B36),ROUND((1-'Forecast Assumptions'!$G36)^(YEAR('Forecast CREA Model'!HX$4)-YEAR('Forecast Assumptions'!$B36)),5)*HX20,HW23)</f>
        <v>130347.8944625</v>
      </c>
      <c r="HY23" s="26">
        <f>IF(MONTH(HY$4)=MONTH('Forecast Assumptions'!$B36),ROUND((1-'Forecast Assumptions'!$G36)^(YEAR('Forecast CREA Model'!HY$4)-YEAR('Forecast Assumptions'!$B36)),5)*HY20,HX23)</f>
        <v>130347.8944625</v>
      </c>
      <c r="HZ23" s="26">
        <f>IF(MONTH(HZ$4)=MONTH('Forecast Assumptions'!$B36),ROUND((1-'Forecast Assumptions'!$G36)^(YEAR('Forecast CREA Model'!HZ$4)-YEAR('Forecast Assumptions'!$B36)),5)*HZ20,HY23)</f>
        <v>130347.8944625</v>
      </c>
      <c r="IA23" s="26">
        <f>IF(MONTH(IA$4)=MONTH('Forecast Assumptions'!$B36),ROUND((1-'Forecast Assumptions'!$G36)^(YEAR('Forecast CREA Model'!IA$4)-YEAR('Forecast Assumptions'!$B36)),5)*IA20,HZ23)</f>
        <v>130347.8944625</v>
      </c>
      <c r="IB23" s="26">
        <f>IF(MONTH(IB$4)=MONTH('Forecast Assumptions'!$B36),ROUND((1-'Forecast Assumptions'!$G36)^(YEAR('Forecast CREA Model'!IB$4)-YEAR('Forecast Assumptions'!$B36)),5)*IB20,IA23)</f>
        <v>130347.8944625</v>
      </c>
      <c r="IC23" s="26">
        <f>IF(MONTH(IC$4)=MONTH('Forecast Assumptions'!$B36),ROUND((1-'Forecast Assumptions'!$G36)^(YEAR('Forecast CREA Model'!IC$4)-YEAR('Forecast Assumptions'!$B36)),5)*IC20,IB23)</f>
        <v>130347.8944625</v>
      </c>
      <c r="ID23" s="26">
        <f>IF(MONTH(ID$4)=MONTH('Forecast Assumptions'!$B36),ROUND((1-'Forecast Assumptions'!$G36)^(YEAR('Forecast CREA Model'!ID$4)-YEAR('Forecast Assumptions'!$B36)),5)*ID20,IC23)</f>
        <v>130347.8944625</v>
      </c>
      <c r="IE23" s="26">
        <f>IF(MONTH(IE$4)=MONTH('Forecast Assumptions'!$B36),ROUND((1-'Forecast Assumptions'!$G36)^(YEAR('Forecast CREA Model'!IE$4)-YEAR('Forecast Assumptions'!$B36)),5)*IE20,ID23)</f>
        <v>130347.8944625</v>
      </c>
      <c r="IF23" s="26">
        <f>IF(MONTH(IF$4)=MONTH('Forecast Assumptions'!$B36),ROUND((1-'Forecast Assumptions'!$G36)^(YEAR('Forecast CREA Model'!IF$4)-YEAR('Forecast Assumptions'!$B36)),5)*IF20,IE23)</f>
        <v>130347.8944625</v>
      </c>
      <c r="IG23" s="26">
        <f>IF(MONTH(IG$4)=MONTH('Forecast Assumptions'!$B36),ROUND((1-'Forecast Assumptions'!$G36)^(YEAR('Forecast CREA Model'!IG$4)-YEAR('Forecast Assumptions'!$B36)),5)*IG20,IF23)</f>
        <v>129696.3157875</v>
      </c>
      <c r="IH23" s="26">
        <f>IF(MONTH(IH$4)=MONTH('Forecast Assumptions'!$B36),ROUND((1-'Forecast Assumptions'!$G36)^(YEAR('Forecast CREA Model'!IH$4)-YEAR('Forecast Assumptions'!$B36)),5)*IH20,IG23)</f>
        <v>129696.3157875</v>
      </c>
      <c r="II23" s="26">
        <f>IF(MONTH(II$4)=MONTH('Forecast Assumptions'!$B36),ROUND((1-'Forecast Assumptions'!$G36)^(YEAR('Forecast CREA Model'!II$4)-YEAR('Forecast Assumptions'!$B36)),5)*II20,IH23)</f>
        <v>129696.3157875</v>
      </c>
      <c r="IJ23" s="26">
        <f>IF(MONTH(IJ$4)=MONTH('Forecast Assumptions'!$B36),ROUND((1-'Forecast Assumptions'!$G36)^(YEAR('Forecast CREA Model'!IJ$4)-YEAR('Forecast Assumptions'!$B36)),5)*IJ20,II23)</f>
        <v>129696.3157875</v>
      </c>
      <c r="IK23" s="26">
        <f>IF(MONTH(IK$4)=MONTH('Forecast Assumptions'!$B36),ROUND((1-'Forecast Assumptions'!$G36)^(YEAR('Forecast CREA Model'!IK$4)-YEAR('Forecast Assumptions'!$B36)),5)*IK20,IJ23)</f>
        <v>129696.3157875</v>
      </c>
      <c r="IL23" s="26">
        <f>IF(MONTH(IL$4)=MONTH('Forecast Assumptions'!$B36),ROUND((1-'Forecast Assumptions'!$G36)^(YEAR('Forecast CREA Model'!IL$4)-YEAR('Forecast Assumptions'!$B36)),5)*IL20,IK23)</f>
        <v>129696.3157875</v>
      </c>
      <c r="IM23" s="26">
        <f>IF(MONTH(IM$4)=MONTH('Forecast Assumptions'!$B36),ROUND((1-'Forecast Assumptions'!$G36)^(YEAR('Forecast CREA Model'!IM$4)-YEAR('Forecast Assumptions'!$B36)),5)*IM20,IL23)</f>
        <v>129696.3157875</v>
      </c>
      <c r="IN23" s="26">
        <f>IF(MONTH(IN$4)=MONTH('Forecast Assumptions'!$B36),ROUND((1-'Forecast Assumptions'!$G36)^(YEAR('Forecast CREA Model'!IN$4)-YEAR('Forecast Assumptions'!$B36)),5)*IN20,IM23)</f>
        <v>129696.3157875</v>
      </c>
      <c r="IO23" s="26">
        <f>IF(MONTH(IO$4)=MONTH('Forecast Assumptions'!$B36),ROUND((1-'Forecast Assumptions'!$G36)^(YEAR('Forecast CREA Model'!IO$4)-YEAR('Forecast Assumptions'!$B36)),5)*IO20,IN23)</f>
        <v>129696.3157875</v>
      </c>
      <c r="IP23" s="26">
        <f>IF(MONTH(IP$4)=MONTH('Forecast Assumptions'!$B36),ROUND((1-'Forecast Assumptions'!$G36)^(YEAR('Forecast CREA Model'!IP$4)-YEAR('Forecast Assumptions'!$B36)),5)*IP20,IO23)</f>
        <v>129696.3157875</v>
      </c>
      <c r="IQ23" s="26">
        <f>IF(MONTH(IQ$4)=MONTH('Forecast Assumptions'!$B36),ROUND((1-'Forecast Assumptions'!$G36)^(YEAR('Forecast CREA Model'!IQ$4)-YEAR('Forecast Assumptions'!$B36)),5)*IQ20,IP23)</f>
        <v>129696.3157875</v>
      </c>
      <c r="IR23" s="26">
        <f>IF(MONTH(IR$4)=MONTH('Forecast Assumptions'!$B36),ROUND((1-'Forecast Assumptions'!$G36)^(YEAR('Forecast CREA Model'!IR$4)-YEAR('Forecast Assumptions'!$B36)),5)*IR20,IQ23)</f>
        <v>129696.3157875</v>
      </c>
      <c r="IS23" s="26">
        <f>IF(MONTH(IS$4)=MONTH('Forecast Assumptions'!$B36),ROUND((1-'Forecast Assumptions'!$G36)^(YEAR('Forecast CREA Model'!IS$4)-YEAR('Forecast Assumptions'!$B36)),5)*IS20,IR23)</f>
        <v>129047.5335875</v>
      </c>
      <c r="IT23" s="26">
        <f>IF(MONTH(IT$4)=MONTH('Forecast Assumptions'!$B36),ROUND((1-'Forecast Assumptions'!$G36)^(YEAR('Forecast CREA Model'!IT$4)-YEAR('Forecast Assumptions'!$B36)),5)*IT20,IS23)</f>
        <v>129047.5335875</v>
      </c>
      <c r="IU23" s="26">
        <f>IF(MONTH(IU$4)=MONTH('Forecast Assumptions'!$B36),ROUND((1-'Forecast Assumptions'!$G36)^(YEAR('Forecast CREA Model'!IU$4)-YEAR('Forecast Assumptions'!$B36)),5)*IU20,IT23)</f>
        <v>129047.5335875</v>
      </c>
      <c r="IV23" s="26">
        <f>IF(MONTH(IV$4)=MONTH('Forecast Assumptions'!$B36),ROUND((1-'Forecast Assumptions'!$G36)^(YEAR('Forecast CREA Model'!IV$4)-YEAR('Forecast Assumptions'!$B36)),5)*IV20,IU23)</f>
        <v>129047.5335875</v>
      </c>
      <c r="IW23" s="26">
        <f>IF(MONTH(IW$4)=MONTH('Forecast Assumptions'!$B36),ROUND((1-'Forecast Assumptions'!$G36)^(YEAR('Forecast CREA Model'!IW$4)-YEAR('Forecast Assumptions'!$B36)),5)*IW20,IV23)</f>
        <v>129047.5335875</v>
      </c>
      <c r="IX23" s="26">
        <f>IF(MONTH(IX$4)=MONTH('Forecast Assumptions'!$B36),ROUND((1-'Forecast Assumptions'!$G36)^(YEAR('Forecast CREA Model'!IX$4)-YEAR('Forecast Assumptions'!$B36)),5)*IX20,IW23)</f>
        <v>129047.5335875</v>
      </c>
      <c r="IY23" s="26">
        <f>IF(MONTH(IY$4)=MONTH('Forecast Assumptions'!$B36),ROUND((1-'Forecast Assumptions'!$G36)^(YEAR('Forecast CREA Model'!IY$4)-YEAR('Forecast Assumptions'!$B36)),5)*IY20,IX23)</f>
        <v>129047.5335875</v>
      </c>
      <c r="IZ23" s="26">
        <f>IF(MONTH(IZ$4)=MONTH('Forecast Assumptions'!$B36),ROUND((1-'Forecast Assumptions'!$G36)^(YEAR('Forecast CREA Model'!IZ$4)-YEAR('Forecast Assumptions'!$B36)),5)*IZ20,IY23)</f>
        <v>129047.5335875</v>
      </c>
      <c r="JA23" s="26">
        <f>IF(MONTH(JA$4)=MONTH('Forecast Assumptions'!$B36),ROUND((1-'Forecast Assumptions'!$G36)^(YEAR('Forecast CREA Model'!JA$4)-YEAR('Forecast Assumptions'!$B36)),5)*JA20,IZ23)</f>
        <v>129047.5335875</v>
      </c>
      <c r="JB23" s="26">
        <f>IF(MONTH(JB$4)=MONTH('Forecast Assumptions'!$B36),ROUND((1-'Forecast Assumptions'!$G36)^(YEAR('Forecast CREA Model'!JB$4)-YEAR('Forecast Assumptions'!$B36)),5)*JB20,JA23)</f>
        <v>129047.5335875</v>
      </c>
      <c r="JC23" s="26">
        <f>IF(MONTH(JC$4)=MONTH('Forecast Assumptions'!$B36),ROUND((1-'Forecast Assumptions'!$G36)^(YEAR('Forecast CREA Model'!JC$4)-YEAR('Forecast Assumptions'!$B36)),5)*JC20,JB23)</f>
        <v>129047.5335875</v>
      </c>
      <c r="JD23" s="26">
        <f>IF(MONTH(JD$4)=MONTH('Forecast Assumptions'!$B36),ROUND((1-'Forecast Assumptions'!$G36)^(YEAR('Forecast CREA Model'!JD$4)-YEAR('Forecast Assumptions'!$B36)),5)*JD20,JC23)</f>
        <v>129047.5335875</v>
      </c>
      <c r="JE23" s="26">
        <f>IF(MONTH(JE$4)=MONTH('Forecast Assumptions'!$B36),ROUND((1-'Forecast Assumptions'!$G36)^(YEAR('Forecast CREA Model'!JE$4)-YEAR('Forecast Assumptions'!$B36)),5)*JE20,JD23)</f>
        <v>128402.9461</v>
      </c>
      <c r="JF23" s="26">
        <f>IF(MONTH(JF$4)=MONTH('Forecast Assumptions'!$B36),ROUND((1-'Forecast Assumptions'!$G36)^(YEAR('Forecast CREA Model'!JF$4)-YEAR('Forecast Assumptions'!$B36)),5)*JF20,JE23)</f>
        <v>128402.9461</v>
      </c>
      <c r="JG23" s="26">
        <f>IF(MONTH(JG$4)=MONTH('Forecast Assumptions'!$B36),ROUND((1-'Forecast Assumptions'!$G36)^(YEAR('Forecast CREA Model'!JG$4)-YEAR('Forecast Assumptions'!$B36)),5)*JG20,JF23)</f>
        <v>128402.9461</v>
      </c>
      <c r="JH23" s="26">
        <f>IF(MONTH(JH$4)=MONTH('Forecast Assumptions'!$B36),ROUND((1-'Forecast Assumptions'!$G36)^(YEAR('Forecast CREA Model'!JH$4)-YEAR('Forecast Assumptions'!$B36)),5)*JH20,JG23)</f>
        <v>128402.9461</v>
      </c>
      <c r="JI23" s="26">
        <f>IF(MONTH(JI$4)=MONTH('Forecast Assumptions'!$B36),ROUND((1-'Forecast Assumptions'!$G36)^(YEAR('Forecast CREA Model'!JI$4)-YEAR('Forecast Assumptions'!$B36)),5)*JI20,JH23)</f>
        <v>128402.9461</v>
      </c>
      <c r="JJ23" s="26">
        <f>IF(MONTH(JJ$4)=MONTH('Forecast Assumptions'!$B36),ROUND((1-'Forecast Assumptions'!$G36)^(YEAR('Forecast CREA Model'!JJ$4)-YEAR('Forecast Assumptions'!$B36)),5)*JJ20,JI23)</f>
        <v>128402.9461</v>
      </c>
      <c r="JK23" s="26">
        <f>IF(MONTH(JK$4)=MONTH('Forecast Assumptions'!$B36),ROUND((1-'Forecast Assumptions'!$G36)^(YEAR('Forecast CREA Model'!JK$4)-YEAR('Forecast Assumptions'!$B36)),5)*JK20,JJ23)</f>
        <v>128402.9461</v>
      </c>
      <c r="JL23" s="26">
        <f>IF(MONTH(JL$4)=MONTH('Forecast Assumptions'!$B36),ROUND((1-'Forecast Assumptions'!$G36)^(YEAR('Forecast CREA Model'!JL$4)-YEAR('Forecast Assumptions'!$B36)),5)*JL20,JK23)</f>
        <v>128402.9461</v>
      </c>
      <c r="JM23" s="26">
        <f>IF(MONTH(JM$4)=MONTH('Forecast Assumptions'!$B36),ROUND((1-'Forecast Assumptions'!$G36)^(YEAR('Forecast CREA Model'!JM$4)-YEAR('Forecast Assumptions'!$B36)),5)*JM20,JL23)</f>
        <v>128402.9461</v>
      </c>
      <c r="JN23" s="26">
        <f>IF(MONTH(JN$4)=MONTH('Forecast Assumptions'!$B36),ROUND((1-'Forecast Assumptions'!$G36)^(YEAR('Forecast CREA Model'!JN$4)-YEAR('Forecast Assumptions'!$B36)),5)*JN20,JM23)</f>
        <v>128402.9461</v>
      </c>
      <c r="JO23" s="26">
        <f>IF(MONTH(JO$4)=MONTH('Forecast Assumptions'!$B36),ROUND((1-'Forecast Assumptions'!$G36)^(YEAR('Forecast CREA Model'!JO$4)-YEAR('Forecast Assumptions'!$B36)),5)*JO20,JN23)</f>
        <v>128402.9461</v>
      </c>
      <c r="JP23" s="26">
        <f>IF(MONTH(JP$4)=MONTH('Forecast Assumptions'!$B36),ROUND((1-'Forecast Assumptions'!$G36)^(YEAR('Forecast CREA Model'!JP$4)-YEAR('Forecast Assumptions'!$B36)),5)*JP20,JO23)</f>
        <v>128402.9461</v>
      </c>
      <c r="JQ23" s="26">
        <f>IF(MONTH(JQ$4)=MONTH('Forecast Assumptions'!$B36),ROUND((1-'Forecast Assumptions'!$G36)^(YEAR('Forecast CREA Model'!JQ$4)-YEAR('Forecast Assumptions'!$B36)),5)*JQ20,JP23)</f>
        <v>127759.75684999999</v>
      </c>
      <c r="JR23" s="26">
        <f>IF(MONTH(JR$4)=MONTH('Forecast Assumptions'!$B36),ROUND((1-'Forecast Assumptions'!$G36)^(YEAR('Forecast CREA Model'!JR$4)-YEAR('Forecast Assumptions'!$B36)),5)*JR20,JQ23)</f>
        <v>127759.75684999999</v>
      </c>
      <c r="JS23" s="26">
        <f>IF(MONTH(JS$4)=MONTH('Forecast Assumptions'!$B36),ROUND((1-'Forecast Assumptions'!$G36)^(YEAR('Forecast CREA Model'!JS$4)-YEAR('Forecast Assumptions'!$B36)),5)*JS20,JR23)</f>
        <v>127759.75684999999</v>
      </c>
      <c r="JT23" s="26">
        <f>IF(MONTH(JT$4)=MONTH('Forecast Assumptions'!$B36),ROUND((1-'Forecast Assumptions'!$G36)^(YEAR('Forecast CREA Model'!JT$4)-YEAR('Forecast Assumptions'!$B36)),5)*JT20,JS23)</f>
        <v>127759.75684999999</v>
      </c>
      <c r="JU23" s="26">
        <f>IF(MONTH(JU$4)=MONTH('Forecast Assumptions'!$B36),ROUND((1-'Forecast Assumptions'!$G36)^(YEAR('Forecast CREA Model'!JU$4)-YEAR('Forecast Assumptions'!$B36)),5)*JU20,JT23)</f>
        <v>127759.75684999999</v>
      </c>
      <c r="JV23" s="26">
        <f>IF(MONTH(JV$4)=MONTH('Forecast Assumptions'!$B36),ROUND((1-'Forecast Assumptions'!$G36)^(YEAR('Forecast CREA Model'!JV$4)-YEAR('Forecast Assumptions'!$B36)),5)*JV20,JU23)</f>
        <v>127759.75684999999</v>
      </c>
      <c r="JW23" s="26">
        <f>IF(MONTH(JW$4)=MONTH('Forecast Assumptions'!$B36),ROUND((1-'Forecast Assumptions'!$G36)^(YEAR('Forecast CREA Model'!JW$4)-YEAR('Forecast Assumptions'!$B36)),5)*JW20,JV23)</f>
        <v>127759.75684999999</v>
      </c>
      <c r="JX23" s="26">
        <f>IF(MONTH(JX$4)=MONTH('Forecast Assumptions'!$B36),ROUND((1-'Forecast Assumptions'!$G36)^(YEAR('Forecast CREA Model'!JX$4)-YEAR('Forecast Assumptions'!$B36)),5)*JX20,JW23)</f>
        <v>127759.75684999999</v>
      </c>
      <c r="JY23" s="26">
        <f>IF(MONTH(JY$4)=MONTH('Forecast Assumptions'!$B36),ROUND((1-'Forecast Assumptions'!$G36)^(YEAR('Forecast CREA Model'!JY$4)-YEAR('Forecast Assumptions'!$B36)),5)*JY20,JX23)</f>
        <v>127759.75684999999</v>
      </c>
      <c r="JZ23" s="26">
        <f>IF(MONTH(JZ$4)=MONTH('Forecast Assumptions'!$B36),ROUND((1-'Forecast Assumptions'!$G36)^(YEAR('Forecast CREA Model'!JZ$4)-YEAR('Forecast Assumptions'!$B36)),5)*JZ20,JY23)</f>
        <v>127759.75684999999</v>
      </c>
      <c r="KA23" s="26">
        <f>IF(MONTH(KA$4)=MONTH('Forecast Assumptions'!$B36),ROUND((1-'Forecast Assumptions'!$G36)^(YEAR('Forecast CREA Model'!KA$4)-YEAR('Forecast Assumptions'!$B36)),5)*KA20,JZ23)</f>
        <v>127759.75684999999</v>
      </c>
      <c r="KB23" s="26">
        <f>IF(MONTH(KB$4)=MONTH('Forecast Assumptions'!$B36),ROUND((1-'Forecast Assumptions'!$G36)^(YEAR('Forecast CREA Model'!KB$4)-YEAR('Forecast Assumptions'!$B36)),5)*KB20,KA23)</f>
        <v>127759.75684999999</v>
      </c>
      <c r="KC23" s="36">
        <f>IF(MONTH(KC$4)=MONTH('Forecast Assumptions'!$B36),ROUND((1-'Forecast Assumptions'!$G36)^(YEAR('Forecast CREA Model'!KC$4)-YEAR('Forecast Assumptions'!$B36)),5)*KC20,KB23)</f>
        <v>127122.16055</v>
      </c>
    </row>
    <row r="24" spans="1:289" s="26" customFormat="1" x14ac:dyDescent="0.25">
      <c r="A24" s="35"/>
      <c r="B24" s="31"/>
      <c r="BI24" s="36"/>
      <c r="BJ24" s="31"/>
      <c r="GW24" s="36"/>
      <c r="KC24" s="36"/>
    </row>
    <row r="25" spans="1:289" s="26" customFormat="1" x14ac:dyDescent="0.25">
      <c r="A25" s="35" t="s">
        <v>41</v>
      </c>
      <c r="B25" s="31"/>
      <c r="Y25" s="26">
        <f>Y22/'Forecast Assumptions'!$E$35+Y20/'Forecast Assumptions'!$E$36</f>
        <v>0</v>
      </c>
      <c r="Z25" s="26">
        <f>Z22/'Forecast Assumptions'!$E$35+Z20/'Forecast Assumptions'!$E$36</f>
        <v>0</v>
      </c>
      <c r="AA25" s="26">
        <f>AA22/'Forecast Assumptions'!$E$35+AA20/'Forecast Assumptions'!$E$36</f>
        <v>0</v>
      </c>
      <c r="AB25" s="26">
        <f>AB22/'Forecast Assumptions'!$E$35+AB20/'Forecast Assumptions'!$E$36</f>
        <v>0</v>
      </c>
      <c r="AC25" s="26">
        <f>AC22/'Forecast Assumptions'!$E$35+AC20/'Forecast Assumptions'!$E$36</f>
        <v>0</v>
      </c>
      <c r="AD25" s="26">
        <f>AD22/'Forecast Assumptions'!$E$35+AD20/'Forecast Assumptions'!$E$36</f>
        <v>0</v>
      </c>
      <c r="AE25" s="26">
        <f>AE22/'Forecast Assumptions'!$E$35+AE20/'Forecast Assumptions'!$E$36</f>
        <v>0</v>
      </c>
      <c r="AF25" s="26">
        <f>AF22/'Forecast Assumptions'!$E$35+AF20/'Forecast Assumptions'!$E$36</f>
        <v>0</v>
      </c>
      <c r="AG25" s="26">
        <f>AG22/'Forecast Assumptions'!$E$35+AG20/'Forecast Assumptions'!$E$36</f>
        <v>0</v>
      </c>
      <c r="AH25" s="26">
        <f>AH22/'Forecast Assumptions'!$E$35+AH20/'Forecast Assumptions'!$E$36</f>
        <v>0</v>
      </c>
      <c r="AI25" s="26">
        <f>AI22/'Forecast Assumptions'!$E$35+AI20/'Forecast Assumptions'!$E$36</f>
        <v>0</v>
      </c>
      <c r="AJ25" s="26">
        <f>AJ22/'Forecast Assumptions'!$E$35+AJ20/'Forecast Assumptions'!$E$36</f>
        <v>0</v>
      </c>
      <c r="AK25" s="26">
        <f>AK22/'Forecast Assumptions'!$E$35+AK20/'Forecast Assumptions'!$E$36</f>
        <v>13982.375</v>
      </c>
      <c r="AL25" s="26">
        <f>AL22/'Forecast Assumptions'!$E$35+AL20/'Forecast Assumptions'!$E$36</f>
        <v>13982.375</v>
      </c>
      <c r="AM25" s="26">
        <f>AM22/'Forecast Assumptions'!$E$35+AM20/'Forecast Assumptions'!$E$36</f>
        <v>13982.375</v>
      </c>
      <c r="AN25" s="26">
        <f>AN22/'Forecast Assumptions'!$E$35+AN20/'Forecast Assumptions'!$E$36</f>
        <v>13982.375</v>
      </c>
      <c r="AO25" s="26">
        <f>AO22/'Forecast Assumptions'!$E$35+AO20/'Forecast Assumptions'!$E$36</f>
        <v>13982.375</v>
      </c>
      <c r="AP25" s="26">
        <f>AP22/'Forecast Assumptions'!$E$35+AP20/'Forecast Assumptions'!$E$36</f>
        <v>13982.375</v>
      </c>
      <c r="AQ25" s="26">
        <f>AQ22/'Forecast Assumptions'!$E$35+AQ20/'Forecast Assumptions'!$E$36</f>
        <v>13982.375</v>
      </c>
      <c r="AR25" s="26">
        <f>AR22/'Forecast Assumptions'!$E$35+AR20/'Forecast Assumptions'!$E$36</f>
        <v>13982.375</v>
      </c>
      <c r="AS25" s="26">
        <f>AS22/'Forecast Assumptions'!$E$35+AS20/'Forecast Assumptions'!$E$36</f>
        <v>13982.375</v>
      </c>
      <c r="AT25" s="26">
        <f>AT22/'Forecast Assumptions'!$E$35+AT20/'Forecast Assumptions'!$E$36</f>
        <v>13982.375</v>
      </c>
      <c r="AU25" s="26">
        <f>AU22/'Forecast Assumptions'!$E$35+AU20/'Forecast Assumptions'!$E$36</f>
        <v>13982.375</v>
      </c>
      <c r="AV25" s="26">
        <f>AV22/'Forecast Assumptions'!$E$35+AV20/'Forecast Assumptions'!$E$36</f>
        <v>13982.375</v>
      </c>
      <c r="AW25" s="26">
        <f>AW22/'Forecast Assumptions'!$E$35+AW20/'Forecast Assumptions'!$E$36</f>
        <v>13912.463125</v>
      </c>
      <c r="AX25" s="26">
        <f>AX22/'Forecast Assumptions'!$E$35+AX20/'Forecast Assumptions'!$E$36</f>
        <v>13912.463125</v>
      </c>
      <c r="AY25" s="26">
        <f>AY22/'Forecast Assumptions'!$E$35+AY20/'Forecast Assumptions'!$E$36</f>
        <v>13912.463125</v>
      </c>
      <c r="AZ25" s="26">
        <f>AZ22/'Forecast Assumptions'!$E$35+AZ20/'Forecast Assumptions'!$E$36</f>
        <v>13912.463125</v>
      </c>
      <c r="BA25" s="26">
        <f>BA22/'Forecast Assumptions'!$E$35+BA20/'Forecast Assumptions'!$E$36</f>
        <v>13912.463125</v>
      </c>
      <c r="BB25" s="26">
        <f>BB22/'Forecast Assumptions'!$E$35+BB20/'Forecast Assumptions'!$E$36</f>
        <v>13912.463125</v>
      </c>
      <c r="BC25" s="26">
        <f>BC22/'Forecast Assumptions'!$E$35+BC20/'Forecast Assumptions'!$E$36</f>
        <v>13912.463125</v>
      </c>
      <c r="BD25" s="26">
        <f>BD22/'Forecast Assumptions'!$E$35+BD20/'Forecast Assumptions'!$E$36</f>
        <v>13912.463125</v>
      </c>
      <c r="BE25" s="26">
        <f>BE22/'Forecast Assumptions'!$E$35+BE20/'Forecast Assumptions'!$E$36</f>
        <v>13912.463125</v>
      </c>
      <c r="BF25" s="26">
        <f>BF22/'Forecast Assumptions'!$E$35+BF20/'Forecast Assumptions'!$E$36</f>
        <v>13912.463125</v>
      </c>
      <c r="BG25" s="26">
        <f>BG22/'Forecast Assumptions'!$E$35+BG20/'Forecast Assumptions'!$E$36</f>
        <v>13912.463125</v>
      </c>
      <c r="BH25" s="26">
        <f>BH22/'Forecast Assumptions'!$E$35+BH20/'Forecast Assumptions'!$E$36</f>
        <v>13912.463125</v>
      </c>
      <c r="BI25" s="36">
        <f>BI22/'Forecast Assumptions'!$E$35+BI20/'Forecast Assumptions'!$E$36</f>
        <v>27825.34572125</v>
      </c>
      <c r="BJ25" s="26">
        <f>BJ22/'Forecast Assumptions'!$E$35+BJ20/'Forecast Assumptions'!$E$36</f>
        <v>27825.34572125</v>
      </c>
      <c r="BK25" s="26">
        <f>BK22/'Forecast Assumptions'!$E$35+BK20/'Forecast Assumptions'!$E$36</f>
        <v>27825.34572125</v>
      </c>
      <c r="BL25" s="26">
        <f>BL22/'Forecast Assumptions'!$E$35+BL20/'Forecast Assumptions'!$E$36</f>
        <v>27825.34572125</v>
      </c>
      <c r="BM25" s="26">
        <f>BM22/'Forecast Assumptions'!$E$35+BM20/'Forecast Assumptions'!$E$36</f>
        <v>27825.34572125</v>
      </c>
      <c r="BN25" s="26">
        <f>BN22/'Forecast Assumptions'!$E$35+BN20/'Forecast Assumptions'!$E$36</f>
        <v>27825.34572125</v>
      </c>
      <c r="BO25" s="26">
        <f>BO22/'Forecast Assumptions'!$E$35+BO20/'Forecast Assumptions'!$E$36</f>
        <v>27825.34572125</v>
      </c>
      <c r="BP25" s="26">
        <f>BP22/'Forecast Assumptions'!$E$35+BP20/'Forecast Assumptions'!$E$36</f>
        <v>27825.34572125</v>
      </c>
      <c r="BQ25" s="26">
        <f>BQ22/'Forecast Assumptions'!$E$35+BQ20/'Forecast Assumptions'!$E$36</f>
        <v>27825.34572125</v>
      </c>
      <c r="BR25" s="26">
        <f>BR22/'Forecast Assumptions'!$E$35+BR20/'Forecast Assumptions'!$E$36</f>
        <v>27825.34572125</v>
      </c>
      <c r="BS25" s="26">
        <f>BS22/'Forecast Assumptions'!$E$35+BS20/'Forecast Assumptions'!$E$36</f>
        <v>27825.34572125</v>
      </c>
      <c r="BT25" s="26">
        <f>BT22/'Forecast Assumptions'!$E$35+BT20/'Forecast Assumptions'!$E$36</f>
        <v>27825.34572125</v>
      </c>
      <c r="BU25" s="26">
        <f>BU22/'Forecast Assumptions'!$E$35+BU20/'Forecast Assumptions'!$E$36</f>
        <v>27755.993141250001</v>
      </c>
      <c r="BV25" s="26">
        <f>BV22/'Forecast Assumptions'!$E$35+BV20/'Forecast Assumptions'!$E$36</f>
        <v>27755.993141250001</v>
      </c>
      <c r="BW25" s="26">
        <f>BW22/'Forecast Assumptions'!$E$35+BW20/'Forecast Assumptions'!$E$36</f>
        <v>27755.993141250001</v>
      </c>
      <c r="BX25" s="26">
        <f>BX22/'Forecast Assumptions'!$E$35+BX20/'Forecast Assumptions'!$E$36</f>
        <v>27755.993141250001</v>
      </c>
      <c r="BY25" s="26">
        <f>BY22/'Forecast Assumptions'!$E$35+BY20/'Forecast Assumptions'!$E$36</f>
        <v>27755.993141250001</v>
      </c>
      <c r="BZ25" s="26">
        <f>BZ22/'Forecast Assumptions'!$E$35+BZ20/'Forecast Assumptions'!$E$36</f>
        <v>27755.993141250001</v>
      </c>
      <c r="CA25" s="26">
        <f>CA22/'Forecast Assumptions'!$E$35+CA20/'Forecast Assumptions'!$E$36</f>
        <v>27755.993141250001</v>
      </c>
      <c r="CB25" s="26">
        <f>CB22/'Forecast Assumptions'!$E$35+CB20/'Forecast Assumptions'!$E$36</f>
        <v>27755.993141250001</v>
      </c>
      <c r="CC25" s="26">
        <f>CC22/'Forecast Assumptions'!$E$35+CC20/'Forecast Assumptions'!$E$36</f>
        <v>27755.993141250001</v>
      </c>
      <c r="CD25" s="26">
        <f>CD22/'Forecast Assumptions'!$E$35+CD20/'Forecast Assumptions'!$E$36</f>
        <v>27755.993141250001</v>
      </c>
      <c r="CE25" s="26">
        <f>CE22/'Forecast Assumptions'!$E$35+CE20/'Forecast Assumptions'!$E$36</f>
        <v>27755.993141250001</v>
      </c>
      <c r="CF25" s="26">
        <f>CF22/'Forecast Assumptions'!$E$35+CF20/'Forecast Assumptions'!$E$36</f>
        <v>27755.993141250001</v>
      </c>
      <c r="CG25" s="26">
        <f>CG22/'Forecast Assumptions'!$E$35+CG20/'Forecast Assumptions'!$E$36</f>
        <v>27687.199856250001</v>
      </c>
      <c r="CH25" s="26">
        <f>CH22/'Forecast Assumptions'!$E$35+CH20/'Forecast Assumptions'!$E$36</f>
        <v>27687.199856250001</v>
      </c>
      <c r="CI25" s="26">
        <f>CI22/'Forecast Assumptions'!$E$35+CI20/'Forecast Assumptions'!$E$36</f>
        <v>27687.199856250001</v>
      </c>
      <c r="CJ25" s="26">
        <f>CJ22/'Forecast Assumptions'!$E$35+CJ20/'Forecast Assumptions'!$E$36</f>
        <v>27687.199856250001</v>
      </c>
      <c r="CK25" s="26">
        <f>CK22/'Forecast Assumptions'!$E$35+CK20/'Forecast Assumptions'!$E$36</f>
        <v>27687.199856250001</v>
      </c>
      <c r="CL25" s="26">
        <f>CL22/'Forecast Assumptions'!$E$35+CL20/'Forecast Assumptions'!$E$36</f>
        <v>27687.199856250001</v>
      </c>
      <c r="CM25" s="26">
        <f>CM22/'Forecast Assumptions'!$E$35+CM20/'Forecast Assumptions'!$E$36</f>
        <v>27687.199856250001</v>
      </c>
      <c r="CN25" s="26">
        <f>CN22/'Forecast Assumptions'!$E$35+CN20/'Forecast Assumptions'!$E$36</f>
        <v>27687.199856250001</v>
      </c>
      <c r="CO25" s="26">
        <f>CO22/'Forecast Assumptions'!$E$35+CO20/'Forecast Assumptions'!$E$36</f>
        <v>27687.199856250001</v>
      </c>
      <c r="CP25" s="26">
        <f>CP22/'Forecast Assumptions'!$E$35+CP20/'Forecast Assumptions'!$E$36</f>
        <v>27687.199856250001</v>
      </c>
      <c r="CQ25" s="26">
        <f>CQ22/'Forecast Assumptions'!$E$35+CQ20/'Forecast Assumptions'!$E$36</f>
        <v>27687.199856250001</v>
      </c>
      <c r="CR25" s="26">
        <f>CR22/'Forecast Assumptions'!$E$35+CR20/'Forecast Assumptions'!$E$36</f>
        <v>27687.199856250001</v>
      </c>
      <c r="CS25" s="26">
        <f>CS22/'Forecast Assumptions'!$E$35+CS20/'Forecast Assumptions'!$E$36</f>
        <v>27618.686218750001</v>
      </c>
      <c r="CT25" s="26">
        <f>CT22/'Forecast Assumptions'!$E$35+CT20/'Forecast Assumptions'!$E$36</f>
        <v>27618.686218750001</v>
      </c>
      <c r="CU25" s="26">
        <f>CU22/'Forecast Assumptions'!$E$35+CU20/'Forecast Assumptions'!$E$36</f>
        <v>27618.686218750001</v>
      </c>
      <c r="CV25" s="26">
        <f>CV22/'Forecast Assumptions'!$E$35+CV20/'Forecast Assumptions'!$E$36</f>
        <v>27618.686218750001</v>
      </c>
      <c r="CW25" s="26">
        <f>CW22/'Forecast Assumptions'!$E$35+CW20/'Forecast Assumptions'!$E$36</f>
        <v>27618.686218750001</v>
      </c>
      <c r="CX25" s="26">
        <f>CX22/'Forecast Assumptions'!$E$35+CX20/'Forecast Assumptions'!$E$36</f>
        <v>27618.686218750001</v>
      </c>
      <c r="CY25" s="26">
        <f>CY22/'Forecast Assumptions'!$E$35+CY20/'Forecast Assumptions'!$E$36</f>
        <v>27618.686218750001</v>
      </c>
      <c r="CZ25" s="26">
        <f>CZ22/'Forecast Assumptions'!$E$35+CZ20/'Forecast Assumptions'!$E$36</f>
        <v>27618.686218750001</v>
      </c>
      <c r="DA25" s="26">
        <f>DA22/'Forecast Assumptions'!$E$35+DA20/'Forecast Assumptions'!$E$36</f>
        <v>27618.686218750001</v>
      </c>
      <c r="DB25" s="26">
        <f>DB22/'Forecast Assumptions'!$E$35+DB20/'Forecast Assumptions'!$E$36</f>
        <v>27618.686218750001</v>
      </c>
      <c r="DC25" s="26">
        <f>DC22/'Forecast Assumptions'!$E$35+DC20/'Forecast Assumptions'!$E$36</f>
        <v>27618.686218750001</v>
      </c>
      <c r="DD25" s="26">
        <f>DD22/'Forecast Assumptions'!$E$35+DD20/'Forecast Assumptions'!$E$36</f>
        <v>27618.686218750001</v>
      </c>
      <c r="DE25" s="26">
        <f>DE22/'Forecast Assumptions'!$E$35+DE20/'Forecast Assumptions'!$E$36</f>
        <v>27550.45222875</v>
      </c>
      <c r="DF25" s="26">
        <f>DF22/'Forecast Assumptions'!$E$35+DF20/'Forecast Assumptions'!$E$36</f>
        <v>27550.45222875</v>
      </c>
      <c r="DG25" s="26">
        <f>DG22/'Forecast Assumptions'!$E$35+DG20/'Forecast Assumptions'!$E$36</f>
        <v>27550.45222875</v>
      </c>
      <c r="DH25" s="26">
        <f>DH22/'Forecast Assumptions'!$E$35+DH20/'Forecast Assumptions'!$E$36</f>
        <v>27550.45222875</v>
      </c>
      <c r="DI25" s="26">
        <f>DI22/'Forecast Assumptions'!$E$35+DI20/'Forecast Assumptions'!$E$36</f>
        <v>27550.45222875</v>
      </c>
      <c r="DJ25" s="26">
        <f>DJ22/'Forecast Assumptions'!$E$35+DJ20/'Forecast Assumptions'!$E$36</f>
        <v>27550.45222875</v>
      </c>
      <c r="DK25" s="26">
        <f>DK22/'Forecast Assumptions'!$E$35+DK20/'Forecast Assumptions'!$E$36</f>
        <v>27550.45222875</v>
      </c>
      <c r="DL25" s="26">
        <f>DL22/'Forecast Assumptions'!$E$35+DL20/'Forecast Assumptions'!$E$36</f>
        <v>27550.45222875</v>
      </c>
      <c r="DM25" s="26">
        <f>DM22/'Forecast Assumptions'!$E$35+DM20/'Forecast Assumptions'!$E$36</f>
        <v>27550.45222875</v>
      </c>
      <c r="DN25" s="26">
        <f>DN22/'Forecast Assumptions'!$E$35+DN20/'Forecast Assumptions'!$E$36</f>
        <v>27550.45222875</v>
      </c>
      <c r="DO25" s="26">
        <f>DO22/'Forecast Assumptions'!$E$35+DO20/'Forecast Assumptions'!$E$36</f>
        <v>27550.45222875</v>
      </c>
      <c r="DP25" s="26">
        <f>DP22/'Forecast Assumptions'!$E$35+DP20/'Forecast Assumptions'!$E$36</f>
        <v>27550.45222875</v>
      </c>
      <c r="DQ25" s="26">
        <f>DQ22/'Forecast Assumptions'!$E$35+DQ20/'Forecast Assumptions'!$E$36</f>
        <v>27482.637710000003</v>
      </c>
      <c r="DR25" s="26">
        <f>DR22/'Forecast Assumptions'!$E$35+DR20/'Forecast Assumptions'!$E$36</f>
        <v>27482.637710000003</v>
      </c>
      <c r="DS25" s="26">
        <f>DS22/'Forecast Assumptions'!$E$35+DS20/'Forecast Assumptions'!$E$36</f>
        <v>27482.637710000003</v>
      </c>
      <c r="DT25" s="26">
        <f>DT22/'Forecast Assumptions'!$E$35+DT20/'Forecast Assumptions'!$E$36</f>
        <v>27482.637710000003</v>
      </c>
      <c r="DU25" s="26">
        <f>DU22/'Forecast Assumptions'!$E$35+DU20/'Forecast Assumptions'!$E$36</f>
        <v>27482.637710000003</v>
      </c>
      <c r="DV25" s="26">
        <f>DV22/'Forecast Assumptions'!$E$35+DV20/'Forecast Assumptions'!$E$36</f>
        <v>27482.637710000003</v>
      </c>
      <c r="DW25" s="26">
        <f>DW22/'Forecast Assumptions'!$E$35+DW20/'Forecast Assumptions'!$E$36</f>
        <v>27482.637710000003</v>
      </c>
      <c r="DX25" s="26">
        <f>DX22/'Forecast Assumptions'!$E$35+DX20/'Forecast Assumptions'!$E$36</f>
        <v>27482.637710000003</v>
      </c>
      <c r="DY25" s="26">
        <f>DY22/'Forecast Assumptions'!$E$35+DY20/'Forecast Assumptions'!$E$36</f>
        <v>27482.637710000003</v>
      </c>
      <c r="DZ25" s="26">
        <f>DZ22/'Forecast Assumptions'!$E$35+DZ20/'Forecast Assumptions'!$E$36</f>
        <v>27482.637710000003</v>
      </c>
      <c r="EA25" s="26">
        <f>EA22/'Forecast Assumptions'!$E$35+EA20/'Forecast Assumptions'!$E$36</f>
        <v>27482.637710000003</v>
      </c>
      <c r="EB25" s="26">
        <f>EB22/'Forecast Assumptions'!$E$35+EB20/'Forecast Assumptions'!$E$36</f>
        <v>27482.637710000003</v>
      </c>
      <c r="EC25" s="26">
        <f>EC22/'Forecast Assumptions'!$E$35+EC20/'Forecast Assumptions'!$E$36</f>
        <v>27415.102838750001</v>
      </c>
      <c r="ED25" s="26">
        <f>ED22/'Forecast Assumptions'!$E$35+ED20/'Forecast Assumptions'!$E$36</f>
        <v>27415.102838750001</v>
      </c>
      <c r="EE25" s="26">
        <f>EE22/'Forecast Assumptions'!$E$35+EE20/'Forecast Assumptions'!$E$36</f>
        <v>27415.102838750001</v>
      </c>
      <c r="EF25" s="26">
        <f>EF22/'Forecast Assumptions'!$E$35+EF20/'Forecast Assumptions'!$E$36</f>
        <v>27415.102838750001</v>
      </c>
      <c r="EG25" s="26">
        <f>EG22/'Forecast Assumptions'!$E$35+EG20/'Forecast Assumptions'!$E$36</f>
        <v>27415.102838750001</v>
      </c>
      <c r="EH25" s="26">
        <f>EH22/'Forecast Assumptions'!$E$35+EH20/'Forecast Assumptions'!$E$36</f>
        <v>27415.102838750001</v>
      </c>
      <c r="EI25" s="26">
        <f>EI22/'Forecast Assumptions'!$E$35+EI20/'Forecast Assumptions'!$E$36</f>
        <v>27415.102838750001</v>
      </c>
      <c r="EJ25" s="26">
        <f>EJ22/'Forecast Assumptions'!$E$35+EJ20/'Forecast Assumptions'!$E$36</f>
        <v>27415.102838750001</v>
      </c>
      <c r="EK25" s="26">
        <f>EK22/'Forecast Assumptions'!$E$35+EK20/'Forecast Assumptions'!$E$36</f>
        <v>27415.102838750001</v>
      </c>
      <c r="EL25" s="26">
        <f>EL22/'Forecast Assumptions'!$E$35+EL20/'Forecast Assumptions'!$E$36</f>
        <v>27415.102838750001</v>
      </c>
      <c r="EM25" s="26">
        <f>EM22/'Forecast Assumptions'!$E$35+EM20/'Forecast Assumptions'!$E$36</f>
        <v>27415.102838750001</v>
      </c>
      <c r="EN25" s="26">
        <f>EN22/'Forecast Assumptions'!$E$35+EN20/'Forecast Assumptions'!$E$36</f>
        <v>27415.102838750001</v>
      </c>
      <c r="EO25" s="26">
        <f>EO22/'Forecast Assumptions'!$E$35+EO20/'Forecast Assumptions'!$E$36</f>
        <v>27347.987438749999</v>
      </c>
      <c r="EP25" s="26">
        <f>EP22/'Forecast Assumptions'!$E$35+EP20/'Forecast Assumptions'!$E$36</f>
        <v>27347.987438749999</v>
      </c>
      <c r="EQ25" s="26">
        <f>EQ22/'Forecast Assumptions'!$E$35+EQ20/'Forecast Assumptions'!$E$36</f>
        <v>27347.987438749999</v>
      </c>
      <c r="ER25" s="26">
        <f>ER22/'Forecast Assumptions'!$E$35+ER20/'Forecast Assumptions'!$E$36</f>
        <v>27347.987438749999</v>
      </c>
      <c r="ES25" s="26">
        <f>ES22/'Forecast Assumptions'!$E$35+ES20/'Forecast Assumptions'!$E$36</f>
        <v>27347.987438749999</v>
      </c>
      <c r="ET25" s="26">
        <f>ET22/'Forecast Assumptions'!$E$35+ET20/'Forecast Assumptions'!$E$36</f>
        <v>27347.987438749999</v>
      </c>
      <c r="EU25" s="26">
        <f>EU22/'Forecast Assumptions'!$E$35+EU20/'Forecast Assumptions'!$E$36</f>
        <v>27347.987438749999</v>
      </c>
      <c r="EV25" s="26">
        <f>EV22/'Forecast Assumptions'!$E$35+EV20/'Forecast Assumptions'!$E$36</f>
        <v>27347.987438749999</v>
      </c>
      <c r="EW25" s="26">
        <f>EW22/'Forecast Assumptions'!$E$35+EW20/'Forecast Assumptions'!$E$36</f>
        <v>27347.987438749999</v>
      </c>
      <c r="EX25" s="26">
        <f>EX22/'Forecast Assumptions'!$E$35+EX20/'Forecast Assumptions'!$E$36</f>
        <v>27347.987438749999</v>
      </c>
      <c r="EY25" s="26">
        <f>EY22/'Forecast Assumptions'!$E$35+EY20/'Forecast Assumptions'!$E$36</f>
        <v>27347.987438749999</v>
      </c>
      <c r="EZ25" s="26">
        <f>EZ22/'Forecast Assumptions'!$E$35+EZ20/'Forecast Assumptions'!$E$36</f>
        <v>27347.987438749999</v>
      </c>
      <c r="FA25" s="26">
        <f>FA22/'Forecast Assumptions'!$E$35+FA20/'Forecast Assumptions'!$E$36</f>
        <v>27281.151686249999</v>
      </c>
      <c r="FB25" s="26">
        <f>FB22/'Forecast Assumptions'!$E$35+FB20/'Forecast Assumptions'!$E$36</f>
        <v>27281.151686249999</v>
      </c>
      <c r="FC25" s="26">
        <f>FC22/'Forecast Assumptions'!$E$35+FC20/'Forecast Assumptions'!$E$36</f>
        <v>27281.151686249999</v>
      </c>
      <c r="FD25" s="26">
        <f>FD22/'Forecast Assumptions'!$E$35+FD20/'Forecast Assumptions'!$E$36</f>
        <v>27281.151686249999</v>
      </c>
      <c r="FE25" s="26">
        <f>FE22/'Forecast Assumptions'!$E$35+FE20/'Forecast Assumptions'!$E$36</f>
        <v>27281.151686249999</v>
      </c>
      <c r="FF25" s="26">
        <f>FF22/'Forecast Assumptions'!$E$35+FF20/'Forecast Assumptions'!$E$36</f>
        <v>27281.151686249999</v>
      </c>
      <c r="FG25" s="26">
        <f>FG22/'Forecast Assumptions'!$E$35+FG20/'Forecast Assumptions'!$E$36</f>
        <v>27281.151686249999</v>
      </c>
      <c r="FH25" s="26">
        <f>FH22/'Forecast Assumptions'!$E$35+FH20/'Forecast Assumptions'!$E$36</f>
        <v>27281.151686249999</v>
      </c>
      <c r="FI25" s="26">
        <f>FI22/'Forecast Assumptions'!$E$35+FI20/'Forecast Assumptions'!$E$36</f>
        <v>27281.151686249999</v>
      </c>
      <c r="FJ25" s="26">
        <f>FJ22/'Forecast Assumptions'!$E$35+FJ20/'Forecast Assumptions'!$E$36</f>
        <v>27281.151686249999</v>
      </c>
      <c r="FK25" s="26">
        <f>FK22/'Forecast Assumptions'!$E$35+FK20/'Forecast Assumptions'!$E$36</f>
        <v>27281.151686249999</v>
      </c>
      <c r="FL25" s="26">
        <f>FL22/'Forecast Assumptions'!$E$35+FL20/'Forecast Assumptions'!$E$36</f>
        <v>27281.151686249999</v>
      </c>
      <c r="FM25" s="26">
        <f>FM22/'Forecast Assumptions'!$E$35+FM20/'Forecast Assumptions'!$E$36</f>
        <v>27214.59558125</v>
      </c>
      <c r="FN25" s="26">
        <f>FN22/'Forecast Assumptions'!$E$35+FN20/'Forecast Assumptions'!$E$36</f>
        <v>27214.59558125</v>
      </c>
      <c r="FO25" s="26">
        <f>FO22/'Forecast Assumptions'!$E$35+FO20/'Forecast Assumptions'!$E$36</f>
        <v>27214.59558125</v>
      </c>
      <c r="FP25" s="26">
        <f>FP22/'Forecast Assumptions'!$E$35+FP20/'Forecast Assumptions'!$E$36</f>
        <v>27214.59558125</v>
      </c>
      <c r="FQ25" s="26">
        <f>FQ22/'Forecast Assumptions'!$E$35+FQ20/'Forecast Assumptions'!$E$36</f>
        <v>27214.59558125</v>
      </c>
      <c r="FR25" s="26">
        <f>FR22/'Forecast Assumptions'!$E$35+FR20/'Forecast Assumptions'!$E$36</f>
        <v>27214.59558125</v>
      </c>
      <c r="FS25" s="26">
        <f>FS22/'Forecast Assumptions'!$E$35+FS20/'Forecast Assumptions'!$E$36</f>
        <v>27214.59558125</v>
      </c>
      <c r="FT25" s="26">
        <f>FT22/'Forecast Assumptions'!$E$35+FT20/'Forecast Assumptions'!$E$36</f>
        <v>27214.59558125</v>
      </c>
      <c r="FU25" s="26">
        <f>FU22/'Forecast Assumptions'!$E$35+FU20/'Forecast Assumptions'!$E$36</f>
        <v>27214.59558125</v>
      </c>
      <c r="FV25" s="26">
        <f>FV22/'Forecast Assumptions'!$E$35+FV20/'Forecast Assumptions'!$E$36</f>
        <v>27214.59558125</v>
      </c>
      <c r="FW25" s="26">
        <f>FW22/'Forecast Assumptions'!$E$35+FW20/'Forecast Assumptions'!$E$36</f>
        <v>27214.59558125</v>
      </c>
      <c r="FX25" s="26">
        <f>FX22/'Forecast Assumptions'!$E$35+FX20/'Forecast Assumptions'!$E$36</f>
        <v>27214.59558125</v>
      </c>
      <c r="FY25" s="26">
        <f>FY22/'Forecast Assumptions'!$E$35+FY20/'Forecast Assumptions'!$E$36</f>
        <v>27148.458947500003</v>
      </c>
      <c r="FZ25" s="26">
        <f>FZ22/'Forecast Assumptions'!$E$35+FZ20/'Forecast Assumptions'!$E$36</f>
        <v>27148.458947500003</v>
      </c>
      <c r="GA25" s="26">
        <f>GA22/'Forecast Assumptions'!$E$35+GA20/'Forecast Assumptions'!$E$36</f>
        <v>27148.458947500003</v>
      </c>
      <c r="GB25" s="26">
        <f>GB22/'Forecast Assumptions'!$E$35+GB20/'Forecast Assumptions'!$E$36</f>
        <v>27148.458947500003</v>
      </c>
      <c r="GC25" s="26">
        <f>GC22/'Forecast Assumptions'!$E$35+GC20/'Forecast Assumptions'!$E$36</f>
        <v>27148.458947500003</v>
      </c>
      <c r="GD25" s="26">
        <f>GD22/'Forecast Assumptions'!$E$35+GD20/'Forecast Assumptions'!$E$36</f>
        <v>27148.458947500003</v>
      </c>
      <c r="GE25" s="26">
        <f>GE22/'Forecast Assumptions'!$E$35+GE20/'Forecast Assumptions'!$E$36</f>
        <v>27148.458947500003</v>
      </c>
      <c r="GF25" s="26">
        <f>GF22/'Forecast Assumptions'!$E$35+GF20/'Forecast Assumptions'!$E$36</f>
        <v>27148.458947500003</v>
      </c>
      <c r="GG25" s="26">
        <f>GG22/'Forecast Assumptions'!$E$35+GG20/'Forecast Assumptions'!$E$36</f>
        <v>27148.458947500003</v>
      </c>
      <c r="GH25" s="26">
        <f>GH22/'Forecast Assumptions'!$E$35+GH20/'Forecast Assumptions'!$E$36</f>
        <v>27148.458947500003</v>
      </c>
      <c r="GI25" s="26">
        <f>GI22/'Forecast Assumptions'!$E$35+GI20/'Forecast Assumptions'!$E$36</f>
        <v>27148.458947500003</v>
      </c>
      <c r="GJ25" s="26">
        <f>GJ22/'Forecast Assumptions'!$E$35+GJ20/'Forecast Assumptions'!$E$36</f>
        <v>27148.458947500003</v>
      </c>
      <c r="GK25" s="26">
        <f>GK22/'Forecast Assumptions'!$E$35+GK20/'Forecast Assumptions'!$E$36</f>
        <v>27082.601961250002</v>
      </c>
      <c r="GL25" s="26">
        <f>GL22/'Forecast Assumptions'!$E$35+GL20/'Forecast Assumptions'!$E$36</f>
        <v>27082.601961250002</v>
      </c>
      <c r="GM25" s="26">
        <f>GM22/'Forecast Assumptions'!$E$35+GM20/'Forecast Assumptions'!$E$36</f>
        <v>27082.601961250002</v>
      </c>
      <c r="GN25" s="26">
        <f>GN22/'Forecast Assumptions'!$E$35+GN20/'Forecast Assumptions'!$E$36</f>
        <v>27082.601961250002</v>
      </c>
      <c r="GO25" s="26">
        <f>GO22/'Forecast Assumptions'!$E$35+GO20/'Forecast Assumptions'!$E$36</f>
        <v>27082.601961250002</v>
      </c>
      <c r="GP25" s="26">
        <f>GP22/'Forecast Assumptions'!$E$35+GP20/'Forecast Assumptions'!$E$36</f>
        <v>27082.601961250002</v>
      </c>
      <c r="GQ25" s="26">
        <f>GQ22/'Forecast Assumptions'!$E$35+GQ20/'Forecast Assumptions'!$E$36</f>
        <v>27082.601961250002</v>
      </c>
      <c r="GR25" s="26">
        <f>GR22/'Forecast Assumptions'!$E$35+GR20/'Forecast Assumptions'!$E$36</f>
        <v>27082.601961250002</v>
      </c>
      <c r="GS25" s="26">
        <f>GS22/'Forecast Assumptions'!$E$35+GS20/'Forecast Assumptions'!$E$36</f>
        <v>27082.601961250002</v>
      </c>
      <c r="GT25" s="26">
        <f>GT22/'Forecast Assumptions'!$E$35+GT20/'Forecast Assumptions'!$E$36</f>
        <v>27082.601961250002</v>
      </c>
      <c r="GU25" s="26">
        <f>GU22/'Forecast Assumptions'!$E$35+GU20/'Forecast Assumptions'!$E$36</f>
        <v>27082.601961250002</v>
      </c>
      <c r="GV25" s="26">
        <f>GV22/'Forecast Assumptions'!$E$35+GV20/'Forecast Assumptions'!$E$36</f>
        <v>27082.601961250002</v>
      </c>
      <c r="GW25" s="36">
        <f>GW22/'Forecast Assumptions'!$E$35+GW20/'Forecast Assumptions'!$E$36</f>
        <v>27017.164446250001</v>
      </c>
      <c r="GX25" s="26">
        <f>GX22/'Forecast Assumptions'!$E$35+GX20/'Forecast Assumptions'!$E$36</f>
        <v>27017.164446250001</v>
      </c>
      <c r="GY25" s="26">
        <f>GY22/'Forecast Assumptions'!$E$35+GY20/'Forecast Assumptions'!$E$36</f>
        <v>27017.164446250001</v>
      </c>
      <c r="GZ25" s="26">
        <f>GZ22/'Forecast Assumptions'!$E$35+GZ20/'Forecast Assumptions'!$E$36</f>
        <v>27017.164446250001</v>
      </c>
      <c r="HA25" s="26">
        <f>HA22/'Forecast Assumptions'!$E$35+HA20/'Forecast Assumptions'!$E$36</f>
        <v>27017.164446250001</v>
      </c>
      <c r="HB25" s="26">
        <f>HB22/'Forecast Assumptions'!$E$35+HB20/'Forecast Assumptions'!$E$36</f>
        <v>27017.164446250001</v>
      </c>
      <c r="HC25" s="26">
        <f>HC22/'Forecast Assumptions'!$E$35+HC20/'Forecast Assumptions'!$E$36</f>
        <v>27017.164446250001</v>
      </c>
      <c r="HD25" s="26">
        <f>HD22/'Forecast Assumptions'!$E$35+HD20/'Forecast Assumptions'!$E$36</f>
        <v>27017.164446250001</v>
      </c>
      <c r="HE25" s="26">
        <f>HE22/'Forecast Assumptions'!$E$35+HE20/'Forecast Assumptions'!$E$36</f>
        <v>27017.164446250001</v>
      </c>
      <c r="HF25" s="26">
        <f>HF22/'Forecast Assumptions'!$E$35+HF20/'Forecast Assumptions'!$E$36</f>
        <v>27017.164446250001</v>
      </c>
      <c r="HG25" s="26">
        <f>HG22/'Forecast Assumptions'!$E$35+HG20/'Forecast Assumptions'!$E$36</f>
        <v>27017.164446250001</v>
      </c>
      <c r="HH25" s="26">
        <f>HH22/'Forecast Assumptions'!$E$35+HH20/'Forecast Assumptions'!$E$36</f>
        <v>27017.164446250001</v>
      </c>
      <c r="HI25" s="26">
        <f>HI22/'Forecast Assumptions'!$E$35+HI20/'Forecast Assumptions'!$E$36</f>
        <v>26952.006578749999</v>
      </c>
      <c r="HJ25" s="26">
        <f>HJ22/'Forecast Assumptions'!$E$35+HJ20/'Forecast Assumptions'!$E$36</f>
        <v>26952.006578749999</v>
      </c>
      <c r="HK25" s="26">
        <f>HK22/'Forecast Assumptions'!$E$35+HK20/'Forecast Assumptions'!$E$36</f>
        <v>26952.006578749999</v>
      </c>
      <c r="HL25" s="26">
        <f>HL22/'Forecast Assumptions'!$E$35+HL20/'Forecast Assumptions'!$E$36</f>
        <v>26952.006578749999</v>
      </c>
      <c r="HM25" s="26">
        <f>HM22/'Forecast Assumptions'!$E$35+HM20/'Forecast Assumptions'!$E$36</f>
        <v>26952.006578749999</v>
      </c>
      <c r="HN25" s="26">
        <f>HN22/'Forecast Assumptions'!$E$35+HN20/'Forecast Assumptions'!$E$36</f>
        <v>26952.006578749999</v>
      </c>
      <c r="HO25" s="26">
        <f>HO22/'Forecast Assumptions'!$E$35+HO20/'Forecast Assumptions'!$E$36</f>
        <v>26952.006578749999</v>
      </c>
      <c r="HP25" s="26">
        <f>HP22/'Forecast Assumptions'!$E$35+HP20/'Forecast Assumptions'!$E$36</f>
        <v>26952.006578749999</v>
      </c>
      <c r="HQ25" s="26">
        <f>HQ22/'Forecast Assumptions'!$E$35+HQ20/'Forecast Assumptions'!$E$36</f>
        <v>26952.006578749999</v>
      </c>
      <c r="HR25" s="26">
        <f>HR22/'Forecast Assumptions'!$E$35+HR20/'Forecast Assumptions'!$E$36</f>
        <v>26952.006578749999</v>
      </c>
      <c r="HS25" s="26">
        <f>HS22/'Forecast Assumptions'!$E$35+HS20/'Forecast Assumptions'!$E$36</f>
        <v>26952.006578749999</v>
      </c>
      <c r="HT25" s="26">
        <f>HT22/'Forecast Assumptions'!$E$35+HT20/'Forecast Assumptions'!$E$36</f>
        <v>26952.006578749999</v>
      </c>
      <c r="HU25" s="26">
        <f>HU22/'Forecast Assumptions'!$E$35+HU20/'Forecast Assumptions'!$E$36</f>
        <v>26887.12835875</v>
      </c>
      <c r="HV25" s="26">
        <f>HV22/'Forecast Assumptions'!$E$35+HV20/'Forecast Assumptions'!$E$36</f>
        <v>26887.12835875</v>
      </c>
      <c r="HW25" s="26">
        <f>HW22/'Forecast Assumptions'!$E$35+HW20/'Forecast Assumptions'!$E$36</f>
        <v>26887.12835875</v>
      </c>
      <c r="HX25" s="26">
        <f>HX22/'Forecast Assumptions'!$E$35+HX20/'Forecast Assumptions'!$E$36</f>
        <v>26887.12835875</v>
      </c>
      <c r="HY25" s="26">
        <f>HY22/'Forecast Assumptions'!$E$35+HY20/'Forecast Assumptions'!$E$36</f>
        <v>26887.12835875</v>
      </c>
      <c r="HZ25" s="26">
        <f>HZ22/'Forecast Assumptions'!$E$35+HZ20/'Forecast Assumptions'!$E$36</f>
        <v>26887.12835875</v>
      </c>
      <c r="IA25" s="26">
        <f>IA22/'Forecast Assumptions'!$E$35+IA20/'Forecast Assumptions'!$E$36</f>
        <v>26887.12835875</v>
      </c>
      <c r="IB25" s="26">
        <f>IB22/'Forecast Assumptions'!$E$35+IB20/'Forecast Assumptions'!$E$36</f>
        <v>26887.12835875</v>
      </c>
      <c r="IC25" s="26">
        <f>IC22/'Forecast Assumptions'!$E$35+IC20/'Forecast Assumptions'!$E$36</f>
        <v>26887.12835875</v>
      </c>
      <c r="ID25" s="26">
        <f>ID22/'Forecast Assumptions'!$E$35+ID20/'Forecast Assumptions'!$E$36</f>
        <v>26887.12835875</v>
      </c>
      <c r="IE25" s="26">
        <f>IE22/'Forecast Assumptions'!$E$35+IE20/'Forecast Assumptions'!$E$36</f>
        <v>26887.12835875</v>
      </c>
      <c r="IF25" s="26">
        <f>IF22/'Forecast Assumptions'!$E$35+IF20/'Forecast Assumptions'!$E$36</f>
        <v>26887.12835875</v>
      </c>
      <c r="IG25" s="26">
        <f>IG22/'Forecast Assumptions'!$E$35+IG20/'Forecast Assumptions'!$E$36</f>
        <v>26822.669610000001</v>
      </c>
      <c r="IH25" s="26">
        <f>IH22/'Forecast Assumptions'!$E$35+IH20/'Forecast Assumptions'!$E$36</f>
        <v>26822.669610000001</v>
      </c>
      <c r="II25" s="26">
        <f>II22/'Forecast Assumptions'!$E$35+II20/'Forecast Assumptions'!$E$36</f>
        <v>26822.669610000001</v>
      </c>
      <c r="IJ25" s="26">
        <f>IJ22/'Forecast Assumptions'!$E$35+IJ20/'Forecast Assumptions'!$E$36</f>
        <v>26822.669610000001</v>
      </c>
      <c r="IK25" s="26">
        <f>IK22/'Forecast Assumptions'!$E$35+IK20/'Forecast Assumptions'!$E$36</f>
        <v>26822.669610000001</v>
      </c>
      <c r="IL25" s="26">
        <f>IL22/'Forecast Assumptions'!$E$35+IL20/'Forecast Assumptions'!$E$36</f>
        <v>26822.669610000001</v>
      </c>
      <c r="IM25" s="26">
        <f>IM22/'Forecast Assumptions'!$E$35+IM20/'Forecast Assumptions'!$E$36</f>
        <v>26822.669610000001</v>
      </c>
      <c r="IN25" s="26">
        <f>IN22/'Forecast Assumptions'!$E$35+IN20/'Forecast Assumptions'!$E$36</f>
        <v>26822.669610000001</v>
      </c>
      <c r="IO25" s="26">
        <f>IO22/'Forecast Assumptions'!$E$35+IO20/'Forecast Assumptions'!$E$36</f>
        <v>26822.669610000001</v>
      </c>
      <c r="IP25" s="26">
        <f>IP22/'Forecast Assumptions'!$E$35+IP20/'Forecast Assumptions'!$E$36</f>
        <v>26822.669610000001</v>
      </c>
      <c r="IQ25" s="26">
        <f>IQ22/'Forecast Assumptions'!$E$35+IQ20/'Forecast Assumptions'!$E$36</f>
        <v>26822.669610000001</v>
      </c>
      <c r="IR25" s="26">
        <f>IR22/'Forecast Assumptions'!$E$35+IR20/'Forecast Assumptions'!$E$36</f>
        <v>26822.669610000001</v>
      </c>
      <c r="IS25" s="26">
        <f>IS22/'Forecast Assumptions'!$E$35+IS20/'Forecast Assumptions'!$E$36</f>
        <v>26758.350684999998</v>
      </c>
      <c r="IT25" s="26">
        <f>IT22/'Forecast Assumptions'!$E$35+IT20/'Forecast Assumptions'!$E$36</f>
        <v>26758.350684999998</v>
      </c>
      <c r="IU25" s="26">
        <f>IU22/'Forecast Assumptions'!$E$35+IU20/'Forecast Assumptions'!$E$36</f>
        <v>26758.350684999998</v>
      </c>
      <c r="IV25" s="26">
        <f>IV22/'Forecast Assumptions'!$E$35+IV20/'Forecast Assumptions'!$E$36</f>
        <v>26758.350684999998</v>
      </c>
      <c r="IW25" s="26">
        <f>IW22/'Forecast Assumptions'!$E$35+IW20/'Forecast Assumptions'!$E$36</f>
        <v>26758.350684999998</v>
      </c>
      <c r="IX25" s="26">
        <f>IX22/'Forecast Assumptions'!$E$35+IX20/'Forecast Assumptions'!$E$36</f>
        <v>26758.350684999998</v>
      </c>
      <c r="IY25" s="26">
        <f>IY22/'Forecast Assumptions'!$E$35+IY20/'Forecast Assumptions'!$E$36</f>
        <v>26758.350684999998</v>
      </c>
      <c r="IZ25" s="26">
        <f>IZ22/'Forecast Assumptions'!$E$35+IZ20/'Forecast Assumptions'!$E$36</f>
        <v>26758.350684999998</v>
      </c>
      <c r="JA25" s="26">
        <f>JA22/'Forecast Assumptions'!$E$35+JA20/'Forecast Assumptions'!$E$36</f>
        <v>26758.350684999998</v>
      </c>
      <c r="JB25" s="26">
        <f>JB22/'Forecast Assumptions'!$E$35+JB20/'Forecast Assumptions'!$E$36</f>
        <v>26758.350684999998</v>
      </c>
      <c r="JC25" s="26">
        <f>JC22/'Forecast Assumptions'!$E$35+JC20/'Forecast Assumptions'!$E$36</f>
        <v>26758.350684999998</v>
      </c>
      <c r="JD25" s="26">
        <f>JD22/'Forecast Assumptions'!$E$35+JD20/'Forecast Assumptions'!$E$36</f>
        <v>26758.350684999998</v>
      </c>
      <c r="JE25" s="26">
        <f>JE22/'Forecast Assumptions'!$E$35+JE20/'Forecast Assumptions'!$E$36</f>
        <v>26694.591055000001</v>
      </c>
      <c r="JF25" s="26">
        <f>JF22/'Forecast Assumptions'!$E$35+JF20/'Forecast Assumptions'!$E$36</f>
        <v>26694.591055000001</v>
      </c>
      <c r="JG25" s="26">
        <f>JG22/'Forecast Assumptions'!$E$35+JG20/'Forecast Assumptions'!$E$36</f>
        <v>26694.591055000001</v>
      </c>
      <c r="JH25" s="26">
        <f>JH22/'Forecast Assumptions'!$E$35+JH20/'Forecast Assumptions'!$E$36</f>
        <v>26694.591055000001</v>
      </c>
      <c r="JI25" s="26">
        <f>JI22/'Forecast Assumptions'!$E$35+JI20/'Forecast Assumptions'!$E$36</f>
        <v>26694.591055000001</v>
      </c>
      <c r="JJ25" s="26">
        <f>JJ22/'Forecast Assumptions'!$E$35+JJ20/'Forecast Assumptions'!$E$36</f>
        <v>26694.591055000001</v>
      </c>
      <c r="JK25" s="26">
        <f>JK22/'Forecast Assumptions'!$E$35+JK20/'Forecast Assumptions'!$E$36</f>
        <v>26694.591055000001</v>
      </c>
      <c r="JL25" s="26">
        <f>JL22/'Forecast Assumptions'!$E$35+JL20/'Forecast Assumptions'!$E$36</f>
        <v>26694.591055000001</v>
      </c>
      <c r="JM25" s="26">
        <f>JM22/'Forecast Assumptions'!$E$35+JM20/'Forecast Assumptions'!$E$36</f>
        <v>26694.591055000001</v>
      </c>
      <c r="JN25" s="26">
        <f>JN22/'Forecast Assumptions'!$E$35+JN20/'Forecast Assumptions'!$E$36</f>
        <v>26694.591055000001</v>
      </c>
      <c r="JO25" s="26">
        <f>JO22/'Forecast Assumptions'!$E$35+JO20/'Forecast Assumptions'!$E$36</f>
        <v>26694.591055000001</v>
      </c>
      <c r="JP25" s="26">
        <f>JP22/'Forecast Assumptions'!$E$35+JP20/'Forecast Assumptions'!$E$36</f>
        <v>26694.591055000001</v>
      </c>
      <c r="JQ25" s="26">
        <f>JQ22/'Forecast Assumptions'!$E$35+JQ20/'Forecast Assumptions'!$E$36</f>
        <v>26630.97124875</v>
      </c>
      <c r="JR25" s="26">
        <f>JR22/'Forecast Assumptions'!$E$35+JR20/'Forecast Assumptions'!$E$36</f>
        <v>26630.97124875</v>
      </c>
      <c r="JS25" s="26">
        <f>JS22/'Forecast Assumptions'!$E$35+JS20/'Forecast Assumptions'!$E$36</f>
        <v>26630.97124875</v>
      </c>
      <c r="JT25" s="26">
        <f>JT22/'Forecast Assumptions'!$E$35+JT20/'Forecast Assumptions'!$E$36</f>
        <v>26630.97124875</v>
      </c>
      <c r="JU25" s="26">
        <f>JU22/'Forecast Assumptions'!$E$35+JU20/'Forecast Assumptions'!$E$36</f>
        <v>26630.97124875</v>
      </c>
      <c r="JV25" s="26">
        <f>JV22/'Forecast Assumptions'!$E$35+JV20/'Forecast Assumptions'!$E$36</f>
        <v>26630.97124875</v>
      </c>
      <c r="JW25" s="26">
        <f>JW22/'Forecast Assumptions'!$E$35+JW20/'Forecast Assumptions'!$E$36</f>
        <v>26630.97124875</v>
      </c>
      <c r="JX25" s="26">
        <f>JX22/'Forecast Assumptions'!$E$35+JX20/'Forecast Assumptions'!$E$36</f>
        <v>26630.97124875</v>
      </c>
      <c r="JY25" s="26">
        <f>JY22/'Forecast Assumptions'!$E$35+JY20/'Forecast Assumptions'!$E$36</f>
        <v>26630.97124875</v>
      </c>
      <c r="JZ25" s="26">
        <f>JZ22/'Forecast Assumptions'!$E$35+JZ20/'Forecast Assumptions'!$E$36</f>
        <v>26630.97124875</v>
      </c>
      <c r="KA25" s="26">
        <f>KA22/'Forecast Assumptions'!$E$35+KA20/'Forecast Assumptions'!$E$36</f>
        <v>26630.97124875</v>
      </c>
      <c r="KB25" s="26">
        <f>KB22/'Forecast Assumptions'!$E$35+KB20/'Forecast Assumptions'!$E$36</f>
        <v>26630.97124875</v>
      </c>
      <c r="KC25" s="36">
        <f>KC22/'Forecast Assumptions'!$E$35+KC20/'Forecast Assumptions'!$E$36</f>
        <v>26567.770913749999</v>
      </c>
    </row>
    <row r="26" spans="1:289" s="26" customFormat="1" x14ac:dyDescent="0.25">
      <c r="A26" s="31"/>
      <c r="B26" s="31"/>
      <c r="BI26" s="36"/>
      <c r="BJ26" s="31"/>
      <c r="GW26" s="36"/>
      <c r="KC26" s="36"/>
    </row>
    <row r="27" spans="1:289" s="26" customFormat="1" x14ac:dyDescent="0.25">
      <c r="A27" s="31" t="s">
        <v>42</v>
      </c>
      <c r="B27" s="31">
        <f t="shared" ref="B27:X27" si="1096">SUM(B19:B20)</f>
        <v>0</v>
      </c>
      <c r="C27" s="26">
        <f t="shared" si="1096"/>
        <v>0</v>
      </c>
      <c r="D27" s="26">
        <f t="shared" si="1096"/>
        <v>0</v>
      </c>
      <c r="E27" s="26">
        <f t="shared" si="1096"/>
        <v>0</v>
      </c>
      <c r="F27" s="26">
        <f t="shared" si="1096"/>
        <v>0</v>
      </c>
      <c r="G27" s="26">
        <f t="shared" si="1096"/>
        <v>0</v>
      </c>
      <c r="H27" s="26">
        <f t="shared" si="1096"/>
        <v>0</v>
      </c>
      <c r="I27" s="26">
        <f t="shared" si="1096"/>
        <v>0</v>
      </c>
      <c r="J27" s="26">
        <f t="shared" si="1096"/>
        <v>0</v>
      </c>
      <c r="K27" s="26">
        <f t="shared" si="1096"/>
        <v>0</v>
      </c>
      <c r="L27" s="26">
        <f t="shared" si="1096"/>
        <v>0</v>
      </c>
      <c r="M27" s="26">
        <f t="shared" si="1096"/>
        <v>0</v>
      </c>
      <c r="N27" s="26">
        <f t="shared" si="1096"/>
        <v>0</v>
      </c>
      <c r="O27" s="26">
        <f t="shared" si="1096"/>
        <v>0</v>
      </c>
      <c r="P27" s="26">
        <f t="shared" si="1096"/>
        <v>0</v>
      </c>
      <c r="Q27" s="26">
        <f t="shared" si="1096"/>
        <v>0</v>
      </c>
      <c r="R27" s="26">
        <f t="shared" si="1096"/>
        <v>0</v>
      </c>
      <c r="S27" s="26">
        <f t="shared" si="1096"/>
        <v>0</v>
      </c>
      <c r="T27" s="26">
        <f t="shared" si="1096"/>
        <v>0</v>
      </c>
      <c r="U27" s="26">
        <f t="shared" si="1096"/>
        <v>0</v>
      </c>
      <c r="V27" s="26">
        <f t="shared" si="1096"/>
        <v>0</v>
      </c>
      <c r="W27" s="26">
        <f t="shared" si="1096"/>
        <v>0</v>
      </c>
      <c r="X27" s="26">
        <f t="shared" si="1096"/>
        <v>0</v>
      </c>
      <c r="Y27" s="26">
        <f t="shared" ref="Y27:CJ27" si="1097">SUM(Y22:Y23)</f>
        <v>0</v>
      </c>
      <c r="Z27" s="26">
        <f t="shared" si="1097"/>
        <v>0</v>
      </c>
      <c r="AA27" s="26">
        <f t="shared" si="1097"/>
        <v>0</v>
      </c>
      <c r="AB27" s="26">
        <f t="shared" si="1097"/>
        <v>0</v>
      </c>
      <c r="AC27" s="26">
        <f t="shared" si="1097"/>
        <v>0</v>
      </c>
      <c r="AD27" s="26">
        <f t="shared" si="1097"/>
        <v>0</v>
      </c>
      <c r="AE27" s="26">
        <f t="shared" si="1097"/>
        <v>0</v>
      </c>
      <c r="AF27" s="26">
        <f t="shared" si="1097"/>
        <v>0</v>
      </c>
      <c r="AG27" s="26">
        <f t="shared" si="1097"/>
        <v>0</v>
      </c>
      <c r="AH27" s="26">
        <f t="shared" si="1097"/>
        <v>0</v>
      </c>
      <c r="AI27" s="26">
        <f t="shared" si="1097"/>
        <v>0</v>
      </c>
      <c r="AJ27" s="26">
        <f t="shared" si="1097"/>
        <v>0</v>
      </c>
      <c r="AK27" s="26">
        <f t="shared" si="1097"/>
        <v>139823.75</v>
      </c>
      <c r="AL27" s="26">
        <f t="shared" si="1097"/>
        <v>139823.75</v>
      </c>
      <c r="AM27" s="26">
        <f t="shared" si="1097"/>
        <v>139823.75</v>
      </c>
      <c r="AN27" s="26">
        <f t="shared" si="1097"/>
        <v>139823.75</v>
      </c>
      <c r="AO27" s="26">
        <f t="shared" si="1097"/>
        <v>139823.75</v>
      </c>
      <c r="AP27" s="26">
        <f t="shared" si="1097"/>
        <v>139823.75</v>
      </c>
      <c r="AQ27" s="26">
        <f t="shared" si="1097"/>
        <v>139823.75</v>
      </c>
      <c r="AR27" s="26">
        <f t="shared" si="1097"/>
        <v>139823.75</v>
      </c>
      <c r="AS27" s="26">
        <f t="shared" si="1097"/>
        <v>139823.75</v>
      </c>
      <c r="AT27" s="26">
        <f t="shared" si="1097"/>
        <v>139823.75</v>
      </c>
      <c r="AU27" s="26">
        <f t="shared" si="1097"/>
        <v>139823.75</v>
      </c>
      <c r="AV27" s="26">
        <f t="shared" si="1097"/>
        <v>139823.75</v>
      </c>
      <c r="AW27" s="26">
        <f t="shared" si="1097"/>
        <v>139124.63125000001</v>
      </c>
      <c r="AX27" s="26">
        <f t="shared" si="1097"/>
        <v>139124.63125000001</v>
      </c>
      <c r="AY27" s="26">
        <f t="shared" si="1097"/>
        <v>139124.63125000001</v>
      </c>
      <c r="AZ27" s="26">
        <f t="shared" si="1097"/>
        <v>139124.63125000001</v>
      </c>
      <c r="BA27" s="26">
        <f t="shared" si="1097"/>
        <v>139124.63125000001</v>
      </c>
      <c r="BB27" s="26">
        <f t="shared" si="1097"/>
        <v>139124.63125000001</v>
      </c>
      <c r="BC27" s="26">
        <f t="shared" si="1097"/>
        <v>139124.63125000001</v>
      </c>
      <c r="BD27" s="26">
        <f t="shared" si="1097"/>
        <v>139124.63125000001</v>
      </c>
      <c r="BE27" s="26">
        <f t="shared" si="1097"/>
        <v>139124.63125000001</v>
      </c>
      <c r="BF27" s="26">
        <f t="shared" si="1097"/>
        <v>139124.63125000001</v>
      </c>
      <c r="BG27" s="26">
        <f t="shared" si="1097"/>
        <v>139124.63125000001</v>
      </c>
      <c r="BH27" s="26">
        <f t="shared" si="1097"/>
        <v>139124.63125000001</v>
      </c>
      <c r="BI27" s="36">
        <f t="shared" si="1097"/>
        <v>278253.45721249998</v>
      </c>
      <c r="BJ27" s="31">
        <f t="shared" si="1097"/>
        <v>278253.45721249998</v>
      </c>
      <c r="BK27" s="26">
        <f t="shared" si="1097"/>
        <v>278253.45721249998</v>
      </c>
      <c r="BL27" s="26">
        <f t="shared" si="1097"/>
        <v>278253.45721249998</v>
      </c>
      <c r="BM27" s="26">
        <f t="shared" si="1097"/>
        <v>278253.45721249998</v>
      </c>
      <c r="BN27" s="26">
        <f t="shared" si="1097"/>
        <v>278253.45721249998</v>
      </c>
      <c r="BO27" s="26">
        <f t="shared" si="1097"/>
        <v>278253.45721249998</v>
      </c>
      <c r="BP27" s="26">
        <f t="shared" si="1097"/>
        <v>278253.45721249998</v>
      </c>
      <c r="BQ27" s="26">
        <f t="shared" si="1097"/>
        <v>278253.45721249998</v>
      </c>
      <c r="BR27" s="26">
        <f t="shared" si="1097"/>
        <v>278253.45721249998</v>
      </c>
      <c r="BS27" s="26">
        <f t="shared" si="1097"/>
        <v>278253.45721249998</v>
      </c>
      <c r="BT27" s="26">
        <f t="shared" si="1097"/>
        <v>278253.45721249998</v>
      </c>
      <c r="BU27" s="26">
        <f t="shared" si="1097"/>
        <v>276860.81266250001</v>
      </c>
      <c r="BV27" s="26">
        <f t="shared" si="1097"/>
        <v>276860.81266250001</v>
      </c>
      <c r="BW27" s="26">
        <f t="shared" si="1097"/>
        <v>276860.81266250001</v>
      </c>
      <c r="BX27" s="26">
        <f t="shared" si="1097"/>
        <v>276860.81266250001</v>
      </c>
      <c r="BY27" s="26">
        <f t="shared" si="1097"/>
        <v>276860.81266250001</v>
      </c>
      <c r="BZ27" s="26">
        <f t="shared" si="1097"/>
        <v>276860.81266250001</v>
      </c>
      <c r="CA27" s="26">
        <f t="shared" si="1097"/>
        <v>276860.81266250001</v>
      </c>
      <c r="CB27" s="26">
        <f t="shared" si="1097"/>
        <v>276860.81266250001</v>
      </c>
      <c r="CC27" s="26">
        <f t="shared" si="1097"/>
        <v>276860.81266250001</v>
      </c>
      <c r="CD27" s="26">
        <f t="shared" si="1097"/>
        <v>276860.81266250001</v>
      </c>
      <c r="CE27" s="26">
        <f t="shared" si="1097"/>
        <v>276860.81266250001</v>
      </c>
      <c r="CF27" s="26">
        <f t="shared" si="1097"/>
        <v>276860.81266250001</v>
      </c>
      <c r="CG27" s="26">
        <f t="shared" si="1097"/>
        <v>275477.95577499998</v>
      </c>
      <c r="CH27" s="26">
        <f t="shared" si="1097"/>
        <v>275477.95577499998</v>
      </c>
      <c r="CI27" s="26">
        <f t="shared" si="1097"/>
        <v>275477.95577499998</v>
      </c>
      <c r="CJ27" s="26">
        <f t="shared" si="1097"/>
        <v>275477.95577499998</v>
      </c>
      <c r="CK27" s="26">
        <f t="shared" ref="CK27:EV27" si="1098">SUM(CK22:CK23)</f>
        <v>275477.95577499998</v>
      </c>
      <c r="CL27" s="26">
        <f t="shared" si="1098"/>
        <v>275477.95577499998</v>
      </c>
      <c r="CM27" s="26">
        <f t="shared" si="1098"/>
        <v>275477.95577499998</v>
      </c>
      <c r="CN27" s="26">
        <f t="shared" si="1098"/>
        <v>275477.95577499998</v>
      </c>
      <c r="CO27" s="26">
        <f t="shared" si="1098"/>
        <v>275477.95577499998</v>
      </c>
      <c r="CP27" s="26">
        <f t="shared" si="1098"/>
        <v>275477.95577499998</v>
      </c>
      <c r="CQ27" s="26">
        <f t="shared" si="1098"/>
        <v>275477.95577499998</v>
      </c>
      <c r="CR27" s="26">
        <f t="shared" si="1098"/>
        <v>275477.95577499998</v>
      </c>
      <c r="CS27" s="26">
        <f t="shared" si="1098"/>
        <v>274099.29359999998</v>
      </c>
      <c r="CT27" s="26">
        <f t="shared" si="1098"/>
        <v>274099.29359999998</v>
      </c>
      <c r="CU27" s="26">
        <f t="shared" si="1098"/>
        <v>274099.29359999998</v>
      </c>
      <c r="CV27" s="26">
        <f t="shared" si="1098"/>
        <v>274099.29359999998</v>
      </c>
      <c r="CW27" s="26">
        <f t="shared" si="1098"/>
        <v>274099.29359999998</v>
      </c>
      <c r="CX27" s="26">
        <f t="shared" si="1098"/>
        <v>274099.29359999998</v>
      </c>
      <c r="CY27" s="26">
        <f t="shared" si="1098"/>
        <v>274099.29359999998</v>
      </c>
      <c r="CZ27" s="26">
        <f t="shared" si="1098"/>
        <v>274099.29359999998</v>
      </c>
      <c r="DA27" s="26">
        <f t="shared" si="1098"/>
        <v>274099.29359999998</v>
      </c>
      <c r="DB27" s="26">
        <f t="shared" si="1098"/>
        <v>274099.29359999998</v>
      </c>
      <c r="DC27" s="26">
        <f t="shared" si="1098"/>
        <v>274099.29359999998</v>
      </c>
      <c r="DD27" s="26">
        <f t="shared" si="1098"/>
        <v>274099.29359999998</v>
      </c>
      <c r="DE27" s="26">
        <f t="shared" si="1098"/>
        <v>272729.02084999997</v>
      </c>
      <c r="DF27" s="26">
        <f t="shared" si="1098"/>
        <v>272729.02084999997</v>
      </c>
      <c r="DG27" s="26">
        <f t="shared" si="1098"/>
        <v>272729.02084999997</v>
      </c>
      <c r="DH27" s="26">
        <f t="shared" si="1098"/>
        <v>272729.02084999997</v>
      </c>
      <c r="DI27" s="26">
        <f t="shared" si="1098"/>
        <v>272729.02084999997</v>
      </c>
      <c r="DJ27" s="26">
        <f t="shared" si="1098"/>
        <v>272729.02084999997</v>
      </c>
      <c r="DK27" s="26">
        <f t="shared" si="1098"/>
        <v>272729.02084999997</v>
      </c>
      <c r="DL27" s="26">
        <f t="shared" si="1098"/>
        <v>272729.02084999997</v>
      </c>
      <c r="DM27" s="26">
        <f t="shared" si="1098"/>
        <v>272729.02084999997</v>
      </c>
      <c r="DN27" s="26">
        <f t="shared" si="1098"/>
        <v>272729.02084999997</v>
      </c>
      <c r="DO27" s="26">
        <f t="shared" si="1098"/>
        <v>272729.02084999997</v>
      </c>
      <c r="DP27" s="26">
        <f t="shared" si="1098"/>
        <v>272729.02084999997</v>
      </c>
      <c r="DQ27" s="26">
        <f t="shared" si="1098"/>
        <v>271365.73928750004</v>
      </c>
      <c r="DR27" s="26">
        <f t="shared" si="1098"/>
        <v>271365.73928750004</v>
      </c>
      <c r="DS27" s="26">
        <f t="shared" si="1098"/>
        <v>271365.73928750004</v>
      </c>
      <c r="DT27" s="26">
        <f t="shared" si="1098"/>
        <v>271365.73928750004</v>
      </c>
      <c r="DU27" s="26">
        <f t="shared" si="1098"/>
        <v>271365.73928750004</v>
      </c>
      <c r="DV27" s="26">
        <f t="shared" si="1098"/>
        <v>271365.73928750004</v>
      </c>
      <c r="DW27" s="26">
        <f t="shared" si="1098"/>
        <v>271365.73928750004</v>
      </c>
      <c r="DX27" s="26">
        <f t="shared" si="1098"/>
        <v>271365.73928750004</v>
      </c>
      <c r="DY27" s="26">
        <f t="shared" si="1098"/>
        <v>271365.73928750004</v>
      </c>
      <c r="DZ27" s="26">
        <f t="shared" si="1098"/>
        <v>271365.73928750004</v>
      </c>
      <c r="EA27" s="26">
        <f t="shared" si="1098"/>
        <v>271365.73928750004</v>
      </c>
      <c r="EB27" s="26">
        <f t="shared" si="1098"/>
        <v>271365.73928750004</v>
      </c>
      <c r="EC27" s="26">
        <f t="shared" si="1098"/>
        <v>270008.05067500001</v>
      </c>
      <c r="ED27" s="26">
        <f t="shared" si="1098"/>
        <v>270008.05067500001</v>
      </c>
      <c r="EE27" s="26">
        <f t="shared" si="1098"/>
        <v>270008.05067500001</v>
      </c>
      <c r="EF27" s="26">
        <f t="shared" si="1098"/>
        <v>270008.05067500001</v>
      </c>
      <c r="EG27" s="26">
        <f t="shared" si="1098"/>
        <v>270008.05067500001</v>
      </c>
      <c r="EH27" s="26">
        <f t="shared" si="1098"/>
        <v>270008.05067500001</v>
      </c>
      <c r="EI27" s="26">
        <f t="shared" si="1098"/>
        <v>270008.05067500001</v>
      </c>
      <c r="EJ27" s="26">
        <f t="shared" si="1098"/>
        <v>270008.05067500001</v>
      </c>
      <c r="EK27" s="26">
        <f t="shared" si="1098"/>
        <v>270008.05067500001</v>
      </c>
      <c r="EL27" s="26">
        <f t="shared" si="1098"/>
        <v>270008.05067500001</v>
      </c>
      <c r="EM27" s="26">
        <f t="shared" si="1098"/>
        <v>270008.05067500001</v>
      </c>
      <c r="EN27" s="26">
        <f t="shared" si="1098"/>
        <v>270008.05067500001</v>
      </c>
      <c r="EO27" s="26">
        <f t="shared" si="1098"/>
        <v>268658.75148750003</v>
      </c>
      <c r="EP27" s="26">
        <f t="shared" si="1098"/>
        <v>268658.75148750003</v>
      </c>
      <c r="EQ27" s="26">
        <f t="shared" si="1098"/>
        <v>268658.75148750003</v>
      </c>
      <c r="ER27" s="26">
        <f t="shared" si="1098"/>
        <v>268658.75148750003</v>
      </c>
      <c r="ES27" s="26">
        <f t="shared" si="1098"/>
        <v>268658.75148750003</v>
      </c>
      <c r="ET27" s="26">
        <f t="shared" si="1098"/>
        <v>268658.75148750003</v>
      </c>
      <c r="EU27" s="26">
        <f t="shared" si="1098"/>
        <v>268658.75148750003</v>
      </c>
      <c r="EV27" s="26">
        <f t="shared" si="1098"/>
        <v>268658.75148750003</v>
      </c>
      <c r="EW27" s="26">
        <f t="shared" ref="EW27:HH27" si="1099">SUM(EW22:EW23)</f>
        <v>268658.75148750003</v>
      </c>
      <c r="EX27" s="26">
        <f t="shared" si="1099"/>
        <v>268658.75148750003</v>
      </c>
      <c r="EY27" s="26">
        <f t="shared" si="1099"/>
        <v>268658.75148750003</v>
      </c>
      <c r="EZ27" s="26">
        <f t="shared" si="1099"/>
        <v>268658.75148750003</v>
      </c>
      <c r="FA27" s="26">
        <f t="shared" si="1099"/>
        <v>267315.04524999997</v>
      </c>
      <c r="FB27" s="26">
        <f t="shared" si="1099"/>
        <v>267315.04524999997</v>
      </c>
      <c r="FC27" s="26">
        <f t="shared" si="1099"/>
        <v>267315.04524999997</v>
      </c>
      <c r="FD27" s="26">
        <f t="shared" si="1099"/>
        <v>267315.04524999997</v>
      </c>
      <c r="FE27" s="26">
        <f t="shared" si="1099"/>
        <v>267315.04524999997</v>
      </c>
      <c r="FF27" s="26">
        <f t="shared" si="1099"/>
        <v>267315.04524999997</v>
      </c>
      <c r="FG27" s="26">
        <f t="shared" si="1099"/>
        <v>267315.04524999997</v>
      </c>
      <c r="FH27" s="26">
        <f t="shared" si="1099"/>
        <v>267315.04524999997</v>
      </c>
      <c r="FI27" s="26">
        <f t="shared" si="1099"/>
        <v>267315.04524999997</v>
      </c>
      <c r="FJ27" s="26">
        <f t="shared" si="1099"/>
        <v>267315.04524999997</v>
      </c>
      <c r="FK27" s="26">
        <f t="shared" si="1099"/>
        <v>267315.04524999997</v>
      </c>
      <c r="FL27" s="26">
        <f t="shared" si="1099"/>
        <v>267315.04524999997</v>
      </c>
      <c r="FM27" s="26">
        <f t="shared" si="1099"/>
        <v>265978.33019999997</v>
      </c>
      <c r="FN27" s="26">
        <f t="shared" si="1099"/>
        <v>265978.33019999997</v>
      </c>
      <c r="FO27" s="26">
        <f t="shared" si="1099"/>
        <v>265978.33019999997</v>
      </c>
      <c r="FP27" s="26">
        <f t="shared" si="1099"/>
        <v>265978.33019999997</v>
      </c>
      <c r="FQ27" s="26">
        <f t="shared" si="1099"/>
        <v>265978.33019999997</v>
      </c>
      <c r="FR27" s="26">
        <f t="shared" si="1099"/>
        <v>265978.33019999997</v>
      </c>
      <c r="FS27" s="26">
        <f t="shared" si="1099"/>
        <v>265978.33019999997</v>
      </c>
      <c r="FT27" s="26">
        <f t="shared" si="1099"/>
        <v>265978.33019999997</v>
      </c>
      <c r="FU27" s="26">
        <f t="shared" si="1099"/>
        <v>265978.33019999997</v>
      </c>
      <c r="FV27" s="26">
        <f t="shared" si="1099"/>
        <v>265978.33019999997</v>
      </c>
      <c r="FW27" s="26">
        <f t="shared" si="1099"/>
        <v>265978.33019999997</v>
      </c>
      <c r="FX27" s="26">
        <f t="shared" si="1099"/>
        <v>265978.33019999997</v>
      </c>
      <c r="FY27" s="26">
        <f t="shared" si="1099"/>
        <v>264648.60633750004</v>
      </c>
      <c r="FZ27" s="26">
        <f t="shared" si="1099"/>
        <v>264648.60633750004</v>
      </c>
      <c r="GA27" s="26">
        <f t="shared" si="1099"/>
        <v>264648.60633750004</v>
      </c>
      <c r="GB27" s="26">
        <f t="shared" si="1099"/>
        <v>264648.60633750004</v>
      </c>
      <c r="GC27" s="26">
        <f t="shared" si="1099"/>
        <v>264648.60633750004</v>
      </c>
      <c r="GD27" s="26">
        <f t="shared" si="1099"/>
        <v>264648.60633750004</v>
      </c>
      <c r="GE27" s="26">
        <f t="shared" si="1099"/>
        <v>264648.60633750004</v>
      </c>
      <c r="GF27" s="26">
        <f t="shared" si="1099"/>
        <v>264648.60633750004</v>
      </c>
      <c r="GG27" s="26">
        <f t="shared" si="1099"/>
        <v>264648.60633750004</v>
      </c>
      <c r="GH27" s="26">
        <f t="shared" si="1099"/>
        <v>264648.60633750004</v>
      </c>
      <c r="GI27" s="26">
        <f t="shared" si="1099"/>
        <v>264648.60633750004</v>
      </c>
      <c r="GJ27" s="26">
        <f t="shared" si="1099"/>
        <v>264648.60633750004</v>
      </c>
      <c r="GK27" s="26">
        <f t="shared" si="1099"/>
        <v>263324.47542500001</v>
      </c>
      <c r="GL27" s="26">
        <f t="shared" si="1099"/>
        <v>263324.47542500001</v>
      </c>
      <c r="GM27" s="26">
        <f t="shared" si="1099"/>
        <v>263324.47542500001</v>
      </c>
      <c r="GN27" s="26">
        <f t="shared" si="1099"/>
        <v>263324.47542500001</v>
      </c>
      <c r="GO27" s="26">
        <f t="shared" si="1099"/>
        <v>263324.47542500001</v>
      </c>
      <c r="GP27" s="26">
        <f t="shared" si="1099"/>
        <v>263324.47542500001</v>
      </c>
      <c r="GQ27" s="26">
        <f t="shared" si="1099"/>
        <v>263324.47542500001</v>
      </c>
      <c r="GR27" s="26">
        <f t="shared" si="1099"/>
        <v>263324.47542500001</v>
      </c>
      <c r="GS27" s="26">
        <f t="shared" si="1099"/>
        <v>263324.47542500001</v>
      </c>
      <c r="GT27" s="26">
        <f t="shared" si="1099"/>
        <v>263324.47542500001</v>
      </c>
      <c r="GU27" s="26">
        <f t="shared" si="1099"/>
        <v>263324.47542500001</v>
      </c>
      <c r="GV27" s="26">
        <f t="shared" si="1099"/>
        <v>263324.47542500001</v>
      </c>
      <c r="GW27" s="36">
        <f t="shared" si="1099"/>
        <v>262008.73393750002</v>
      </c>
      <c r="GX27" s="26">
        <f t="shared" si="1099"/>
        <v>262008.73393750002</v>
      </c>
      <c r="GY27" s="26">
        <f t="shared" si="1099"/>
        <v>262008.73393750002</v>
      </c>
      <c r="GZ27" s="26">
        <f t="shared" si="1099"/>
        <v>262008.73393750002</v>
      </c>
      <c r="HA27" s="26">
        <f t="shared" si="1099"/>
        <v>262008.73393750002</v>
      </c>
      <c r="HB27" s="26">
        <f t="shared" si="1099"/>
        <v>262008.73393750002</v>
      </c>
      <c r="HC27" s="26">
        <f t="shared" si="1099"/>
        <v>262008.73393750002</v>
      </c>
      <c r="HD27" s="26">
        <f t="shared" si="1099"/>
        <v>262008.73393750002</v>
      </c>
      <c r="HE27" s="26">
        <f t="shared" si="1099"/>
        <v>262008.73393750002</v>
      </c>
      <c r="HF27" s="26">
        <f t="shared" si="1099"/>
        <v>262008.73393750002</v>
      </c>
      <c r="HG27" s="26">
        <f t="shared" si="1099"/>
        <v>262008.73393750002</v>
      </c>
      <c r="HH27" s="26">
        <f t="shared" si="1099"/>
        <v>262008.73393750002</v>
      </c>
      <c r="HI27" s="26">
        <f t="shared" ref="HI27:JT27" si="1100">SUM(HI22:HI23)</f>
        <v>260698.58540000001</v>
      </c>
      <c r="HJ27" s="26">
        <f t="shared" si="1100"/>
        <v>260698.58540000001</v>
      </c>
      <c r="HK27" s="26">
        <f t="shared" si="1100"/>
        <v>260698.58540000001</v>
      </c>
      <c r="HL27" s="26">
        <f t="shared" si="1100"/>
        <v>260698.58540000001</v>
      </c>
      <c r="HM27" s="26">
        <f t="shared" si="1100"/>
        <v>260698.58540000001</v>
      </c>
      <c r="HN27" s="26">
        <f t="shared" si="1100"/>
        <v>260698.58540000001</v>
      </c>
      <c r="HO27" s="26">
        <f t="shared" si="1100"/>
        <v>260698.58540000001</v>
      </c>
      <c r="HP27" s="26">
        <f t="shared" si="1100"/>
        <v>260698.58540000001</v>
      </c>
      <c r="HQ27" s="26">
        <f t="shared" si="1100"/>
        <v>260698.58540000001</v>
      </c>
      <c r="HR27" s="26">
        <f t="shared" si="1100"/>
        <v>260698.58540000001</v>
      </c>
      <c r="HS27" s="26">
        <f t="shared" si="1100"/>
        <v>260698.58540000001</v>
      </c>
      <c r="HT27" s="26">
        <f t="shared" si="1100"/>
        <v>260698.58540000001</v>
      </c>
      <c r="HU27" s="26">
        <f t="shared" si="1100"/>
        <v>259395.42804999999</v>
      </c>
      <c r="HV27" s="26">
        <f t="shared" si="1100"/>
        <v>259395.42804999999</v>
      </c>
      <c r="HW27" s="26">
        <f t="shared" si="1100"/>
        <v>259395.42804999999</v>
      </c>
      <c r="HX27" s="26">
        <f t="shared" si="1100"/>
        <v>259395.42804999999</v>
      </c>
      <c r="HY27" s="26">
        <f t="shared" si="1100"/>
        <v>259395.42804999999</v>
      </c>
      <c r="HZ27" s="26">
        <f t="shared" si="1100"/>
        <v>259395.42804999999</v>
      </c>
      <c r="IA27" s="26">
        <f t="shared" si="1100"/>
        <v>259395.42804999999</v>
      </c>
      <c r="IB27" s="26">
        <f t="shared" si="1100"/>
        <v>259395.42804999999</v>
      </c>
      <c r="IC27" s="26">
        <f t="shared" si="1100"/>
        <v>259395.42804999999</v>
      </c>
      <c r="ID27" s="26">
        <f t="shared" si="1100"/>
        <v>259395.42804999999</v>
      </c>
      <c r="IE27" s="26">
        <f t="shared" si="1100"/>
        <v>259395.42804999999</v>
      </c>
      <c r="IF27" s="26">
        <f t="shared" si="1100"/>
        <v>259395.42804999999</v>
      </c>
      <c r="IG27" s="26">
        <f t="shared" si="1100"/>
        <v>258099.2618875</v>
      </c>
      <c r="IH27" s="26">
        <f t="shared" si="1100"/>
        <v>258099.2618875</v>
      </c>
      <c r="II27" s="26">
        <f t="shared" si="1100"/>
        <v>258099.2618875</v>
      </c>
      <c r="IJ27" s="26">
        <f t="shared" si="1100"/>
        <v>258099.2618875</v>
      </c>
      <c r="IK27" s="26">
        <f t="shared" si="1100"/>
        <v>258099.2618875</v>
      </c>
      <c r="IL27" s="26">
        <f t="shared" si="1100"/>
        <v>258099.2618875</v>
      </c>
      <c r="IM27" s="26">
        <f t="shared" si="1100"/>
        <v>258099.2618875</v>
      </c>
      <c r="IN27" s="26">
        <f t="shared" si="1100"/>
        <v>258099.2618875</v>
      </c>
      <c r="IO27" s="26">
        <f t="shared" si="1100"/>
        <v>258099.2618875</v>
      </c>
      <c r="IP27" s="26">
        <f t="shared" si="1100"/>
        <v>258099.2618875</v>
      </c>
      <c r="IQ27" s="26">
        <f t="shared" si="1100"/>
        <v>258099.2618875</v>
      </c>
      <c r="IR27" s="26">
        <f t="shared" si="1100"/>
        <v>258099.2618875</v>
      </c>
      <c r="IS27" s="26">
        <f t="shared" si="1100"/>
        <v>256807.29043749999</v>
      </c>
      <c r="IT27" s="26">
        <f t="shared" si="1100"/>
        <v>256807.29043749999</v>
      </c>
      <c r="IU27" s="26">
        <f t="shared" si="1100"/>
        <v>256807.29043749999</v>
      </c>
      <c r="IV27" s="26">
        <f t="shared" si="1100"/>
        <v>256807.29043749999</v>
      </c>
      <c r="IW27" s="26">
        <f t="shared" si="1100"/>
        <v>256807.29043749999</v>
      </c>
      <c r="IX27" s="26">
        <f t="shared" si="1100"/>
        <v>256807.29043749999</v>
      </c>
      <c r="IY27" s="26">
        <f t="shared" si="1100"/>
        <v>256807.29043749999</v>
      </c>
      <c r="IZ27" s="26">
        <f t="shared" si="1100"/>
        <v>256807.29043749999</v>
      </c>
      <c r="JA27" s="26">
        <f t="shared" si="1100"/>
        <v>256807.29043749999</v>
      </c>
      <c r="JB27" s="26">
        <f t="shared" si="1100"/>
        <v>256807.29043749999</v>
      </c>
      <c r="JC27" s="26">
        <f t="shared" si="1100"/>
        <v>256807.29043749999</v>
      </c>
      <c r="JD27" s="26">
        <f t="shared" si="1100"/>
        <v>256807.29043749999</v>
      </c>
      <c r="JE27" s="26">
        <f t="shared" si="1100"/>
        <v>255525.10665</v>
      </c>
      <c r="JF27" s="26">
        <f t="shared" si="1100"/>
        <v>255525.10665</v>
      </c>
      <c r="JG27" s="26">
        <f t="shared" si="1100"/>
        <v>255525.10665</v>
      </c>
      <c r="JH27" s="26">
        <f t="shared" si="1100"/>
        <v>255525.10665</v>
      </c>
      <c r="JI27" s="26">
        <f t="shared" si="1100"/>
        <v>255525.10665</v>
      </c>
      <c r="JJ27" s="26">
        <f t="shared" si="1100"/>
        <v>255525.10665</v>
      </c>
      <c r="JK27" s="26">
        <f t="shared" si="1100"/>
        <v>255525.10665</v>
      </c>
      <c r="JL27" s="26">
        <f t="shared" si="1100"/>
        <v>255525.10665</v>
      </c>
      <c r="JM27" s="26">
        <f t="shared" si="1100"/>
        <v>255525.10665</v>
      </c>
      <c r="JN27" s="26">
        <f t="shared" si="1100"/>
        <v>255525.10665</v>
      </c>
      <c r="JO27" s="26">
        <f t="shared" si="1100"/>
        <v>255525.10665</v>
      </c>
      <c r="JP27" s="26">
        <f t="shared" si="1100"/>
        <v>255525.10665</v>
      </c>
      <c r="JQ27" s="26">
        <f t="shared" si="1100"/>
        <v>254245.71933749999</v>
      </c>
      <c r="JR27" s="26">
        <f t="shared" si="1100"/>
        <v>254245.71933749999</v>
      </c>
      <c r="JS27" s="26">
        <f t="shared" si="1100"/>
        <v>254245.71933749999</v>
      </c>
      <c r="JT27" s="26">
        <f t="shared" si="1100"/>
        <v>254245.71933749999</v>
      </c>
      <c r="JU27" s="26">
        <f t="shared" ref="JU27:KC27" si="1101">SUM(JU22:JU23)</f>
        <v>254245.71933749999</v>
      </c>
      <c r="JV27" s="26">
        <f t="shared" si="1101"/>
        <v>254245.71933749999</v>
      </c>
      <c r="JW27" s="26">
        <f t="shared" si="1101"/>
        <v>254245.71933749999</v>
      </c>
      <c r="JX27" s="26">
        <f t="shared" si="1101"/>
        <v>254245.71933749999</v>
      </c>
      <c r="JY27" s="26">
        <f t="shared" si="1101"/>
        <v>254245.71933749999</v>
      </c>
      <c r="JZ27" s="26">
        <f t="shared" si="1101"/>
        <v>254245.71933749999</v>
      </c>
      <c r="KA27" s="26">
        <f t="shared" si="1101"/>
        <v>254245.71933749999</v>
      </c>
      <c r="KB27" s="26">
        <f t="shared" si="1101"/>
        <v>254245.71933749999</v>
      </c>
      <c r="KC27" s="36">
        <f t="shared" si="1101"/>
        <v>252976.1196875</v>
      </c>
    </row>
    <row r="28" spans="1:289" s="26" customFormat="1" x14ac:dyDescent="0.25">
      <c r="A28" s="31" t="s">
        <v>43</v>
      </c>
      <c r="B28" s="37">
        <f>('Forecast Assumptions'!$B$5+('Forecast Assumptions'!$C$20/3))/12</f>
        <v>151949.58280763333</v>
      </c>
      <c r="C28" s="38">
        <f>B28</f>
        <v>151949.58280763333</v>
      </c>
      <c r="D28" s="38">
        <f t="shared" ref="D28:M28" si="1102">C28</f>
        <v>151949.58280763333</v>
      </c>
      <c r="E28" s="38">
        <f t="shared" si="1102"/>
        <v>151949.58280763333</v>
      </c>
      <c r="F28" s="38">
        <f t="shared" si="1102"/>
        <v>151949.58280763333</v>
      </c>
      <c r="G28" s="38">
        <f t="shared" si="1102"/>
        <v>151949.58280763333</v>
      </c>
      <c r="H28" s="38">
        <f t="shared" si="1102"/>
        <v>151949.58280763333</v>
      </c>
      <c r="I28" s="38">
        <f t="shared" si="1102"/>
        <v>151949.58280763333</v>
      </c>
      <c r="J28" s="38">
        <f t="shared" si="1102"/>
        <v>151949.58280763333</v>
      </c>
      <c r="K28" s="38">
        <f t="shared" si="1102"/>
        <v>151949.58280763333</v>
      </c>
      <c r="L28" s="38">
        <f t="shared" si="1102"/>
        <v>151949.58280763333</v>
      </c>
      <c r="M28" s="38">
        <f t="shared" si="1102"/>
        <v>151949.58280763333</v>
      </c>
      <c r="N28" s="39">
        <f>('Forecast Assumptions'!$C$20/3)/12</f>
        <v>83602.16614096667</v>
      </c>
      <c r="O28" s="38">
        <f>N28</f>
        <v>83602.16614096667</v>
      </c>
      <c r="P28" s="38">
        <f t="shared" ref="P28:Y28" si="1103">O28</f>
        <v>83602.16614096667</v>
      </c>
      <c r="Q28" s="38">
        <f t="shared" si="1103"/>
        <v>83602.16614096667</v>
      </c>
      <c r="R28" s="38">
        <f t="shared" si="1103"/>
        <v>83602.16614096667</v>
      </c>
      <c r="S28" s="38">
        <f t="shared" si="1103"/>
        <v>83602.16614096667</v>
      </c>
      <c r="T28" s="38">
        <f t="shared" si="1103"/>
        <v>83602.16614096667</v>
      </c>
      <c r="U28" s="38">
        <f t="shared" si="1103"/>
        <v>83602.16614096667</v>
      </c>
      <c r="V28" s="38">
        <f t="shared" si="1103"/>
        <v>83602.16614096667</v>
      </c>
      <c r="W28" s="38">
        <f t="shared" si="1103"/>
        <v>83602.16614096667</v>
      </c>
      <c r="X28" s="38">
        <f t="shared" si="1103"/>
        <v>83602.16614096667</v>
      </c>
      <c r="Y28" s="38">
        <f t="shared" si="1103"/>
        <v>83602.16614096667</v>
      </c>
      <c r="Z28" s="39">
        <f>('Forecast Assumptions'!$D$20/3)/12</f>
        <v>109133.94850263336</v>
      </c>
      <c r="AA28" s="38">
        <f>Z28</f>
        <v>109133.94850263336</v>
      </c>
      <c r="AB28" s="38">
        <f t="shared" ref="AB28:CM28" si="1104">AA28</f>
        <v>109133.94850263336</v>
      </c>
      <c r="AC28" s="38">
        <f t="shared" si="1104"/>
        <v>109133.94850263336</v>
      </c>
      <c r="AD28" s="38">
        <f t="shared" si="1104"/>
        <v>109133.94850263336</v>
      </c>
      <c r="AE28" s="38">
        <f t="shared" si="1104"/>
        <v>109133.94850263336</v>
      </c>
      <c r="AF28" s="38">
        <f t="shared" si="1104"/>
        <v>109133.94850263336</v>
      </c>
      <c r="AG28" s="38">
        <f t="shared" si="1104"/>
        <v>109133.94850263336</v>
      </c>
      <c r="AH28" s="38">
        <f t="shared" si="1104"/>
        <v>109133.94850263336</v>
      </c>
      <c r="AI28" s="38">
        <f t="shared" si="1104"/>
        <v>109133.94850263336</v>
      </c>
      <c r="AJ28" s="38">
        <f t="shared" si="1104"/>
        <v>109133.94850263336</v>
      </c>
      <c r="AK28" s="38">
        <f t="shared" si="1104"/>
        <v>109133.94850263336</v>
      </c>
      <c r="AL28" s="38">
        <f t="shared" si="1104"/>
        <v>109133.94850263336</v>
      </c>
      <c r="AM28" s="38">
        <f t="shared" si="1104"/>
        <v>109133.94850263336</v>
      </c>
      <c r="AN28" s="38">
        <f t="shared" si="1104"/>
        <v>109133.94850263336</v>
      </c>
      <c r="AO28" s="38">
        <f t="shared" si="1104"/>
        <v>109133.94850263336</v>
      </c>
      <c r="AP28" s="38">
        <f t="shared" si="1104"/>
        <v>109133.94850263336</v>
      </c>
      <c r="AQ28" s="38">
        <f t="shared" si="1104"/>
        <v>109133.94850263336</v>
      </c>
      <c r="AR28" s="38">
        <f t="shared" si="1104"/>
        <v>109133.94850263336</v>
      </c>
      <c r="AS28" s="38">
        <f t="shared" si="1104"/>
        <v>109133.94850263336</v>
      </c>
      <c r="AT28" s="38">
        <f t="shared" si="1104"/>
        <v>109133.94850263336</v>
      </c>
      <c r="AU28" s="38">
        <f t="shared" si="1104"/>
        <v>109133.94850263336</v>
      </c>
      <c r="AV28" s="38">
        <f t="shared" si="1104"/>
        <v>109133.94850263336</v>
      </c>
      <c r="AW28" s="38">
        <f t="shared" si="1104"/>
        <v>109133.94850263336</v>
      </c>
      <c r="AX28" s="38">
        <f t="shared" si="1104"/>
        <v>109133.94850263336</v>
      </c>
      <c r="AY28" s="38">
        <f t="shared" si="1104"/>
        <v>109133.94850263336</v>
      </c>
      <c r="AZ28" s="38">
        <f t="shared" si="1104"/>
        <v>109133.94850263336</v>
      </c>
      <c r="BA28" s="38">
        <f t="shared" si="1104"/>
        <v>109133.94850263336</v>
      </c>
      <c r="BB28" s="38">
        <f t="shared" si="1104"/>
        <v>109133.94850263336</v>
      </c>
      <c r="BC28" s="38">
        <f t="shared" si="1104"/>
        <v>109133.94850263336</v>
      </c>
      <c r="BD28" s="38">
        <f t="shared" si="1104"/>
        <v>109133.94850263336</v>
      </c>
      <c r="BE28" s="38">
        <f t="shared" si="1104"/>
        <v>109133.94850263336</v>
      </c>
      <c r="BF28" s="38">
        <f t="shared" si="1104"/>
        <v>109133.94850263336</v>
      </c>
      <c r="BG28" s="38">
        <f t="shared" si="1104"/>
        <v>109133.94850263336</v>
      </c>
      <c r="BH28" s="38">
        <f t="shared" si="1104"/>
        <v>109133.94850263336</v>
      </c>
      <c r="BI28" s="38">
        <f t="shared" si="1104"/>
        <v>109133.94850263336</v>
      </c>
      <c r="BJ28" s="38">
        <f t="shared" si="1104"/>
        <v>109133.94850263336</v>
      </c>
      <c r="BK28" s="38">
        <f t="shared" si="1104"/>
        <v>109133.94850263336</v>
      </c>
      <c r="BL28" s="38">
        <f t="shared" si="1104"/>
        <v>109133.94850263336</v>
      </c>
      <c r="BM28" s="38">
        <f t="shared" si="1104"/>
        <v>109133.94850263336</v>
      </c>
      <c r="BN28" s="38">
        <f t="shared" si="1104"/>
        <v>109133.94850263336</v>
      </c>
      <c r="BO28" s="38">
        <f t="shared" si="1104"/>
        <v>109133.94850263336</v>
      </c>
      <c r="BP28" s="38">
        <f t="shared" si="1104"/>
        <v>109133.94850263336</v>
      </c>
      <c r="BQ28" s="38">
        <f t="shared" si="1104"/>
        <v>109133.94850263336</v>
      </c>
      <c r="BR28" s="38">
        <f t="shared" si="1104"/>
        <v>109133.94850263336</v>
      </c>
      <c r="BS28" s="38">
        <f t="shared" si="1104"/>
        <v>109133.94850263336</v>
      </c>
      <c r="BT28" s="38">
        <f t="shared" si="1104"/>
        <v>109133.94850263336</v>
      </c>
      <c r="BU28" s="38">
        <f t="shared" si="1104"/>
        <v>109133.94850263336</v>
      </c>
      <c r="BV28" s="38">
        <f t="shared" si="1104"/>
        <v>109133.94850263336</v>
      </c>
      <c r="BW28" s="38">
        <f t="shared" si="1104"/>
        <v>109133.94850263336</v>
      </c>
      <c r="BX28" s="38">
        <f t="shared" si="1104"/>
        <v>109133.94850263336</v>
      </c>
      <c r="BY28" s="38">
        <f t="shared" si="1104"/>
        <v>109133.94850263336</v>
      </c>
      <c r="BZ28" s="38">
        <f t="shared" si="1104"/>
        <v>109133.94850263336</v>
      </c>
      <c r="CA28" s="38">
        <f t="shared" si="1104"/>
        <v>109133.94850263336</v>
      </c>
      <c r="CB28" s="38">
        <f t="shared" si="1104"/>
        <v>109133.94850263336</v>
      </c>
      <c r="CC28" s="38">
        <f t="shared" si="1104"/>
        <v>109133.94850263336</v>
      </c>
      <c r="CD28" s="38">
        <f t="shared" si="1104"/>
        <v>109133.94850263336</v>
      </c>
      <c r="CE28" s="38">
        <f t="shared" si="1104"/>
        <v>109133.94850263336</v>
      </c>
      <c r="CF28" s="38">
        <f t="shared" si="1104"/>
        <v>109133.94850263336</v>
      </c>
      <c r="CG28" s="38">
        <f t="shared" si="1104"/>
        <v>109133.94850263336</v>
      </c>
      <c r="CH28" s="38">
        <f t="shared" si="1104"/>
        <v>109133.94850263336</v>
      </c>
      <c r="CI28" s="38">
        <f t="shared" si="1104"/>
        <v>109133.94850263336</v>
      </c>
      <c r="CJ28" s="38">
        <f t="shared" si="1104"/>
        <v>109133.94850263336</v>
      </c>
      <c r="CK28" s="38">
        <f t="shared" si="1104"/>
        <v>109133.94850263336</v>
      </c>
      <c r="CL28" s="38">
        <f t="shared" si="1104"/>
        <v>109133.94850263336</v>
      </c>
      <c r="CM28" s="38">
        <f t="shared" si="1104"/>
        <v>109133.94850263336</v>
      </c>
      <c r="CN28" s="38">
        <f t="shared" ref="CN28:EY28" si="1105">CM28</f>
        <v>109133.94850263336</v>
      </c>
      <c r="CO28" s="38">
        <f t="shared" si="1105"/>
        <v>109133.94850263336</v>
      </c>
      <c r="CP28" s="38">
        <f t="shared" si="1105"/>
        <v>109133.94850263336</v>
      </c>
      <c r="CQ28" s="38">
        <f t="shared" si="1105"/>
        <v>109133.94850263336</v>
      </c>
      <c r="CR28" s="38">
        <f t="shared" si="1105"/>
        <v>109133.94850263336</v>
      </c>
      <c r="CS28" s="38">
        <f t="shared" si="1105"/>
        <v>109133.94850263336</v>
      </c>
      <c r="CT28" s="38">
        <f t="shared" si="1105"/>
        <v>109133.94850263336</v>
      </c>
      <c r="CU28" s="38">
        <f t="shared" si="1105"/>
        <v>109133.94850263336</v>
      </c>
      <c r="CV28" s="38">
        <f t="shared" si="1105"/>
        <v>109133.94850263336</v>
      </c>
      <c r="CW28" s="38">
        <f t="shared" si="1105"/>
        <v>109133.94850263336</v>
      </c>
      <c r="CX28" s="38">
        <f t="shared" si="1105"/>
        <v>109133.94850263336</v>
      </c>
      <c r="CY28" s="38">
        <f t="shared" si="1105"/>
        <v>109133.94850263336</v>
      </c>
      <c r="CZ28" s="38">
        <f t="shared" si="1105"/>
        <v>109133.94850263336</v>
      </c>
      <c r="DA28" s="38">
        <f t="shared" si="1105"/>
        <v>109133.94850263336</v>
      </c>
      <c r="DB28" s="38">
        <f t="shared" si="1105"/>
        <v>109133.94850263336</v>
      </c>
      <c r="DC28" s="38">
        <f t="shared" si="1105"/>
        <v>109133.94850263336</v>
      </c>
      <c r="DD28" s="38">
        <f t="shared" si="1105"/>
        <v>109133.94850263336</v>
      </c>
      <c r="DE28" s="38">
        <f t="shared" si="1105"/>
        <v>109133.94850263336</v>
      </c>
      <c r="DF28" s="38">
        <f t="shared" si="1105"/>
        <v>109133.94850263336</v>
      </c>
      <c r="DG28" s="38">
        <f t="shared" si="1105"/>
        <v>109133.94850263336</v>
      </c>
      <c r="DH28" s="38">
        <f t="shared" si="1105"/>
        <v>109133.94850263336</v>
      </c>
      <c r="DI28" s="38">
        <f t="shared" si="1105"/>
        <v>109133.94850263336</v>
      </c>
      <c r="DJ28" s="38">
        <f t="shared" si="1105"/>
        <v>109133.94850263336</v>
      </c>
      <c r="DK28" s="38">
        <f t="shared" si="1105"/>
        <v>109133.94850263336</v>
      </c>
      <c r="DL28" s="38">
        <f t="shared" si="1105"/>
        <v>109133.94850263336</v>
      </c>
      <c r="DM28" s="38">
        <f t="shared" si="1105"/>
        <v>109133.94850263336</v>
      </c>
      <c r="DN28" s="38">
        <f t="shared" si="1105"/>
        <v>109133.94850263336</v>
      </c>
      <c r="DO28" s="38">
        <f t="shared" si="1105"/>
        <v>109133.94850263336</v>
      </c>
      <c r="DP28" s="38">
        <f t="shared" si="1105"/>
        <v>109133.94850263336</v>
      </c>
      <c r="DQ28" s="38">
        <f t="shared" si="1105"/>
        <v>109133.94850263336</v>
      </c>
      <c r="DR28" s="38">
        <f t="shared" si="1105"/>
        <v>109133.94850263336</v>
      </c>
      <c r="DS28" s="38">
        <f t="shared" si="1105"/>
        <v>109133.94850263336</v>
      </c>
      <c r="DT28" s="38">
        <f t="shared" si="1105"/>
        <v>109133.94850263336</v>
      </c>
      <c r="DU28" s="38">
        <f t="shared" si="1105"/>
        <v>109133.94850263336</v>
      </c>
      <c r="DV28" s="38">
        <f t="shared" si="1105"/>
        <v>109133.94850263336</v>
      </c>
      <c r="DW28" s="38">
        <f t="shared" si="1105"/>
        <v>109133.94850263336</v>
      </c>
      <c r="DX28" s="38">
        <f t="shared" si="1105"/>
        <v>109133.94850263336</v>
      </c>
      <c r="DY28" s="38">
        <f t="shared" si="1105"/>
        <v>109133.94850263336</v>
      </c>
      <c r="DZ28" s="38">
        <f t="shared" si="1105"/>
        <v>109133.94850263336</v>
      </c>
      <c r="EA28" s="38">
        <f t="shared" si="1105"/>
        <v>109133.94850263336</v>
      </c>
      <c r="EB28" s="38">
        <f t="shared" si="1105"/>
        <v>109133.94850263336</v>
      </c>
      <c r="EC28" s="38">
        <f t="shared" si="1105"/>
        <v>109133.94850263336</v>
      </c>
      <c r="ED28" s="38">
        <f t="shared" si="1105"/>
        <v>109133.94850263336</v>
      </c>
      <c r="EE28" s="38">
        <f t="shared" si="1105"/>
        <v>109133.94850263336</v>
      </c>
      <c r="EF28" s="38">
        <f t="shared" si="1105"/>
        <v>109133.94850263336</v>
      </c>
      <c r="EG28" s="38">
        <f t="shared" si="1105"/>
        <v>109133.94850263336</v>
      </c>
      <c r="EH28" s="38">
        <f t="shared" si="1105"/>
        <v>109133.94850263336</v>
      </c>
      <c r="EI28" s="38">
        <f t="shared" si="1105"/>
        <v>109133.94850263336</v>
      </c>
      <c r="EJ28" s="38">
        <f t="shared" si="1105"/>
        <v>109133.94850263336</v>
      </c>
      <c r="EK28" s="38">
        <f t="shared" si="1105"/>
        <v>109133.94850263336</v>
      </c>
      <c r="EL28" s="38">
        <f t="shared" si="1105"/>
        <v>109133.94850263336</v>
      </c>
      <c r="EM28" s="38">
        <f t="shared" si="1105"/>
        <v>109133.94850263336</v>
      </c>
      <c r="EN28" s="38">
        <f t="shared" si="1105"/>
        <v>109133.94850263336</v>
      </c>
      <c r="EO28" s="38">
        <f t="shared" si="1105"/>
        <v>109133.94850263336</v>
      </c>
      <c r="EP28" s="38">
        <f t="shared" si="1105"/>
        <v>109133.94850263336</v>
      </c>
      <c r="EQ28" s="38">
        <f t="shared" si="1105"/>
        <v>109133.94850263336</v>
      </c>
      <c r="ER28" s="38">
        <f t="shared" si="1105"/>
        <v>109133.94850263336</v>
      </c>
      <c r="ES28" s="38">
        <f t="shared" si="1105"/>
        <v>109133.94850263336</v>
      </c>
      <c r="ET28" s="38">
        <f t="shared" si="1105"/>
        <v>109133.94850263336</v>
      </c>
      <c r="EU28" s="38">
        <f t="shared" si="1105"/>
        <v>109133.94850263336</v>
      </c>
      <c r="EV28" s="38">
        <f t="shared" si="1105"/>
        <v>109133.94850263336</v>
      </c>
      <c r="EW28" s="38">
        <f t="shared" si="1105"/>
        <v>109133.94850263336</v>
      </c>
      <c r="EX28" s="38">
        <f t="shared" si="1105"/>
        <v>109133.94850263336</v>
      </c>
      <c r="EY28" s="38">
        <f t="shared" si="1105"/>
        <v>109133.94850263336</v>
      </c>
      <c r="EZ28" s="38">
        <f t="shared" ref="EZ28:HK28" si="1106">EY28</f>
        <v>109133.94850263336</v>
      </c>
      <c r="FA28" s="38">
        <f t="shared" si="1106"/>
        <v>109133.94850263336</v>
      </c>
      <c r="FB28" s="38">
        <f t="shared" si="1106"/>
        <v>109133.94850263336</v>
      </c>
      <c r="FC28" s="38">
        <f t="shared" si="1106"/>
        <v>109133.94850263336</v>
      </c>
      <c r="FD28" s="38">
        <f t="shared" si="1106"/>
        <v>109133.94850263336</v>
      </c>
      <c r="FE28" s="38">
        <f t="shared" si="1106"/>
        <v>109133.94850263336</v>
      </c>
      <c r="FF28" s="38">
        <f t="shared" si="1106"/>
        <v>109133.94850263336</v>
      </c>
      <c r="FG28" s="38">
        <f t="shared" si="1106"/>
        <v>109133.94850263336</v>
      </c>
      <c r="FH28" s="38">
        <f t="shared" si="1106"/>
        <v>109133.94850263336</v>
      </c>
      <c r="FI28" s="38">
        <f t="shared" si="1106"/>
        <v>109133.94850263336</v>
      </c>
      <c r="FJ28" s="38">
        <f t="shared" si="1106"/>
        <v>109133.94850263336</v>
      </c>
      <c r="FK28" s="38">
        <f t="shared" si="1106"/>
        <v>109133.94850263336</v>
      </c>
      <c r="FL28" s="38">
        <f t="shared" si="1106"/>
        <v>109133.94850263336</v>
      </c>
      <c r="FM28" s="38">
        <f t="shared" si="1106"/>
        <v>109133.94850263336</v>
      </c>
      <c r="FN28" s="38">
        <f t="shared" si="1106"/>
        <v>109133.94850263336</v>
      </c>
      <c r="FO28" s="38">
        <f t="shared" si="1106"/>
        <v>109133.94850263336</v>
      </c>
      <c r="FP28" s="38">
        <f t="shared" si="1106"/>
        <v>109133.94850263336</v>
      </c>
      <c r="FQ28" s="38">
        <f t="shared" si="1106"/>
        <v>109133.94850263336</v>
      </c>
      <c r="FR28" s="38">
        <f t="shared" si="1106"/>
        <v>109133.94850263336</v>
      </c>
      <c r="FS28" s="38">
        <f t="shared" si="1106"/>
        <v>109133.94850263336</v>
      </c>
      <c r="FT28" s="38">
        <f t="shared" si="1106"/>
        <v>109133.94850263336</v>
      </c>
      <c r="FU28" s="38">
        <f t="shared" si="1106"/>
        <v>109133.94850263336</v>
      </c>
      <c r="FV28" s="38">
        <f t="shared" si="1106"/>
        <v>109133.94850263336</v>
      </c>
      <c r="FW28" s="38">
        <f t="shared" si="1106"/>
        <v>109133.94850263336</v>
      </c>
      <c r="FX28" s="38">
        <f t="shared" si="1106"/>
        <v>109133.94850263336</v>
      </c>
      <c r="FY28" s="38">
        <f t="shared" si="1106"/>
        <v>109133.94850263336</v>
      </c>
      <c r="FZ28" s="38">
        <f t="shared" si="1106"/>
        <v>109133.94850263336</v>
      </c>
      <c r="GA28" s="38">
        <f t="shared" si="1106"/>
        <v>109133.94850263336</v>
      </c>
      <c r="GB28" s="38">
        <f t="shared" si="1106"/>
        <v>109133.94850263336</v>
      </c>
      <c r="GC28" s="38">
        <f t="shared" si="1106"/>
        <v>109133.94850263336</v>
      </c>
      <c r="GD28" s="38">
        <f t="shared" si="1106"/>
        <v>109133.94850263336</v>
      </c>
      <c r="GE28" s="38">
        <f t="shared" si="1106"/>
        <v>109133.94850263336</v>
      </c>
      <c r="GF28" s="38">
        <f t="shared" si="1106"/>
        <v>109133.94850263336</v>
      </c>
      <c r="GG28" s="38">
        <f t="shared" si="1106"/>
        <v>109133.94850263336</v>
      </c>
      <c r="GH28" s="38">
        <f t="shared" si="1106"/>
        <v>109133.94850263336</v>
      </c>
      <c r="GI28" s="38">
        <f t="shared" si="1106"/>
        <v>109133.94850263336</v>
      </c>
      <c r="GJ28" s="38">
        <f t="shared" si="1106"/>
        <v>109133.94850263336</v>
      </c>
      <c r="GK28" s="38">
        <f t="shared" si="1106"/>
        <v>109133.94850263336</v>
      </c>
      <c r="GL28" s="38">
        <f t="shared" si="1106"/>
        <v>109133.94850263336</v>
      </c>
      <c r="GM28" s="38">
        <f t="shared" si="1106"/>
        <v>109133.94850263336</v>
      </c>
      <c r="GN28" s="38">
        <f t="shared" si="1106"/>
        <v>109133.94850263336</v>
      </c>
      <c r="GO28" s="38">
        <f t="shared" si="1106"/>
        <v>109133.94850263336</v>
      </c>
      <c r="GP28" s="38">
        <f t="shared" si="1106"/>
        <v>109133.94850263336</v>
      </c>
      <c r="GQ28" s="38">
        <f t="shared" si="1106"/>
        <v>109133.94850263336</v>
      </c>
      <c r="GR28" s="38">
        <f t="shared" si="1106"/>
        <v>109133.94850263336</v>
      </c>
      <c r="GS28" s="38">
        <f t="shared" si="1106"/>
        <v>109133.94850263336</v>
      </c>
      <c r="GT28" s="38">
        <f t="shared" si="1106"/>
        <v>109133.94850263336</v>
      </c>
      <c r="GU28" s="38">
        <f t="shared" si="1106"/>
        <v>109133.94850263336</v>
      </c>
      <c r="GV28" s="38">
        <f t="shared" si="1106"/>
        <v>109133.94850263336</v>
      </c>
      <c r="GW28" s="38">
        <f t="shared" si="1106"/>
        <v>109133.94850263336</v>
      </c>
      <c r="GX28" s="38">
        <f t="shared" si="1106"/>
        <v>109133.94850263336</v>
      </c>
      <c r="GY28" s="38">
        <f t="shared" si="1106"/>
        <v>109133.94850263336</v>
      </c>
      <c r="GZ28" s="38">
        <f t="shared" si="1106"/>
        <v>109133.94850263336</v>
      </c>
      <c r="HA28" s="38">
        <f t="shared" si="1106"/>
        <v>109133.94850263336</v>
      </c>
      <c r="HB28" s="38">
        <f t="shared" si="1106"/>
        <v>109133.94850263336</v>
      </c>
      <c r="HC28" s="38">
        <f t="shared" si="1106"/>
        <v>109133.94850263336</v>
      </c>
      <c r="HD28" s="38">
        <f t="shared" si="1106"/>
        <v>109133.94850263336</v>
      </c>
      <c r="HE28" s="38">
        <f t="shared" si="1106"/>
        <v>109133.94850263336</v>
      </c>
      <c r="HF28" s="38">
        <f t="shared" si="1106"/>
        <v>109133.94850263336</v>
      </c>
      <c r="HG28" s="38">
        <f t="shared" si="1106"/>
        <v>109133.94850263336</v>
      </c>
      <c r="HH28" s="38">
        <f t="shared" si="1106"/>
        <v>109133.94850263336</v>
      </c>
      <c r="HI28" s="38">
        <f t="shared" si="1106"/>
        <v>109133.94850263336</v>
      </c>
      <c r="HJ28" s="38">
        <f t="shared" si="1106"/>
        <v>109133.94850263336</v>
      </c>
      <c r="HK28" s="38">
        <f t="shared" si="1106"/>
        <v>109133.94850263336</v>
      </c>
      <c r="HL28" s="38">
        <f t="shared" ref="HL28:JW28" si="1107">HK28</f>
        <v>109133.94850263336</v>
      </c>
      <c r="HM28" s="38">
        <f t="shared" si="1107"/>
        <v>109133.94850263336</v>
      </c>
      <c r="HN28" s="38">
        <f t="shared" si="1107"/>
        <v>109133.94850263336</v>
      </c>
      <c r="HO28" s="38">
        <f t="shared" si="1107"/>
        <v>109133.94850263336</v>
      </c>
      <c r="HP28" s="38">
        <f t="shared" si="1107"/>
        <v>109133.94850263336</v>
      </c>
      <c r="HQ28" s="38">
        <f t="shared" si="1107"/>
        <v>109133.94850263336</v>
      </c>
      <c r="HR28" s="38">
        <f t="shared" si="1107"/>
        <v>109133.94850263336</v>
      </c>
      <c r="HS28" s="38">
        <f t="shared" si="1107"/>
        <v>109133.94850263336</v>
      </c>
      <c r="HT28" s="38">
        <f t="shared" si="1107"/>
        <v>109133.94850263336</v>
      </c>
      <c r="HU28" s="38">
        <f t="shared" si="1107"/>
        <v>109133.94850263336</v>
      </c>
      <c r="HV28" s="38">
        <f t="shared" si="1107"/>
        <v>109133.94850263336</v>
      </c>
      <c r="HW28" s="38">
        <f t="shared" si="1107"/>
        <v>109133.94850263336</v>
      </c>
      <c r="HX28" s="38">
        <f t="shared" si="1107"/>
        <v>109133.94850263336</v>
      </c>
      <c r="HY28" s="38">
        <f t="shared" si="1107"/>
        <v>109133.94850263336</v>
      </c>
      <c r="HZ28" s="38">
        <f t="shared" si="1107"/>
        <v>109133.94850263336</v>
      </c>
      <c r="IA28" s="38">
        <f t="shared" si="1107"/>
        <v>109133.94850263336</v>
      </c>
      <c r="IB28" s="38">
        <f t="shared" si="1107"/>
        <v>109133.94850263336</v>
      </c>
      <c r="IC28" s="38">
        <f t="shared" si="1107"/>
        <v>109133.94850263336</v>
      </c>
      <c r="ID28" s="38">
        <f t="shared" si="1107"/>
        <v>109133.94850263336</v>
      </c>
      <c r="IE28" s="38">
        <f t="shared" si="1107"/>
        <v>109133.94850263336</v>
      </c>
      <c r="IF28" s="38">
        <f t="shared" si="1107"/>
        <v>109133.94850263336</v>
      </c>
      <c r="IG28" s="38">
        <f t="shared" si="1107"/>
        <v>109133.94850263336</v>
      </c>
      <c r="IH28" s="38">
        <f t="shared" si="1107"/>
        <v>109133.94850263336</v>
      </c>
      <c r="II28" s="38">
        <f t="shared" si="1107"/>
        <v>109133.94850263336</v>
      </c>
      <c r="IJ28" s="38">
        <f t="shared" si="1107"/>
        <v>109133.94850263336</v>
      </c>
      <c r="IK28" s="38">
        <f t="shared" si="1107"/>
        <v>109133.94850263336</v>
      </c>
      <c r="IL28" s="38">
        <f t="shared" si="1107"/>
        <v>109133.94850263336</v>
      </c>
      <c r="IM28" s="38">
        <f t="shared" si="1107"/>
        <v>109133.94850263336</v>
      </c>
      <c r="IN28" s="38">
        <f t="shared" si="1107"/>
        <v>109133.94850263336</v>
      </c>
      <c r="IO28" s="38">
        <f t="shared" si="1107"/>
        <v>109133.94850263336</v>
      </c>
      <c r="IP28" s="38">
        <f t="shared" si="1107"/>
        <v>109133.94850263336</v>
      </c>
      <c r="IQ28" s="38">
        <f t="shared" si="1107"/>
        <v>109133.94850263336</v>
      </c>
      <c r="IR28" s="38">
        <f t="shared" si="1107"/>
        <v>109133.94850263336</v>
      </c>
      <c r="IS28" s="38">
        <f t="shared" si="1107"/>
        <v>109133.94850263336</v>
      </c>
      <c r="IT28" s="38">
        <f t="shared" si="1107"/>
        <v>109133.94850263336</v>
      </c>
      <c r="IU28" s="38">
        <f t="shared" si="1107"/>
        <v>109133.94850263336</v>
      </c>
      <c r="IV28" s="38">
        <f t="shared" si="1107"/>
        <v>109133.94850263336</v>
      </c>
      <c r="IW28" s="38">
        <f t="shared" si="1107"/>
        <v>109133.94850263336</v>
      </c>
      <c r="IX28" s="38">
        <f t="shared" si="1107"/>
        <v>109133.94850263336</v>
      </c>
      <c r="IY28" s="38">
        <f t="shared" si="1107"/>
        <v>109133.94850263336</v>
      </c>
      <c r="IZ28" s="38">
        <f t="shared" si="1107"/>
        <v>109133.94850263336</v>
      </c>
      <c r="JA28" s="38">
        <f t="shared" si="1107"/>
        <v>109133.94850263336</v>
      </c>
      <c r="JB28" s="38">
        <f t="shared" si="1107"/>
        <v>109133.94850263336</v>
      </c>
      <c r="JC28" s="38">
        <f t="shared" si="1107"/>
        <v>109133.94850263336</v>
      </c>
      <c r="JD28" s="38">
        <f t="shared" si="1107"/>
        <v>109133.94850263336</v>
      </c>
      <c r="JE28" s="38">
        <f t="shared" si="1107"/>
        <v>109133.94850263336</v>
      </c>
      <c r="JF28" s="38">
        <f t="shared" si="1107"/>
        <v>109133.94850263336</v>
      </c>
      <c r="JG28" s="38">
        <f t="shared" si="1107"/>
        <v>109133.94850263336</v>
      </c>
      <c r="JH28" s="38">
        <f t="shared" si="1107"/>
        <v>109133.94850263336</v>
      </c>
      <c r="JI28" s="38">
        <f t="shared" si="1107"/>
        <v>109133.94850263336</v>
      </c>
      <c r="JJ28" s="38">
        <f t="shared" si="1107"/>
        <v>109133.94850263336</v>
      </c>
      <c r="JK28" s="38">
        <f t="shared" si="1107"/>
        <v>109133.94850263336</v>
      </c>
      <c r="JL28" s="38">
        <f t="shared" si="1107"/>
        <v>109133.94850263336</v>
      </c>
      <c r="JM28" s="38">
        <f t="shared" si="1107"/>
        <v>109133.94850263336</v>
      </c>
      <c r="JN28" s="38">
        <f t="shared" si="1107"/>
        <v>109133.94850263336</v>
      </c>
      <c r="JO28" s="38">
        <f t="shared" si="1107"/>
        <v>109133.94850263336</v>
      </c>
      <c r="JP28" s="38">
        <f t="shared" si="1107"/>
        <v>109133.94850263336</v>
      </c>
      <c r="JQ28" s="38">
        <f t="shared" si="1107"/>
        <v>109133.94850263336</v>
      </c>
      <c r="JR28" s="38">
        <f t="shared" si="1107"/>
        <v>109133.94850263336</v>
      </c>
      <c r="JS28" s="38">
        <f t="shared" si="1107"/>
        <v>109133.94850263336</v>
      </c>
      <c r="JT28" s="38">
        <f t="shared" si="1107"/>
        <v>109133.94850263336</v>
      </c>
      <c r="JU28" s="38">
        <f t="shared" si="1107"/>
        <v>109133.94850263336</v>
      </c>
      <c r="JV28" s="38">
        <f t="shared" si="1107"/>
        <v>109133.94850263336</v>
      </c>
      <c r="JW28" s="38">
        <f t="shared" si="1107"/>
        <v>109133.94850263336</v>
      </c>
      <c r="JX28" s="38">
        <f t="shared" ref="JX28:KC28" si="1108">JW28</f>
        <v>109133.94850263336</v>
      </c>
      <c r="JY28" s="38">
        <f t="shared" si="1108"/>
        <v>109133.94850263336</v>
      </c>
      <c r="JZ28" s="38">
        <f t="shared" si="1108"/>
        <v>109133.94850263336</v>
      </c>
      <c r="KA28" s="38">
        <f t="shared" si="1108"/>
        <v>109133.94850263336</v>
      </c>
      <c r="KB28" s="38">
        <f t="shared" si="1108"/>
        <v>109133.94850263336</v>
      </c>
      <c r="KC28" s="38">
        <f t="shared" si="1108"/>
        <v>109133.94850263336</v>
      </c>
    </row>
    <row r="29" spans="1:289" s="26" customFormat="1" x14ac:dyDescent="0.25">
      <c r="A29" s="31"/>
      <c r="B29" s="31"/>
      <c r="BI29" s="36"/>
      <c r="BJ29" s="31"/>
      <c r="GW29" s="36"/>
      <c r="KC29" s="36"/>
    </row>
    <row r="30" spans="1:289" s="26" customFormat="1" x14ac:dyDescent="0.25">
      <c r="A30" s="31" t="s">
        <v>32</v>
      </c>
      <c r="B30" s="31">
        <v>0</v>
      </c>
      <c r="C30" s="26">
        <f>B35</f>
        <v>152266.14443848256</v>
      </c>
      <c r="D30" s="26">
        <f t="shared" ref="D30:Y30" si="1109">C35</f>
        <v>305166.73114545882</v>
      </c>
      <c r="E30" s="26">
        <f t="shared" si="1109"/>
        <v>458704.40363038081</v>
      </c>
      <c r="F30" s="26">
        <f t="shared" si="1109"/>
        <v>612881.81641732319</v>
      </c>
      <c r="G30" s="26">
        <f t="shared" si="1109"/>
        <v>767701.63509087788</v>
      </c>
      <c r="H30" s="26">
        <f t="shared" si="1109"/>
        <v>923166.53634223912</v>
      </c>
      <c r="I30" s="26">
        <f t="shared" si="1109"/>
        <v>726316.59910583065</v>
      </c>
      <c r="J30" s="26">
        <f t="shared" si="1109"/>
        <v>519263.89247064851</v>
      </c>
      <c r="K30" s="26">
        <f t="shared" si="1109"/>
        <v>335711.30687453772</v>
      </c>
      <c r="L30" s="26">
        <f t="shared" si="1109"/>
        <v>219317.62320291452</v>
      </c>
      <c r="M30" s="26">
        <f t="shared" si="1109"/>
        <v>98203.850113086999</v>
      </c>
      <c r="N30" s="26">
        <f t="shared" si="1109"/>
        <v>-56309.769937482299</v>
      </c>
      <c r="O30" s="26">
        <f t="shared" si="1109"/>
        <v>-302009.49035304779</v>
      </c>
      <c r="P30" s="26">
        <f t="shared" si="1109"/>
        <v>-545974.11209191207</v>
      </c>
      <c r="Q30" s="26">
        <f t="shared" si="1109"/>
        <v>-776036.80004720937</v>
      </c>
      <c r="R30" s="26">
        <f t="shared" si="1109"/>
        <v>-1000851.3068141678</v>
      </c>
      <c r="S30" s="26">
        <f t="shared" si="1109"/>
        <v>-1206240.367155971</v>
      </c>
      <c r="T30" s="26">
        <f t="shared" si="1109"/>
        <v>-1422751.0960658637</v>
      </c>
      <c r="U30" s="26">
        <f t="shared" si="1109"/>
        <v>-1722229.7232175919</v>
      </c>
      <c r="V30" s="26">
        <f t="shared" si="1109"/>
        <v>-2032986.3967065841</v>
      </c>
      <c r="W30" s="26">
        <f t="shared" si="1109"/>
        <v>-2318993.3361669257</v>
      </c>
      <c r="X30" s="26">
        <f t="shared" si="1109"/>
        <v>-2533579.6441914588</v>
      </c>
      <c r="Y30" s="26">
        <f t="shared" si="1109"/>
        <v>-2753587.5182144693</v>
      </c>
      <c r="Z30" s="26">
        <f>Y35</f>
        <v>-3009677.9810747965</v>
      </c>
      <c r="AA30" s="26">
        <f t="shared" ref="AA30:BI30" si="1110">Z35</f>
        <v>-3122416.4866035981</v>
      </c>
      <c r="AB30" s="26">
        <f t="shared" si="1110"/>
        <v>-3233868.7519297493</v>
      </c>
      <c r="AC30" s="26">
        <f t="shared" si="1110"/>
        <v>-3336289.9278166322</v>
      </c>
      <c r="AD30" s="26">
        <f t="shared" si="1110"/>
        <v>-3435187.2963986695</v>
      </c>
      <c r="AE30" s="26">
        <f t="shared" si="1110"/>
        <v>-3521536.3797047711</v>
      </c>
      <c r="AF30" s="26">
        <f t="shared" si="1110"/>
        <v>-3614779.4004017669</v>
      </c>
      <c r="AG30" s="26">
        <f t="shared" si="1110"/>
        <v>-3760645.1281511034</v>
      </c>
      <c r="AH30" s="26">
        <f t="shared" si="1110"/>
        <v>-3913502.7823069692</v>
      </c>
      <c r="AI30" s="26">
        <f t="shared" si="1110"/>
        <v>-4050420.1971346522</v>
      </c>
      <c r="AJ30" s="26">
        <f t="shared" si="1110"/>
        <v>-4141690.9463334605</v>
      </c>
      <c r="AK30" s="26">
        <f t="shared" si="1110"/>
        <v>-4236223.6794400569</v>
      </c>
      <c r="AL30" s="26">
        <f t="shared" si="1110"/>
        <v>-4213418.0516753783</v>
      </c>
      <c r="AM30" s="26">
        <f t="shared" si="1110"/>
        <v>-4193515.7682716176</v>
      </c>
      <c r="AN30" s="26">
        <f t="shared" si="1110"/>
        <v>-4171753.972460187</v>
      </c>
      <c r="AO30" s="26">
        <f t="shared" si="1110"/>
        <v>-4140294.6220595236</v>
      </c>
      <c r="AP30" s="26">
        <f t="shared" si="1110"/>
        <v>-4104707.2784762303</v>
      </c>
      <c r="AQ30" s="26">
        <f t="shared" si="1110"/>
        <v>-4055859.2380052167</v>
      </c>
      <c r="AR30" s="26">
        <f t="shared" si="1110"/>
        <v>-4013418.4761149269</v>
      </c>
      <c r="AS30" s="26">
        <f t="shared" si="1110"/>
        <v>-4023647.9149007029</v>
      </c>
      <c r="AT30" s="26">
        <f t="shared" si="1110"/>
        <v>-4040379.031573609</v>
      </c>
      <c r="AU30" s="26">
        <f t="shared" si="1110"/>
        <v>-4040408.22204739</v>
      </c>
      <c r="AV30" s="26">
        <f t="shared" si="1110"/>
        <v>-3993678.1320697605</v>
      </c>
      <c r="AW30" s="26">
        <f t="shared" si="1110"/>
        <v>-3949668.8321985123</v>
      </c>
      <c r="AX30" s="26">
        <f t="shared" si="1110"/>
        <v>-3928822.1460947972</v>
      </c>
      <c r="AY30" s="26">
        <f t="shared" si="1110"/>
        <v>-4051385.793323277</v>
      </c>
      <c r="AZ30" s="26">
        <f t="shared" si="1110"/>
        <v>-4171485.690340715</v>
      </c>
      <c r="BA30" s="26">
        <f t="shared" si="1110"/>
        <v>-4276001.7781946575</v>
      </c>
      <c r="BB30" s="26">
        <f t="shared" si="1110"/>
        <v>-4374261.5580826523</v>
      </c>
      <c r="BC30" s="26">
        <f t="shared" si="1110"/>
        <v>-4450977.4192877337</v>
      </c>
      <c r="BD30" s="26">
        <f t="shared" si="1110"/>
        <v>-4539081.0172385732</v>
      </c>
      <c r="BE30" s="26">
        <f t="shared" si="1110"/>
        <v>-4716030.347463307</v>
      </c>
      <c r="BF30" s="26">
        <f t="shared" si="1110"/>
        <v>-4904530.9764576042</v>
      </c>
      <c r="BG30" s="26">
        <f t="shared" si="1110"/>
        <v>-5065737.2722447561</v>
      </c>
      <c r="BH30" s="26">
        <f t="shared" si="1110"/>
        <v>-5149328.7903807061</v>
      </c>
      <c r="BI30" s="36">
        <f t="shared" si="1110"/>
        <v>-5238149.8518188205</v>
      </c>
      <c r="BJ30" s="31">
        <f t="shared" ref="BJ30" si="1111">BI35</f>
        <v>-5225836.1800401257</v>
      </c>
      <c r="BK30" s="26">
        <f t="shared" ref="BK30" si="1112">BJ35</f>
        <v>-5218743.8788091699</v>
      </c>
      <c r="BL30" s="26">
        <f t="shared" ref="BL30" si="1113">BK35</f>
        <v>-5208611.0725750951</v>
      </c>
      <c r="BM30" s="26">
        <f t="shared" ref="BM30" si="1114">BL35</f>
        <v>-5182154.3301615175</v>
      </c>
      <c r="BN30" s="26">
        <f t="shared" ref="BN30" si="1115">BM35</f>
        <v>-5148813.3942460837</v>
      </c>
      <c r="BO30" s="26">
        <f t="shared" ref="BO30" si="1116">BN35</f>
        <v>-5093110.6485085795</v>
      </c>
      <c r="BP30" s="26">
        <f t="shared" ref="BP30" si="1117">BO35</f>
        <v>-5048379.7952380469</v>
      </c>
      <c r="BQ30" s="26">
        <f t="shared" ref="BQ30" si="1118">BP35</f>
        <v>-5093027.5855186274</v>
      </c>
      <c r="BR30" s="26">
        <f t="shared" ref="BR30" si="1119">BQ35</f>
        <v>-5148808.1983700814</v>
      </c>
      <c r="BS30" s="26">
        <f t="shared" ref="BS30" si="1120">BR35</f>
        <v>-5176396.6996745812</v>
      </c>
      <c r="BT30" s="26">
        <f t="shared" ref="BT30" si="1121">BS35</f>
        <v>-5124852.4392129388</v>
      </c>
      <c r="BU30" s="26">
        <f t="shared" ref="BU30" si="1122">BT35</f>
        <v>-5078034.5908591608</v>
      </c>
      <c r="BV30" s="26">
        <f t="shared" ref="BV30" si="1123">BU35</f>
        <v>-5070796.5974229369</v>
      </c>
      <c r="BW30" s="26">
        <f t="shared" ref="BW30" si="1124">BV35</f>
        <v>-5062438.048991587</v>
      </c>
      <c r="BX30" s="26">
        <f t="shared" ref="BX30" si="1125">BW35</f>
        <v>-5051050.610689613</v>
      </c>
      <c r="BY30" s="26">
        <f t="shared" ref="BY30" si="1126">BX35</f>
        <v>-5023425.3474446256</v>
      </c>
      <c r="BZ30" s="26">
        <f t="shared" ref="BZ30" si="1127">BY35</f>
        <v>-4988949.0231121769</v>
      </c>
      <c r="CA30" s="26">
        <f t="shared" ref="CA30" si="1128">BZ35</f>
        <v>-4932230.8264554609</v>
      </c>
      <c r="CB30" s="26">
        <f t="shared" ref="CB30" si="1129">CA35</f>
        <v>-4886417.4379235767</v>
      </c>
      <c r="CC30" s="26">
        <f t="shared" ref="CC30" si="1130">CB35</f>
        <v>-4929475.7311730264</v>
      </c>
      <c r="CD30" s="26">
        <f t="shared" ref="CD30" si="1131">CC35</f>
        <v>-4983598.8136437032</v>
      </c>
      <c r="CE30" s="26">
        <f t="shared" ref="CE30" si="1132">CD35</f>
        <v>-5009682.3370893393</v>
      </c>
      <c r="CF30" s="26">
        <f t="shared" ref="CF30" si="1133">CE35</f>
        <v>-4957071.4001216125</v>
      </c>
      <c r="CG30" s="26">
        <f t="shared" ref="CG30" si="1134">CF35</f>
        <v>-4909154.7112299707</v>
      </c>
      <c r="CH30" s="26">
        <f t="shared" ref="CH30" si="1135">CG35</f>
        <v>-4900588.1860307325</v>
      </c>
      <c r="CI30" s="26">
        <f t="shared" ref="CI30" si="1136">CH35</f>
        <v>-4893706.7805811567</v>
      </c>
      <c r="CJ30" s="26">
        <f t="shared" ref="CJ30" si="1137">CI35</f>
        <v>-4883795.9314138079</v>
      </c>
      <c r="CK30" s="26">
        <f t="shared" ref="CK30" si="1138">CJ35</f>
        <v>-4857617.1329880841</v>
      </c>
      <c r="CL30" s="26">
        <f t="shared" ref="CL30" si="1139">CK35</f>
        <v>-4824578.2075749272</v>
      </c>
      <c r="CM30" s="26">
        <f t="shared" ref="CM30" si="1140">CL35</f>
        <v>-4769253.884892147</v>
      </c>
      <c r="CN30" s="26">
        <f t="shared" ref="CN30" si="1141">CM35</f>
        <v>-4724865.1413874142</v>
      </c>
      <c r="CO30" s="26">
        <f t="shared" ref="CO30" si="1142">CN35</f>
        <v>-4769553.5726410151</v>
      </c>
      <c r="CP30" s="26">
        <f t="shared" ref="CP30" si="1143">CO35</f>
        <v>-4825337.9755498348</v>
      </c>
      <c r="CQ30" s="26">
        <f t="shared" ref="CQ30" si="1144">CP35</f>
        <v>-4853026.4098158376</v>
      </c>
      <c r="CR30" s="26">
        <f t="shared" ref="CR30" si="1145">CQ35</f>
        <v>-4801850.5015047872</v>
      </c>
      <c r="CS30" s="26">
        <f t="shared" ref="CS30" si="1146">CR35</f>
        <v>-4755385.829840418</v>
      </c>
      <c r="CT30" s="26">
        <f t="shared" ref="CT30" si="1147">CS35</f>
        <v>-4748358.6803631941</v>
      </c>
      <c r="CU30" s="26">
        <f t="shared" ref="CU30" si="1148">CT35</f>
        <v>-4742881.6929325173</v>
      </c>
      <c r="CV30" s="26">
        <f t="shared" ref="CV30" si="1149">CU35</f>
        <v>-4734375.6068047062</v>
      </c>
      <c r="CW30" s="26">
        <f t="shared" ref="CW30" si="1150">CV35</f>
        <v>-4709577.6470331615</v>
      </c>
      <c r="CX30" s="26">
        <f t="shared" ref="CX30" si="1151">CW35</f>
        <v>-4677912.9249059334</v>
      </c>
      <c r="CY30" s="26">
        <f t="shared" ref="CY30" si="1152">CX35</f>
        <v>-4623927.8880040068</v>
      </c>
      <c r="CZ30" s="26">
        <f t="shared" ref="CZ30" si="1153">CY35</f>
        <v>-4580904.5015644077</v>
      </c>
      <c r="DA30" s="26">
        <f t="shared" ref="DA30" si="1154">CZ35</f>
        <v>-4627127.7839768743</v>
      </c>
      <c r="DB30" s="26">
        <f t="shared" ref="DB30" si="1155">DA35</f>
        <v>-4684473.4537977921</v>
      </c>
      <c r="DC30" s="26">
        <f t="shared" ref="DC30" si="1156">DB35</f>
        <v>-4713677.6747455681</v>
      </c>
      <c r="DD30" s="26">
        <f t="shared" ref="DD30" si="1157">DC35</f>
        <v>-4663878.9330714196</v>
      </c>
      <c r="DE30" s="26">
        <f t="shared" ref="DE30" si="1158">DD35</f>
        <v>-4618806.2031420935</v>
      </c>
      <c r="DF30" s="26">
        <f t="shared" ref="DF30" si="1159">DE35</f>
        <v>-4613238.5801529251</v>
      </c>
      <c r="DG30" s="26">
        <f t="shared" ref="DG30" si="1160">DF35</f>
        <v>-4608571.7197896019</v>
      </c>
      <c r="DH30" s="26">
        <f t="shared" ref="DH30" si="1161">DG35</f>
        <v>-4600879.136258591</v>
      </c>
      <c r="DI30" s="26">
        <f t="shared" ref="DI30" si="1162">DH35</f>
        <v>-4576898.068678</v>
      </c>
      <c r="DJ30" s="26">
        <f t="shared" ref="DJ30" si="1163">DI35</f>
        <v>-4546053.6424591877</v>
      </c>
      <c r="DK30" s="26">
        <f t="shared" ref="DK30" si="1164">DJ35</f>
        <v>-4492892.3193652956</v>
      </c>
      <c r="DL30" s="26">
        <f t="shared" ref="DL30" si="1165">DK35</f>
        <v>-4450696.0788745973</v>
      </c>
      <c r="DM30" s="26">
        <f t="shared" ref="DM30" si="1166">DL35</f>
        <v>-4497749.9536774186</v>
      </c>
      <c r="DN30" s="26">
        <f t="shared" ref="DN30" si="1167">DM35</f>
        <v>-4555929.6766903186</v>
      </c>
      <c r="DO30" s="26">
        <f t="shared" ref="DO30" si="1168">DN35</f>
        <v>-4585971.4260517089</v>
      </c>
      <c r="DP30" s="26">
        <f t="shared" ref="DP30" si="1169">DO35</f>
        <v>-4537013.7024928983</v>
      </c>
      <c r="DQ30" s="26">
        <f t="shared" ref="DQ30" si="1170">DP35</f>
        <v>-4492785.4949210584</v>
      </c>
      <c r="DR30" s="26">
        <f t="shared" ref="DR30" si="1171">DQ35</f>
        <v>-4488058.9073800566</v>
      </c>
      <c r="DS30" s="26">
        <f t="shared" ref="DS30" si="1172">DR35</f>
        <v>-4484236.5867792675</v>
      </c>
      <c r="DT30" s="26">
        <f t="shared" ref="DT30" si="1173">DS35</f>
        <v>-4477392.0619264683</v>
      </c>
      <c r="DU30" s="26">
        <f t="shared" ref="DU30" si="1174">DT35</f>
        <v>-4454262.5866019148</v>
      </c>
      <c r="DV30" s="26">
        <f t="shared" ref="DV30" si="1175">DU35</f>
        <v>-4424273.3009402072</v>
      </c>
      <c r="DW30" s="26">
        <f t="shared" ref="DW30" si="1176">DV35</f>
        <v>-4371970.6814890746</v>
      </c>
      <c r="DX30" s="26">
        <f t="shared" ref="DX30" si="1177">DW35</f>
        <v>-4330636.7225729804</v>
      </c>
      <c r="DY30" s="26">
        <f t="shared" ref="DY30" si="1178">DX35</f>
        <v>-4378556.4717903007</v>
      </c>
      <c r="DZ30" s="26">
        <f t="shared" ref="DZ30" si="1179">DY35</f>
        <v>-4437605.6770277591</v>
      </c>
      <c r="EA30" s="26">
        <f t="shared" ref="EA30" si="1180">DZ35</f>
        <v>-4468520.5314563103</v>
      </c>
      <c r="EB30" s="26">
        <f t="shared" ref="EB30" si="1181">EA35</f>
        <v>-4420439.5509024402</v>
      </c>
      <c r="EC30" s="26">
        <f t="shared" ref="EC30" si="1182">EB35</f>
        <v>-4377091.7394313943</v>
      </c>
      <c r="ED30" s="26">
        <f t="shared" ref="ED30" si="1183">EC35</f>
        <v>-4373243.6117062951</v>
      </c>
      <c r="EE30" s="26">
        <f t="shared" ref="EE30" si="1184">ED35</f>
        <v>-4370303.4111706419</v>
      </c>
      <c r="EF30" s="26">
        <f t="shared" ref="EF30" si="1185">EE35</f>
        <v>-4364344.6818832494</v>
      </c>
      <c r="EG30" s="26">
        <f t="shared" ref="EG30" si="1186">EF35</f>
        <v>-4342104.6929389592</v>
      </c>
      <c r="EH30" s="26">
        <f t="shared" ref="EH30" si="1187">EG35</f>
        <v>-4313008.5998507654</v>
      </c>
      <c r="EI30" s="26">
        <f t="shared" ref="EI30" si="1188">EH35</f>
        <v>-4261602.8946088701</v>
      </c>
      <c r="EJ30" s="26">
        <f t="shared" ref="EJ30" si="1189">EI35</f>
        <v>-4221169.587044552</v>
      </c>
      <c r="EK30" s="26">
        <f t="shared" ref="EK30" si="1190">EJ35</f>
        <v>-4269993.7403276134</v>
      </c>
      <c r="EL30" s="26">
        <f t="shared" ref="EL30" si="1191">EK35</f>
        <v>-4329951.1179810874</v>
      </c>
      <c r="EM30" s="26">
        <f t="shared" ref="EM30" si="1192">EL35</f>
        <v>-4361777.9288773872</v>
      </c>
      <c r="EN30" s="26">
        <f t="shared" ref="EN30" si="1193">EM35</f>
        <v>-4314612.7046098812</v>
      </c>
      <c r="EO30" s="26">
        <f t="shared" ref="EO30" si="1194">EN35</f>
        <v>-4272184.4650763925</v>
      </c>
      <c r="EP30" s="26">
        <f t="shared" ref="EP30" si="1195">EO35</f>
        <v>-4269251.3339356221</v>
      </c>
      <c r="EQ30" s="26">
        <f t="shared" ref="EQ30" si="1196">EP35</f>
        <v>-4267229.9424700653</v>
      </c>
      <c r="ER30" s="26">
        <f t="shared" ref="ER30" si="1197">EQ35</f>
        <v>-4262193.8506238945</v>
      </c>
      <c r="ES30" s="26">
        <f t="shared" ref="ES30" si="1198">ER35</f>
        <v>-4240880.343443498</v>
      </c>
      <c r="ET30" s="26">
        <f t="shared" ref="ET30" si="1199">ES35</f>
        <v>-4212714.5924598807</v>
      </c>
      <c r="EU30" s="26">
        <f t="shared" ref="EU30" si="1200">ET35</f>
        <v>-4162243.1057479968</v>
      </c>
      <c r="EV30" s="26">
        <f t="shared" ref="EV30" si="1201">EU35</f>
        <v>-4122747.9092908981</v>
      </c>
      <c r="EW30" s="26">
        <f t="shared" ref="EW30" si="1202">EV35</f>
        <v>-4172514.0824774592</v>
      </c>
      <c r="EX30" s="26">
        <f t="shared" ref="EX30" si="1203">EW35</f>
        <v>-4233417.4051173646</v>
      </c>
      <c r="EY30" s="26">
        <f t="shared" ref="EY30" si="1204">EX35</f>
        <v>-4266194.10243754</v>
      </c>
      <c r="EZ30" s="26">
        <f t="shared" ref="EZ30" si="1205">EY35</f>
        <v>-4219982.7224540086</v>
      </c>
      <c r="FA30" s="26">
        <f t="shared" ref="FA30" si="1206">EZ35</f>
        <v>-4178512.3015556782</v>
      </c>
      <c r="FB30" s="26">
        <f t="shared" ref="FB30" si="1207">FA35</f>
        <v>-4176535.3753590663</v>
      </c>
      <c r="FC30" s="26">
        <f t="shared" ref="FC30" si="1208">FB35</f>
        <v>-4175474.1730249352</v>
      </c>
      <c r="FD30" s="26">
        <f t="shared" ref="FD30" si="1209">FC35</f>
        <v>-4171402.271098238</v>
      </c>
      <c r="FE30" s="26">
        <f t="shared" ref="FE30" si="1210">FD35</f>
        <v>-4151056.9712953125</v>
      </c>
      <c r="FF30" s="26">
        <f t="shared" ref="FF30" si="1211">FE35</f>
        <v>-4123863.4618865727</v>
      </c>
      <c r="FG30" s="26">
        <f t="shared" ref="FG30" si="1212">FF35</f>
        <v>-4074368.2677561278</v>
      </c>
      <c r="FH30" s="26">
        <f t="shared" ref="FH30" si="1213">FG35</f>
        <v>-4035853.4317662246</v>
      </c>
      <c r="FI30" s="26">
        <f t="shared" ref="FI30" si="1214">FH35</f>
        <v>-4086604.0502552614</v>
      </c>
      <c r="FJ30" s="26">
        <f t="shared" ref="FJ30" si="1215">FI35</f>
        <v>-4148495.920053069</v>
      </c>
      <c r="FK30" s="26">
        <f t="shared" ref="FK30" si="1216">FJ35</f>
        <v>-4182265.2834776375</v>
      </c>
      <c r="FL30" s="26">
        <f t="shared" ref="FL30" si="1217">FK35</f>
        <v>-4137050.7057072683</v>
      </c>
      <c r="FM30" s="26">
        <f t="shared" ref="FM30" si="1218">FL35</f>
        <v>-4096581.2403646545</v>
      </c>
      <c r="FN30" s="26">
        <f t="shared" ref="FN30" si="1219">FM35</f>
        <v>-4095602.4346194342</v>
      </c>
      <c r="FO30" s="26">
        <f t="shared" ref="FO30" si="1220">FN35</f>
        <v>-4095543.5115719084</v>
      </c>
      <c r="FP30" s="26">
        <f t="shared" ref="FP30" si="1221">FO35</f>
        <v>-4092478.0650955113</v>
      </c>
      <c r="FQ30" s="26">
        <f t="shared" ref="FQ30" si="1222">FP35</f>
        <v>-4073143.4143072614</v>
      </c>
      <c r="FR30" s="26">
        <f t="shared" ref="FR30" si="1223">FQ35</f>
        <v>-4046964.7649507588</v>
      </c>
      <c r="FS30" s="26">
        <f t="shared" ref="FS30" si="1224">FR35</f>
        <v>-3998488.6594561026</v>
      </c>
      <c r="FT30" s="26">
        <f t="shared" ref="FT30" si="1225">FS35</f>
        <v>-3960997.1583046373</v>
      </c>
      <c r="FU30" s="26">
        <f t="shared" ref="FU30" si="1226">FT35</f>
        <v>-4012775.3755272715</v>
      </c>
      <c r="FV30" s="26">
        <f t="shared" ref="FV30" si="1227">FU35</f>
        <v>-4075699.1257200665</v>
      </c>
      <c r="FW30" s="26">
        <f t="shared" ref="FW30" si="1228">FV35</f>
        <v>-4110504.6690412685</v>
      </c>
      <c r="FX30" s="26">
        <f t="shared" ref="FX30" si="1229">FW35</f>
        <v>-4066330.5885837688</v>
      </c>
      <c r="FY30" s="26">
        <f t="shared" ref="FY30" si="1230">FX35</f>
        <v>-4026905.9559594947</v>
      </c>
      <c r="FZ30" s="26">
        <f t="shared" ref="FZ30" si="1231">FY35</f>
        <v>-4026969.3306497997</v>
      </c>
      <c r="GA30" s="26">
        <f t="shared" ref="GA30" si="1232">FZ35</f>
        <v>-4027956.9304562807</v>
      </c>
      <c r="GB30" s="26">
        <f t="shared" ref="GB30" si="1233">GA35</f>
        <v>-4025942.367345782</v>
      </c>
      <c r="GC30" s="26">
        <f t="shared" ref="GC30" si="1234">GB35</f>
        <v>-4007662.9786041221</v>
      </c>
      <c r="GD30" s="26">
        <f t="shared" ref="GD30" si="1235">GC35</f>
        <v>-3982543.9882194032</v>
      </c>
      <c r="GE30" s="26">
        <f t="shared" ref="GE30" si="1236">GD35</f>
        <v>-3935131.9569422463</v>
      </c>
      <c r="GF30" s="26">
        <f t="shared" ref="GF30" si="1237">GE35</f>
        <v>-3898708.9636508534</v>
      </c>
      <c r="GG30" s="26">
        <f t="shared" ref="GG30" si="1238">GF35</f>
        <v>-3951560.1408496434</v>
      </c>
      <c r="GH30" s="26">
        <f t="shared" ref="GH30" si="1239">GG35</f>
        <v>-4015561.3216851624</v>
      </c>
      <c r="GI30" s="26">
        <f t="shared" ref="GI30" si="1240">GH35</f>
        <v>-4051448.7849434325</v>
      </c>
      <c r="GJ30" s="26">
        <f t="shared" ref="GJ30" si="1241">GI35</f>
        <v>-4008361.1324227387</v>
      </c>
      <c r="GK30" s="26">
        <f t="shared" ref="GK30" si="1242">GJ35</f>
        <v>-3970027.4545183405</v>
      </c>
      <c r="GL30" s="26">
        <f t="shared" ref="GL30" si="1243">GK35</f>
        <v>-3971180.7249712083</v>
      </c>
      <c r="GM30" s="26">
        <f t="shared" ref="GM30" si="1244">GL35</f>
        <v>-3973262.7617725963</v>
      </c>
      <c r="GN30" s="26">
        <f t="shared" ref="GN30" si="1245">GM35</f>
        <v>-3972347.1958111497</v>
      </c>
      <c r="GO30" s="26">
        <f t="shared" ref="GO30" si="1246">GN35</f>
        <v>-3955171.3833733294</v>
      </c>
      <c r="GP30" s="26">
        <f t="shared" ref="GP30" si="1247">GO35</f>
        <v>-3931160.5675270497</v>
      </c>
      <c r="GQ30" s="26">
        <f t="shared" ref="GQ30" si="1248">GP35</f>
        <v>-3884861.3281822423</v>
      </c>
      <c r="GR30" s="26">
        <f t="shared" ref="GR30" si="1249">GQ35</f>
        <v>-3849555.7634562501</v>
      </c>
      <c r="GS30" s="26">
        <f t="shared" ref="GS30" si="1250">GR35</f>
        <v>-3903529.025172797</v>
      </c>
      <c r="GT30" s="26">
        <f t="shared" ref="GT30" si="1251">GS35</f>
        <v>-3968656.9658782301</v>
      </c>
      <c r="GU30" s="26">
        <f t="shared" ref="GU30" si="1252">GT35</f>
        <v>-4005675.8838392054</v>
      </c>
      <c r="GV30" s="26">
        <f t="shared" ref="GV30" si="1253">GU35</f>
        <v>-3963724.4004158112</v>
      </c>
      <c r="GW30" s="36">
        <f t="shared" ref="GW30" si="1254">GV35</f>
        <v>-3926531.6256466187</v>
      </c>
      <c r="GX30" s="26">
        <f t="shared" ref="GX30" si="1255">GW35</f>
        <v>-3928822.1460947869</v>
      </c>
      <c r="GY30" s="26">
        <f t="shared" ref="GY30" si="1256">GX35</f>
        <v>-3890902.4961658972</v>
      </c>
      <c r="GZ30" s="26">
        <f t="shared" ref="GZ30" si="1257">GY35</f>
        <v>-3850163.3293222166</v>
      </c>
      <c r="HA30" s="26">
        <f t="shared" ref="HA30" si="1258">GZ35</f>
        <v>-3794862.2696998939</v>
      </c>
      <c r="HB30" s="26">
        <f t="shared" ref="HB30" si="1259">HA35</f>
        <v>-3733342.9815682592</v>
      </c>
      <c r="HC30" s="26">
        <f t="shared" ref="HC30" si="1260">HB35</f>
        <v>-3651923.5448592561</v>
      </c>
      <c r="HD30" s="26">
        <f t="shared" ref="HD30" si="1261">HC35</f>
        <v>-3580068.5722089373</v>
      </c>
      <c r="HE30" s="26">
        <f t="shared" ref="HE30" si="1262">HD35</f>
        <v>-3587084.7829659367</v>
      </c>
      <c r="HF30" s="26">
        <f t="shared" ref="HF30" si="1263">HE35</f>
        <v>-3603806.591455732</v>
      </c>
      <c r="HG30" s="26">
        <f t="shared" ref="HG30" si="1264">HF35</f>
        <v>-3595472.3441548063</v>
      </c>
      <c r="HH30" s="26">
        <f t="shared" ref="HH30" si="1265">HG35</f>
        <v>-3517052.7276950977</v>
      </c>
      <c r="HI30" s="26">
        <f t="shared" ref="HI30" si="1266">HH35</f>
        <v>-3442674.0954803079</v>
      </c>
      <c r="HJ30" s="26">
        <f t="shared" ref="HJ30" si="1267">HI35</f>
        <v>-3403223.7053606915</v>
      </c>
      <c r="HK30" s="26">
        <f t="shared" ref="HK30" si="1268">HJ35</f>
        <v>-3364426.9399423627</v>
      </c>
      <c r="HL30" s="26">
        <f t="shared" ref="HL30" si="1269">HK35</f>
        <v>-3322807.0029613702</v>
      </c>
      <c r="HM30" s="26">
        <f t="shared" ref="HM30" si="1270">HL35</f>
        <v>-3266621.5033261632</v>
      </c>
      <c r="HN30" s="26">
        <f t="shared" ref="HN30" si="1271">HM35</f>
        <v>-3204214.0900149243</v>
      </c>
      <c r="HO30" s="26">
        <f t="shared" ref="HO30" si="1272">HN35</f>
        <v>-3121902.8276047357</v>
      </c>
      <c r="HP30" s="26">
        <f t="shared" ref="HP30" si="1273">HO35</f>
        <v>-3049152.3133128094</v>
      </c>
      <c r="HQ30" s="26">
        <f t="shared" ref="HQ30" si="1274">HP35</f>
        <v>-3055269.2510046945</v>
      </c>
      <c r="HR30" s="26">
        <f t="shared" ref="HR30" si="1275">HQ35</f>
        <v>-3071088.0394582711</v>
      </c>
      <c r="HS30" s="26">
        <f t="shared" ref="HS30" si="1276">HR35</f>
        <v>-3061847.0095376428</v>
      </c>
      <c r="HT30" s="26">
        <f t="shared" ref="HT30" si="1277">HS35</f>
        <v>-2982516.832197316</v>
      </c>
      <c r="HU30" s="26">
        <f t="shared" ref="HU30" si="1278">HT35</f>
        <v>-2907223.8450982384</v>
      </c>
      <c r="HV30" s="26">
        <f t="shared" ref="HV30" si="1279">HU35</f>
        <v>-2866848.2845298424</v>
      </c>
      <c r="HW30" s="26">
        <f t="shared" ref="HW30" si="1280">HV35</f>
        <v>-2827122.4937858647</v>
      </c>
      <c r="HX30" s="26">
        <f t="shared" ref="HX30" si="1281">HW35</f>
        <v>-2784569.6605403661</v>
      </c>
      <c r="HY30" s="26">
        <f t="shared" ref="HY30" si="1282">HX35</f>
        <v>-2727447.3775728848</v>
      </c>
      <c r="HZ30" s="26">
        <f t="shared" ref="HZ30" si="1283">HY35</f>
        <v>-2664099.2776654866</v>
      </c>
      <c r="IA30" s="26">
        <f t="shared" ref="IA30" si="1284">HZ35</f>
        <v>-2580843.4091316545</v>
      </c>
      <c r="IB30" s="26">
        <f t="shared" ref="IB30" si="1285">IA35</f>
        <v>-2507144.3528572363</v>
      </c>
      <c r="IC30" s="26">
        <f t="shared" ref="IC30" si="1286">IB35</f>
        <v>-2512308.7963083689</v>
      </c>
      <c r="ID30" s="26">
        <f t="shared" ref="ID30" si="1287">IC35</f>
        <v>-2527171.12179519</v>
      </c>
      <c r="IE30" s="26">
        <f t="shared" ref="IE30" si="1288">ID35</f>
        <v>-2516969.643645444</v>
      </c>
      <c r="IF30" s="26">
        <f t="shared" ref="IF30" si="1289">IE35</f>
        <v>-2436675.0162083786</v>
      </c>
      <c r="IG30" s="26">
        <f t="shared" ref="IG30" si="1290">IF35</f>
        <v>-2360413.5604704926</v>
      </c>
      <c r="IH30" s="26">
        <f t="shared" ref="IH30" si="1291">IG35</f>
        <v>-2319058.4902248196</v>
      </c>
      <c r="II30" s="26">
        <f t="shared" ref="II30" si="1292">IH35</f>
        <v>-2278349.1085132426</v>
      </c>
      <c r="IJ30" s="26">
        <f t="shared" ref="IJ30" si="1293">II35</f>
        <v>-2234808.5860044467</v>
      </c>
      <c r="IK30" s="26">
        <f t="shared" ref="IK30" si="1294">IJ35</f>
        <v>-2176694.4984017373</v>
      </c>
      <c r="IL30" s="26">
        <f t="shared" ref="IL30" si="1295">IK35</f>
        <v>-2112350.4613397978</v>
      </c>
      <c r="IM30" s="26">
        <f t="shared" ref="IM30" si="1296">IL35</f>
        <v>-2028094.5059132804</v>
      </c>
      <c r="IN30" s="26">
        <f t="shared" ref="IN30" si="1297">IM35</f>
        <v>-1953391.1957174577</v>
      </c>
      <c r="IO30" s="26">
        <f t="shared" ref="IO30" si="1298">IN35</f>
        <v>-1957547.2008558467</v>
      </c>
      <c r="IP30" s="26">
        <f t="shared" ref="IP30" si="1299">IO35</f>
        <v>-1971396.886203621</v>
      </c>
      <c r="IQ30" s="26">
        <f t="shared" ref="IQ30" si="1300">IP35</f>
        <v>-1960178.5485809154</v>
      </c>
      <c r="IR30" s="26">
        <f t="shared" ref="IR30" si="1301">IQ35</f>
        <v>-1878862.8247564198</v>
      </c>
      <c r="IS30" s="26">
        <f t="shared" ref="IS30" si="1302">IR35</f>
        <v>-1801576.0180628225</v>
      </c>
      <c r="IT30" s="26">
        <f t="shared" ref="IT30" si="1303">IS35</f>
        <v>-1759187.121114305</v>
      </c>
      <c r="IU30" s="26">
        <f t="shared" ref="IU30" si="1304">IT35</f>
        <v>-1717439.6050886216</v>
      </c>
      <c r="IV30" s="26">
        <f t="shared" ref="IV30" si="1305">IU35</f>
        <v>-1672856.6227060773</v>
      </c>
      <c r="IW30" s="26">
        <f t="shared" ref="IW30" si="1306">IV35</f>
        <v>-1613695.7316468123</v>
      </c>
      <c r="IX30" s="26">
        <f t="shared" ref="IX30" si="1307">IW35</f>
        <v>-1548300.529447248</v>
      </c>
      <c r="IY30" s="26">
        <f t="shared" ref="IY30" si="1308">IX35</f>
        <v>-1462989.0290283659</v>
      </c>
      <c r="IZ30" s="26">
        <f t="shared" ref="IZ30" si="1309">IY35</f>
        <v>-1387225.7757360435</v>
      </c>
      <c r="JA30" s="26">
        <f t="shared" ref="JA30" si="1310">IZ35</f>
        <v>-1390317.4213483641</v>
      </c>
      <c r="JB30" s="26">
        <f t="shared" ref="JB30" si="1311">JA35</f>
        <v>-1403098.3123387115</v>
      </c>
      <c r="JC30" s="26">
        <f t="shared" ref="JC30" si="1312">JB35</f>
        <v>-1390806.7270487563</v>
      </c>
      <c r="JD30" s="26">
        <f t="shared" ref="JD30" si="1313">JC35</f>
        <v>-1308413.2836917308</v>
      </c>
      <c r="JE30" s="26">
        <f t="shared" ref="JE30" si="1314">JD35</f>
        <v>-1230044.2669675515</v>
      </c>
      <c r="JF30" s="26">
        <f t="shared" ref="JF30" si="1315">JE35</f>
        <v>-1186558.8427265277</v>
      </c>
      <c r="JG30" s="26">
        <f t="shared" ref="JG30" si="1316">JF35</f>
        <v>-1143710.2305446193</v>
      </c>
      <c r="JH30" s="26">
        <f t="shared" ref="JH30" si="1317">JG35</f>
        <v>-1098021.564105199</v>
      </c>
      <c r="JI30" s="26">
        <f t="shared" ref="JI30" si="1318">JH35</f>
        <v>-1037750.3819721541</v>
      </c>
      <c r="JJ30" s="26">
        <f t="shared" ref="JJ30" si="1319">JI35</f>
        <v>-971240.26248600276</v>
      </c>
      <c r="JK30" s="26">
        <f t="shared" ref="JK30" si="1320">JJ35</f>
        <v>-884809.19929183926</v>
      </c>
      <c r="JL30" s="26">
        <f t="shared" ref="JL30" si="1321">JK35</f>
        <v>-807921.71837933874</v>
      </c>
      <c r="JM30" s="26">
        <f t="shared" ref="JM30" si="1322">JL35</f>
        <v>-809884.45208973042</v>
      </c>
      <c r="JN30" s="26">
        <f t="shared" ref="JN30" si="1323">JM35</f>
        <v>-821531.72737855744</v>
      </c>
      <c r="JO30" s="26">
        <f t="shared" ref="JO30" si="1324">JN35</f>
        <v>-808101.80298832571</v>
      </c>
      <c r="JP30" s="26">
        <f t="shared" ref="JP30" si="1325">JO35</f>
        <v>-724565.27745143906</v>
      </c>
      <c r="JQ30" s="26">
        <f t="shared" ref="JQ30" si="1326">JP35</f>
        <v>-645048.4157049827</v>
      </c>
      <c r="JR30" s="26">
        <f t="shared" ref="JR30" si="1327">JQ35</f>
        <v>-600407.56145309901</v>
      </c>
      <c r="JS30" s="26">
        <f t="shared" ref="JS30" si="1328">JR35</f>
        <v>-556398.70496861893</v>
      </c>
      <c r="JT30" s="26">
        <f t="shared" ref="JT30" si="1329">JS35</f>
        <v>-509544.95987536618</v>
      </c>
      <c r="JU30" s="26">
        <f t="shared" ref="JU30" si="1330">JT35</f>
        <v>-448103.84459409816</v>
      </c>
      <c r="JV30" s="26">
        <f t="shared" ref="JV30" si="1331">JU35</f>
        <v>-380418.91723827261</v>
      </c>
      <c r="JW30" s="26">
        <f t="shared" ref="JW30" si="1332">JV35</f>
        <v>-292808.15114164469</v>
      </c>
      <c r="JX30" s="26">
        <f t="shared" ref="JX30" si="1333">JW35</f>
        <v>-214736.0518979193</v>
      </c>
      <c r="JY30" s="26">
        <f t="shared" ref="JY30" si="1334">JX35</f>
        <v>-215509.23136737276</v>
      </c>
      <c r="JZ30" s="26">
        <f t="shared" ref="JZ30" si="1335">JY35</f>
        <v>-225961.99593925758</v>
      </c>
      <c r="KA30" s="26">
        <f t="shared" ref="KA30" si="1336">JZ35</f>
        <v>-211332.58370409647</v>
      </c>
      <c r="KB30" s="26">
        <f t="shared" ref="KB30" si="1337">KA35</f>
        <v>-126591.57245625986</v>
      </c>
      <c r="KC30" s="36">
        <f t="shared" ref="KC30" si="1338">KB35</f>
        <v>-45865.206308391236</v>
      </c>
    </row>
    <row r="31" spans="1:289" s="26" customFormat="1" x14ac:dyDescent="0.25">
      <c r="A31" s="31" t="s">
        <v>33</v>
      </c>
      <c r="B31" s="31">
        <f t="shared" ref="B31:BM31" si="1339">-B18+SUM(B27:B28)</f>
        <v>151949.58280763333</v>
      </c>
      <c r="C31" s="26">
        <f t="shared" si="1339"/>
        <v>151949.58280763333</v>
      </c>
      <c r="D31" s="26">
        <f t="shared" si="1339"/>
        <v>151949.58280763333</v>
      </c>
      <c r="E31" s="26">
        <f t="shared" si="1339"/>
        <v>151949.58280763333</v>
      </c>
      <c r="F31" s="26">
        <f t="shared" si="1339"/>
        <v>151949.58280763333</v>
      </c>
      <c r="G31" s="26">
        <f t="shared" si="1339"/>
        <v>151949.58280763333</v>
      </c>
      <c r="H31" s="26">
        <f t="shared" si="1339"/>
        <v>-200279.21610428393</v>
      </c>
      <c r="I31" s="26">
        <f t="shared" si="1339"/>
        <v>-209642.2710667341</v>
      </c>
      <c r="J31" s="26">
        <f t="shared" si="1339"/>
        <v>-185330.08081304462</v>
      </c>
      <c r="K31" s="26">
        <f t="shared" si="1339"/>
        <v>-117547.58997116052</v>
      </c>
      <c r="L31" s="26">
        <f t="shared" si="1339"/>
        <v>-121773.90089297929</v>
      </c>
      <c r="M31" s="26">
        <f t="shared" si="1339"/>
        <v>-154600.71793035226</v>
      </c>
      <c r="N31" s="26">
        <f t="shared" si="1339"/>
        <v>-244954.77392847501</v>
      </c>
      <c r="O31" s="26">
        <f t="shared" si="1339"/>
        <v>-242201.6620664215</v>
      </c>
      <c r="P31" s="26">
        <f t="shared" si="1339"/>
        <v>-227314.2245204967</v>
      </c>
      <c r="Q31" s="26">
        <f t="shared" si="1339"/>
        <v>-221120.35269863947</v>
      </c>
      <c r="R31" s="26">
        <f t="shared" si="1339"/>
        <v>-200800.51216307105</v>
      </c>
      <c r="S31" s="26">
        <f t="shared" si="1339"/>
        <v>-211045.05019217593</v>
      </c>
      <c r="T31" s="26">
        <f t="shared" si="1339"/>
        <v>-292940.20549001615</v>
      </c>
      <c r="U31" s="26">
        <f t="shared" si="1339"/>
        <v>-302949.57136856799</v>
      </c>
      <c r="V31" s="26">
        <f t="shared" si="1339"/>
        <v>-276959.16454792302</v>
      </c>
      <c r="W31" s="26">
        <f t="shared" si="1339"/>
        <v>-204497.7987098587</v>
      </c>
      <c r="X31" s="26">
        <f t="shared" si="1339"/>
        <v>-209015.84250033679</v>
      </c>
      <c r="Y31" s="26">
        <f t="shared" si="1339"/>
        <v>-244108.62190546389</v>
      </c>
      <c r="Z31" s="26">
        <f t="shared" si="1339"/>
        <v>-99989.868381861059</v>
      </c>
      <c r="AA31" s="26">
        <f t="shared" si="1339"/>
        <v>-98237.535100509835</v>
      </c>
      <c r="AB31" s="26">
        <f t="shared" si="1339"/>
        <v>-88761.80233231654</v>
      </c>
      <c r="AC31" s="26">
        <f t="shared" si="1339"/>
        <v>-84819.453354978454</v>
      </c>
      <c r="AD31" s="26">
        <f t="shared" si="1339"/>
        <v>-71886.040320439541</v>
      </c>
      <c r="AE31" s="26">
        <f t="shared" si="1339"/>
        <v>-78406.605353739302</v>
      </c>
      <c r="AF31" s="26">
        <f t="shared" si="1339"/>
        <v>-130532.20482095219</v>
      </c>
      <c r="AG31" s="26">
        <f t="shared" si="1339"/>
        <v>-136903.08469545364</v>
      </c>
      <c r="AH31" s="26">
        <f t="shared" si="1339"/>
        <v>-120360.4023964118</v>
      </c>
      <c r="AI31" s="26">
        <f t="shared" si="1339"/>
        <v>-74239.333100121832</v>
      </c>
      <c r="AJ31" s="26">
        <f t="shared" si="1339"/>
        <v>-77115.031181910555</v>
      </c>
      <c r="AK31" s="26">
        <f t="shared" si="1339"/>
        <v>40372.450490490941</v>
      </c>
      <c r="AL31" s="26">
        <f t="shared" si="1339"/>
        <v>37380.316293463664</v>
      </c>
      <c r="AM31" s="26">
        <f t="shared" si="1339"/>
        <v>39153.208993825363</v>
      </c>
      <c r="AN31" s="26">
        <f t="shared" si="1339"/>
        <v>48740.116709436377</v>
      </c>
      <c r="AO31" s="26">
        <f t="shared" si="1339"/>
        <v>52728.719675883331</v>
      </c>
      <c r="AP31" s="26">
        <f t="shared" si="1339"/>
        <v>65813.875224613061</v>
      </c>
      <c r="AQ31" s="26">
        <f t="shared" si="1339"/>
        <v>59216.807033990859</v>
      </c>
      <c r="AR31" s="26">
        <f t="shared" si="1339"/>
        <v>6479.638950223336</v>
      </c>
      <c r="AS31" s="26">
        <f t="shared" si="1339"/>
        <v>34.012113942910219</v>
      </c>
      <c r="AT31" s="26">
        <f t="shared" si="1339"/>
        <v>16770.78302647089</v>
      </c>
      <c r="AU31" s="26">
        <f t="shared" si="1339"/>
        <v>63432.972210720967</v>
      </c>
      <c r="AV31" s="26">
        <f t="shared" si="1339"/>
        <v>60523.534724196652</v>
      </c>
      <c r="AW31" s="26">
        <f t="shared" si="1339"/>
        <v>37226.085226986179</v>
      </c>
      <c r="AX31" s="26">
        <f t="shared" si="1339"/>
        <v>-105972.77833156066</v>
      </c>
      <c r="AY31" s="26">
        <f t="shared" si="1339"/>
        <v>-103004.53010753362</v>
      </c>
      <c r="AZ31" s="26">
        <f t="shared" si="1339"/>
        <v>-86953.743844513257</v>
      </c>
      <c r="BA31" s="26">
        <f t="shared" si="1339"/>
        <v>-80275.864427958615</v>
      </c>
      <c r="BB31" s="26">
        <f t="shared" si="1339"/>
        <v>-58368.171023438394</v>
      </c>
      <c r="BC31" s="26">
        <f t="shared" si="1339"/>
        <v>-69413.247770951304</v>
      </c>
      <c r="BD31" s="26">
        <f t="shared" si="1339"/>
        <v>-157707.93445612263</v>
      </c>
      <c r="BE31" s="26">
        <f t="shared" si="1339"/>
        <v>-168499.46200069867</v>
      </c>
      <c r="BF31" s="26">
        <f t="shared" si="1339"/>
        <v>-140478.08736989053</v>
      </c>
      <c r="BG31" s="26">
        <f t="shared" si="1339"/>
        <v>-62354.374554607726</v>
      </c>
      <c r="BH31" s="26">
        <f t="shared" si="1339"/>
        <v>-67225.471745391958</v>
      </c>
      <c r="BI31" s="36">
        <f t="shared" si="1339"/>
        <v>34068.320493577863</v>
      </c>
      <c r="BJ31" s="31">
        <f t="shared" si="1339"/>
        <v>28806.604887607158</v>
      </c>
      <c r="BK31" s="26">
        <f t="shared" si="1339"/>
        <v>31811.298856495006</v>
      </c>
      <c r="BL31" s="26">
        <f t="shared" si="1339"/>
        <v>48059.165288289834</v>
      </c>
      <c r="BM31" s="26">
        <f t="shared" si="1339"/>
        <v>54819.039292580273</v>
      </c>
      <c r="BN31" s="26">
        <f t="shared" ref="BN31:DY31" si="1340">-BN18+SUM(BN27:BN28)</f>
        <v>76995.727115372079</v>
      </c>
      <c r="BO31" s="26">
        <f t="shared" si="1340"/>
        <v>65815.032987261307</v>
      </c>
      <c r="BP31" s="26">
        <f t="shared" si="1340"/>
        <v>-23563.783251980494</v>
      </c>
      <c r="BQ31" s="26">
        <f t="shared" si="1340"/>
        <v>-34487.814963951765</v>
      </c>
      <c r="BR31" s="26">
        <f t="shared" si="1340"/>
        <v>-6122.3788553418708</v>
      </c>
      <c r="BS31" s="26">
        <f t="shared" si="1340"/>
        <v>72960.578837707522</v>
      </c>
      <c r="BT31" s="26">
        <f t="shared" si="1340"/>
        <v>68029.671701120969</v>
      </c>
      <c r="BU31" s="26">
        <f t="shared" si="1340"/>
        <v>28337.434576103056</v>
      </c>
      <c r="BV31" s="26">
        <f t="shared" si="1340"/>
        <v>29425.564328261942</v>
      </c>
      <c r="BW31" s="26">
        <f t="shared" si="1340"/>
        <v>32413.402251414605</v>
      </c>
      <c r="BX31" s="26">
        <f t="shared" si="1340"/>
        <v>48570.119706804631</v>
      </c>
      <c r="BY31" s="26">
        <f t="shared" si="1340"/>
        <v>55292.071464583336</v>
      </c>
      <c r="BZ31" s="26">
        <f t="shared" si="1340"/>
        <v>77344.3501901204</v>
      </c>
      <c r="CA31" s="26">
        <f t="shared" si="1340"/>
        <v>66226.378686518525</v>
      </c>
      <c r="CB31" s="26">
        <f t="shared" si="1340"/>
        <v>-22651.030943635677</v>
      </c>
      <c r="CC31" s="26">
        <f t="shared" si="1340"/>
        <v>-33513.779882700182</v>
      </c>
      <c r="CD31" s="26">
        <f t="shared" si="1340"/>
        <v>-5307.4711572102387</v>
      </c>
      <c r="CE31" s="26">
        <f t="shared" si="1340"/>
        <v>73331.838708289608</v>
      </c>
      <c r="CF31" s="26">
        <f t="shared" si="1340"/>
        <v>68428.593489046616</v>
      </c>
      <c r="CG31" s="26">
        <f t="shared" si="1340"/>
        <v>28961.001077119727</v>
      </c>
      <c r="CH31" s="26">
        <f t="shared" si="1340"/>
        <v>27243.76504752168</v>
      </c>
      <c r="CI31" s="26">
        <f t="shared" si="1340"/>
        <v>30238.297633034701</v>
      </c>
      <c r="CJ31" s="26">
        <f t="shared" si="1340"/>
        <v>46431.216439032811</v>
      </c>
      <c r="CK31" s="26">
        <f t="shared" si="1340"/>
        <v>53168.229655491188</v>
      </c>
      <c r="CL31" s="26">
        <f t="shared" si="1340"/>
        <v>75269.91954861558</v>
      </c>
      <c r="CM31" s="26">
        <f t="shared" si="1340"/>
        <v>64127.036698661104</v>
      </c>
      <c r="CN31" s="26">
        <f t="shared" si="1340"/>
        <v>-24949.515008219809</v>
      </c>
      <c r="CO31" s="26">
        <f t="shared" si="1340"/>
        <v>-35836.603432331118</v>
      </c>
      <c r="CP31" s="26">
        <f t="shared" si="1340"/>
        <v>-7567.0945874884492</v>
      </c>
      <c r="CQ31" s="26">
        <f t="shared" si="1340"/>
        <v>71248.417482195247</v>
      </c>
      <c r="CR31" s="26">
        <f t="shared" si="1340"/>
        <v>66334.185866749613</v>
      </c>
      <c r="CS31" s="26">
        <f t="shared" si="1340"/>
        <v>26785.454072241788</v>
      </c>
      <c r="CT31" s="26">
        <f t="shared" si="1340"/>
        <v>25209.295899066725</v>
      </c>
      <c r="CU31" s="26">
        <f t="shared" si="1340"/>
        <v>28209.323757202714</v>
      </c>
      <c r="CV31" s="26">
        <f t="shared" si="1340"/>
        <v>44431.958220272034</v>
      </c>
      <c r="CW31" s="26">
        <f t="shared" si="1340"/>
        <v>51181.334542901895</v>
      </c>
      <c r="CX31" s="26">
        <f t="shared" si="1340"/>
        <v>73323.583290512557</v>
      </c>
      <c r="CY31" s="26">
        <f t="shared" si="1340"/>
        <v>62160.252114377858</v>
      </c>
      <c r="CZ31" s="26">
        <f t="shared" si="1340"/>
        <v>-27079.764147307957</v>
      </c>
      <c r="DA31" s="26">
        <f t="shared" si="1340"/>
        <v>-37986.831488746684</v>
      </c>
      <c r="DB31" s="26">
        <f t="shared" si="1340"/>
        <v>-9665.4452127582626</v>
      </c>
      <c r="DC31" s="26">
        <f t="shared" si="1340"/>
        <v>69294.701357759943</v>
      </c>
      <c r="DD31" s="26">
        <f t="shared" si="1340"/>
        <v>64371.451626235154</v>
      </c>
      <c r="DE31" s="26">
        <f t="shared" si="1340"/>
        <v>24761.06328707916</v>
      </c>
      <c r="DF31" s="26">
        <f t="shared" si="1340"/>
        <v>23839.023149066721</v>
      </c>
      <c r="DG31" s="26">
        <f t="shared" si="1340"/>
        <v>26839.05100720271</v>
      </c>
      <c r="DH31" s="26">
        <f t="shared" si="1340"/>
        <v>43061.68547027203</v>
      </c>
      <c r="DI31" s="26">
        <f t="shared" si="1340"/>
        <v>49811.061792901892</v>
      </c>
      <c r="DJ31" s="26">
        <f t="shared" si="1340"/>
        <v>71953.310540512553</v>
      </c>
      <c r="DK31" s="26">
        <f t="shared" si="1340"/>
        <v>60789.979364377854</v>
      </c>
      <c r="DL31" s="26">
        <f t="shared" si="1340"/>
        <v>-28450.03689730796</v>
      </c>
      <c r="DM31" s="26">
        <f t="shared" si="1340"/>
        <v>-39357.104238746688</v>
      </c>
      <c r="DN31" s="26">
        <f t="shared" si="1340"/>
        <v>-11035.717962758266</v>
      </c>
      <c r="DO31" s="26">
        <f t="shared" si="1340"/>
        <v>67924.428607759939</v>
      </c>
      <c r="DP31" s="26">
        <f t="shared" si="1340"/>
        <v>63001.17887623515</v>
      </c>
      <c r="DQ31" s="26">
        <f t="shared" si="1340"/>
        <v>23397.781724579225</v>
      </c>
      <c r="DR31" s="26">
        <f t="shared" si="1340"/>
        <v>22475.741586566786</v>
      </c>
      <c r="DS31" s="26">
        <f t="shared" si="1340"/>
        <v>25475.769444702775</v>
      </c>
      <c r="DT31" s="26">
        <f t="shared" si="1340"/>
        <v>41698.403907772095</v>
      </c>
      <c r="DU31" s="26">
        <f t="shared" si="1340"/>
        <v>48447.780230401957</v>
      </c>
      <c r="DV31" s="26">
        <f t="shared" si="1340"/>
        <v>70590.028978012619</v>
      </c>
      <c r="DW31" s="26">
        <f t="shared" si="1340"/>
        <v>59426.697801877919</v>
      </c>
      <c r="DX31" s="26">
        <f t="shared" si="1340"/>
        <v>-29813.318459807895</v>
      </c>
      <c r="DY31" s="26">
        <f t="shared" si="1340"/>
        <v>-40720.385801246623</v>
      </c>
      <c r="DZ31" s="26">
        <f t="shared" ref="DZ31:GK31" si="1341">-DZ18+SUM(DZ27:DZ28)</f>
        <v>-12398.999525258201</v>
      </c>
      <c r="EA31" s="26">
        <f t="shared" si="1341"/>
        <v>66561.147045260004</v>
      </c>
      <c r="EB31" s="26">
        <f t="shared" si="1341"/>
        <v>61637.897313735215</v>
      </c>
      <c r="EC31" s="26">
        <f t="shared" si="1341"/>
        <v>22040.093112079194</v>
      </c>
      <c r="ED31" s="26">
        <f t="shared" si="1341"/>
        <v>21118.052974066755</v>
      </c>
      <c r="EE31" s="26">
        <f t="shared" si="1341"/>
        <v>24118.080832202744</v>
      </c>
      <c r="EF31" s="26">
        <f t="shared" si="1341"/>
        <v>40340.715295272064</v>
      </c>
      <c r="EG31" s="26">
        <f t="shared" si="1341"/>
        <v>47090.091617901926</v>
      </c>
      <c r="EH31" s="26">
        <f t="shared" si="1341"/>
        <v>69232.340365512588</v>
      </c>
      <c r="EI31" s="26">
        <f t="shared" si="1341"/>
        <v>58069.009189377888</v>
      </c>
      <c r="EJ31" s="26">
        <f t="shared" si="1341"/>
        <v>-31171.007072307926</v>
      </c>
      <c r="EK31" s="26">
        <f t="shared" si="1341"/>
        <v>-42078.074413746654</v>
      </c>
      <c r="EL31" s="26">
        <f t="shared" si="1341"/>
        <v>-13756.688137758232</v>
      </c>
      <c r="EM31" s="26">
        <f t="shared" si="1341"/>
        <v>65203.458432759973</v>
      </c>
      <c r="EN31" s="26">
        <f t="shared" si="1341"/>
        <v>60280.208701235184</v>
      </c>
      <c r="EO31" s="26">
        <f t="shared" si="1341"/>
        <v>20690.793924579222</v>
      </c>
      <c r="EP31" s="26">
        <f t="shared" si="1341"/>
        <v>19768.753786566784</v>
      </c>
      <c r="EQ31" s="26">
        <f t="shared" si="1341"/>
        <v>22768.781644702773</v>
      </c>
      <c r="ER31" s="26">
        <f t="shared" si="1341"/>
        <v>38991.416107772093</v>
      </c>
      <c r="ES31" s="26">
        <f t="shared" si="1341"/>
        <v>45740.792430401954</v>
      </c>
      <c r="ET31" s="26">
        <f t="shared" si="1341"/>
        <v>67883.041178012616</v>
      </c>
      <c r="EU31" s="26">
        <f t="shared" si="1341"/>
        <v>56719.710001877917</v>
      </c>
      <c r="EV31" s="26">
        <f t="shared" si="1341"/>
        <v>-32520.306259807898</v>
      </c>
      <c r="EW31" s="26">
        <f t="shared" si="1341"/>
        <v>-43427.373601246625</v>
      </c>
      <c r="EX31" s="26">
        <f t="shared" si="1341"/>
        <v>-15105.987325258204</v>
      </c>
      <c r="EY31" s="26">
        <f t="shared" si="1341"/>
        <v>63854.159245260002</v>
      </c>
      <c r="EZ31" s="26">
        <f t="shared" si="1341"/>
        <v>58930.909513735212</v>
      </c>
      <c r="FA31" s="26">
        <f t="shared" si="1341"/>
        <v>19347.087687079154</v>
      </c>
      <c r="FB31" s="26">
        <f t="shared" si="1341"/>
        <v>18425.047549066716</v>
      </c>
      <c r="FC31" s="26">
        <f t="shared" si="1341"/>
        <v>21425.075407202705</v>
      </c>
      <c r="FD31" s="26">
        <f t="shared" si="1341"/>
        <v>37647.709870272025</v>
      </c>
      <c r="FE31" s="26">
        <f t="shared" si="1341"/>
        <v>44397.086192901887</v>
      </c>
      <c r="FF31" s="26">
        <f t="shared" si="1341"/>
        <v>66539.334940512548</v>
      </c>
      <c r="FG31" s="26">
        <f t="shared" si="1341"/>
        <v>55376.003764377849</v>
      </c>
      <c r="FH31" s="26">
        <f t="shared" si="1341"/>
        <v>-33864.012497307966</v>
      </c>
      <c r="FI31" s="26">
        <f t="shared" si="1341"/>
        <v>-44771.079838746693</v>
      </c>
      <c r="FJ31" s="26">
        <f t="shared" si="1341"/>
        <v>-16449.693562758272</v>
      </c>
      <c r="FK31" s="26">
        <f t="shared" si="1341"/>
        <v>62510.453007759934</v>
      </c>
      <c r="FL31" s="26">
        <f t="shared" si="1341"/>
        <v>57587.203276235145</v>
      </c>
      <c r="FM31" s="26">
        <f t="shared" si="1341"/>
        <v>18010.372637079156</v>
      </c>
      <c r="FN31" s="26">
        <f t="shared" si="1341"/>
        <v>17088.332499066717</v>
      </c>
      <c r="FO31" s="26">
        <f t="shared" si="1341"/>
        <v>20088.360357202706</v>
      </c>
      <c r="FP31" s="26">
        <f t="shared" si="1341"/>
        <v>36310.994820272026</v>
      </c>
      <c r="FQ31" s="26">
        <f t="shared" si="1341"/>
        <v>43060.371142901888</v>
      </c>
      <c r="FR31" s="26">
        <f t="shared" si="1341"/>
        <v>65202.619890512549</v>
      </c>
      <c r="FS31" s="26">
        <f t="shared" si="1341"/>
        <v>54039.28871437785</v>
      </c>
      <c r="FT31" s="26">
        <f t="shared" si="1341"/>
        <v>-35200.727547307964</v>
      </c>
      <c r="FU31" s="26">
        <f t="shared" si="1341"/>
        <v>-46107.794888746692</v>
      </c>
      <c r="FV31" s="26">
        <f t="shared" si="1341"/>
        <v>-17786.40861275827</v>
      </c>
      <c r="FW31" s="26">
        <f t="shared" si="1341"/>
        <v>61173.737957759935</v>
      </c>
      <c r="FX31" s="26">
        <f t="shared" si="1341"/>
        <v>56250.488226235146</v>
      </c>
      <c r="FY31" s="26">
        <f t="shared" si="1341"/>
        <v>16680.648774579226</v>
      </c>
      <c r="FZ31" s="26">
        <f t="shared" si="1341"/>
        <v>15758.608636566787</v>
      </c>
      <c r="GA31" s="26">
        <f t="shared" si="1341"/>
        <v>18758.636494702776</v>
      </c>
      <c r="GB31" s="26">
        <f t="shared" si="1341"/>
        <v>34981.270957772096</v>
      </c>
      <c r="GC31" s="26">
        <f t="shared" si="1341"/>
        <v>41730.647280401958</v>
      </c>
      <c r="GD31" s="26">
        <f t="shared" si="1341"/>
        <v>63872.896028012619</v>
      </c>
      <c r="GE31" s="26">
        <f t="shared" si="1341"/>
        <v>52709.56485187792</v>
      </c>
      <c r="GF31" s="26">
        <f t="shared" si="1341"/>
        <v>-36530.451409807894</v>
      </c>
      <c r="GG31" s="26">
        <f t="shared" si="1341"/>
        <v>-47437.518751246622</v>
      </c>
      <c r="GH31" s="26">
        <f t="shared" si="1341"/>
        <v>-19116.1324752582</v>
      </c>
      <c r="GI31" s="26">
        <f t="shared" si="1341"/>
        <v>59844.014095260005</v>
      </c>
      <c r="GJ31" s="26">
        <f t="shared" si="1341"/>
        <v>54920.764363735216</v>
      </c>
      <c r="GK31" s="26">
        <f t="shared" si="1341"/>
        <v>15356.517862079199</v>
      </c>
      <c r="GL31" s="26">
        <f t="shared" ref="GL31:IW31" si="1342">-GL18+SUM(GL27:GL28)</f>
        <v>14434.477724066761</v>
      </c>
      <c r="GM31" s="26">
        <f t="shared" si="1342"/>
        <v>17434.50558220275</v>
      </c>
      <c r="GN31" s="26">
        <f t="shared" si="1342"/>
        <v>33657.14004527207</v>
      </c>
      <c r="GO31" s="26">
        <f t="shared" si="1342"/>
        <v>40406.516367901932</v>
      </c>
      <c r="GP31" s="26">
        <f t="shared" si="1342"/>
        <v>62548.765115512593</v>
      </c>
      <c r="GQ31" s="26">
        <f t="shared" si="1342"/>
        <v>51385.433939377894</v>
      </c>
      <c r="GR31" s="26">
        <f t="shared" si="1342"/>
        <v>-37854.582322307921</v>
      </c>
      <c r="GS31" s="26">
        <f t="shared" si="1342"/>
        <v>-48761.649663746648</v>
      </c>
      <c r="GT31" s="26">
        <f t="shared" si="1342"/>
        <v>-20440.263387758227</v>
      </c>
      <c r="GU31" s="26">
        <f t="shared" si="1342"/>
        <v>58519.883182759979</v>
      </c>
      <c r="GV31" s="26">
        <f t="shared" si="1342"/>
        <v>53596.63345123519</v>
      </c>
      <c r="GW31" s="36">
        <f t="shared" si="1342"/>
        <v>14040.776374579174</v>
      </c>
      <c r="GX31" s="26">
        <f t="shared" si="1342"/>
        <v>54176.873717373412</v>
      </c>
      <c r="GY31" s="26">
        <f t="shared" si="1342"/>
        <v>56832.858788562473</v>
      </c>
      <c r="GZ31" s="26">
        <f t="shared" si="1342"/>
        <v>71195.083736713917</v>
      </c>
      <c r="HA31" s="26">
        <f t="shared" si="1342"/>
        <v>77170.442500175617</v>
      </c>
      <c r="HB31" s="26">
        <f t="shared" si="1342"/>
        <v>96773.421171430266</v>
      </c>
      <c r="HC31" s="26">
        <f t="shared" si="1342"/>
        <v>86890.299297030084</v>
      </c>
      <c r="HD31" s="26">
        <f t="shared" si="1342"/>
        <v>7884.3159689359018</v>
      </c>
      <c r="HE31" s="26">
        <f t="shared" si="1342"/>
        <v>-1771.9303724947385</v>
      </c>
      <c r="HF31" s="26">
        <f t="shared" si="1342"/>
        <v>23301.563175375981</v>
      </c>
      <c r="HG31" s="26">
        <f t="shared" si="1342"/>
        <v>93206.570871039003</v>
      </c>
      <c r="HH31" s="26">
        <f t="shared" si="1342"/>
        <v>88847.918749458331</v>
      </c>
      <c r="HI31" s="26">
        <f t="shared" si="1342"/>
        <v>53683.025880200788</v>
      </c>
      <c r="HJ31" s="26">
        <f t="shared" si="1342"/>
        <v>52866.725179873407</v>
      </c>
      <c r="HK31" s="26">
        <f t="shared" si="1342"/>
        <v>55522.710251062468</v>
      </c>
      <c r="HL31" s="26">
        <f t="shared" si="1342"/>
        <v>69884.935199213913</v>
      </c>
      <c r="HM31" s="26">
        <f t="shared" si="1342"/>
        <v>75860.293962675612</v>
      </c>
      <c r="HN31" s="26">
        <f t="shared" si="1342"/>
        <v>95463.272633930261</v>
      </c>
      <c r="HO31" s="26">
        <f t="shared" si="1342"/>
        <v>85580.150759530079</v>
      </c>
      <c r="HP31" s="26">
        <f t="shared" si="1342"/>
        <v>6574.167431435897</v>
      </c>
      <c r="HQ31" s="26">
        <f t="shared" si="1342"/>
        <v>-3082.0789099947433</v>
      </c>
      <c r="HR31" s="26">
        <f t="shared" si="1342"/>
        <v>21991.414637875976</v>
      </c>
      <c r="HS31" s="26">
        <f t="shared" si="1342"/>
        <v>91896.422333538998</v>
      </c>
      <c r="HT31" s="26">
        <f t="shared" si="1342"/>
        <v>87537.770211958326</v>
      </c>
      <c r="HU31" s="26">
        <f t="shared" si="1342"/>
        <v>52379.868530200794</v>
      </c>
      <c r="HV31" s="26">
        <f t="shared" si="1342"/>
        <v>51563.567829873413</v>
      </c>
      <c r="HW31" s="26">
        <f t="shared" si="1342"/>
        <v>54219.552901062474</v>
      </c>
      <c r="HX31" s="26">
        <f t="shared" si="1342"/>
        <v>68581.777849213919</v>
      </c>
      <c r="HY31" s="26">
        <f t="shared" si="1342"/>
        <v>74557.136612675618</v>
      </c>
      <c r="HZ31" s="26">
        <f t="shared" si="1342"/>
        <v>94160.115283930267</v>
      </c>
      <c r="IA31" s="26">
        <f t="shared" si="1342"/>
        <v>84276.993409530085</v>
      </c>
      <c r="IB31" s="26">
        <f t="shared" si="1342"/>
        <v>5271.010081435903</v>
      </c>
      <c r="IC31" s="26">
        <f t="shared" si="1342"/>
        <v>-4385.2362599947373</v>
      </c>
      <c r="ID31" s="26">
        <f t="shared" si="1342"/>
        <v>20688.257287875982</v>
      </c>
      <c r="IE31" s="26">
        <f t="shared" si="1342"/>
        <v>90593.264983539004</v>
      </c>
      <c r="IF31" s="26">
        <f t="shared" si="1342"/>
        <v>86234.612861958332</v>
      </c>
      <c r="IG31" s="26">
        <f t="shared" si="1342"/>
        <v>51083.702367700811</v>
      </c>
      <c r="IH31" s="26">
        <f t="shared" si="1342"/>
        <v>50267.40166737343</v>
      </c>
      <c r="II31" s="26">
        <f t="shared" si="1342"/>
        <v>52923.386738562491</v>
      </c>
      <c r="IJ31" s="26">
        <f t="shared" si="1342"/>
        <v>67285.611686713935</v>
      </c>
      <c r="IK31" s="26">
        <f t="shared" si="1342"/>
        <v>73260.970450175635</v>
      </c>
      <c r="IL31" s="26">
        <f t="shared" si="1342"/>
        <v>92863.949121430283</v>
      </c>
      <c r="IM31" s="26">
        <f t="shared" si="1342"/>
        <v>82980.827247030102</v>
      </c>
      <c r="IN31" s="26">
        <f t="shared" si="1342"/>
        <v>3974.8439189359196</v>
      </c>
      <c r="IO31" s="26">
        <f t="shared" si="1342"/>
        <v>-5681.4024224947207</v>
      </c>
      <c r="IP31" s="26">
        <f t="shared" si="1342"/>
        <v>19392.091125375999</v>
      </c>
      <c r="IQ31" s="26">
        <f t="shared" si="1342"/>
        <v>89297.098821039021</v>
      </c>
      <c r="IR31" s="26">
        <f t="shared" si="1342"/>
        <v>84938.446699458349</v>
      </c>
      <c r="IS31" s="26">
        <f t="shared" si="1342"/>
        <v>49791.730917700799</v>
      </c>
      <c r="IT31" s="26">
        <f t="shared" si="1342"/>
        <v>48975.430217373418</v>
      </c>
      <c r="IU31" s="26">
        <f t="shared" si="1342"/>
        <v>51631.415288562479</v>
      </c>
      <c r="IV31" s="26">
        <f t="shared" si="1342"/>
        <v>65993.640236713924</v>
      </c>
      <c r="IW31" s="26">
        <f t="shared" si="1342"/>
        <v>71968.999000175623</v>
      </c>
      <c r="IX31" s="26">
        <f t="shared" ref="IX31:KC31" si="1343">-IX18+SUM(IX27:IX28)</f>
        <v>91571.977671430272</v>
      </c>
      <c r="IY31" s="26">
        <f t="shared" si="1343"/>
        <v>81688.85579703009</v>
      </c>
      <c r="IZ31" s="26">
        <f t="shared" si="1343"/>
        <v>2682.8724689359078</v>
      </c>
      <c r="JA31" s="26">
        <f t="shared" si="1343"/>
        <v>-6973.3738724947325</v>
      </c>
      <c r="JB31" s="26">
        <f t="shared" si="1343"/>
        <v>18100.119675375987</v>
      </c>
      <c r="JC31" s="26">
        <f t="shared" si="1343"/>
        <v>88005.127371039009</v>
      </c>
      <c r="JD31" s="26">
        <f t="shared" si="1343"/>
        <v>83646.475249458337</v>
      </c>
      <c r="JE31" s="26">
        <f t="shared" si="1343"/>
        <v>48509.547130200779</v>
      </c>
      <c r="JF31" s="26">
        <f t="shared" si="1343"/>
        <v>47693.246429873398</v>
      </c>
      <c r="JG31" s="26">
        <f t="shared" si="1343"/>
        <v>50349.231501062459</v>
      </c>
      <c r="JH31" s="26">
        <f t="shared" si="1343"/>
        <v>64711.456449213903</v>
      </c>
      <c r="JI31" s="26">
        <f t="shared" si="1343"/>
        <v>70686.815212675603</v>
      </c>
      <c r="JJ31" s="26">
        <f t="shared" si="1343"/>
        <v>90289.793883930251</v>
      </c>
      <c r="JK31" s="26">
        <f t="shared" si="1343"/>
        <v>80406.67200953007</v>
      </c>
      <c r="JL31" s="26">
        <f t="shared" si="1343"/>
        <v>1400.6886814358877</v>
      </c>
      <c r="JM31" s="26">
        <f t="shared" si="1343"/>
        <v>-8255.5576599947526</v>
      </c>
      <c r="JN31" s="26">
        <f t="shared" si="1343"/>
        <v>16817.935887875967</v>
      </c>
      <c r="JO31" s="26">
        <f t="shared" si="1343"/>
        <v>86722.943583538989</v>
      </c>
      <c r="JP31" s="26">
        <f t="shared" si="1343"/>
        <v>82364.291461958317</v>
      </c>
      <c r="JQ31" s="26">
        <f t="shared" si="1343"/>
        <v>47230.159817700798</v>
      </c>
      <c r="JR31" s="26">
        <f t="shared" si="1343"/>
        <v>46413.859117373417</v>
      </c>
      <c r="JS31" s="26">
        <f t="shared" si="1343"/>
        <v>49069.844188562478</v>
      </c>
      <c r="JT31" s="26">
        <f t="shared" si="1343"/>
        <v>63432.069136713922</v>
      </c>
      <c r="JU31" s="26">
        <f t="shared" si="1343"/>
        <v>69407.427900175622</v>
      </c>
      <c r="JV31" s="26">
        <f t="shared" si="1343"/>
        <v>89010.406571430271</v>
      </c>
      <c r="JW31" s="26">
        <f t="shared" si="1343"/>
        <v>79127.284697030089</v>
      </c>
      <c r="JX31" s="26">
        <f t="shared" si="1343"/>
        <v>121.30136893590679</v>
      </c>
      <c r="JY31" s="26">
        <f t="shared" si="1343"/>
        <v>-9534.9449724947335</v>
      </c>
      <c r="JZ31" s="26">
        <f t="shared" si="1343"/>
        <v>15538.548575375986</v>
      </c>
      <c r="KA31" s="26">
        <f t="shared" si="1343"/>
        <v>85443.556271039008</v>
      </c>
      <c r="KB31" s="26">
        <f t="shared" si="1343"/>
        <v>81084.904149458336</v>
      </c>
      <c r="KC31" s="36">
        <f t="shared" si="1343"/>
        <v>45960.560167700809</v>
      </c>
    </row>
    <row r="32" spans="1:289" s="26" customFormat="1" x14ac:dyDescent="0.25">
      <c r="A32" s="31"/>
      <c r="B32" s="31"/>
      <c r="BI32" s="36"/>
      <c r="BJ32" s="31"/>
      <c r="GW32" s="36"/>
      <c r="KC32" s="36"/>
    </row>
    <row r="33" spans="1:290" s="26" customFormat="1" x14ac:dyDescent="0.25">
      <c r="A33" s="31" t="s">
        <v>35</v>
      </c>
      <c r="B33" s="40">
        <f t="shared" ref="B33:BM33" si="1344">B12/12*(B30+0.5*(B31))</f>
        <v>316.56163084923611</v>
      </c>
      <c r="C33" s="30">
        <f t="shared" si="1344"/>
        <v>951.00389934291343</v>
      </c>
      <c r="D33" s="30">
        <f t="shared" si="1344"/>
        <v>1588.0896772886479</v>
      </c>
      <c r="E33" s="30">
        <f t="shared" si="1344"/>
        <v>2227.8299793091564</v>
      </c>
      <c r="F33" s="30">
        <f t="shared" si="1344"/>
        <v>2870.235865921416</v>
      </c>
      <c r="G33" s="30">
        <f t="shared" si="1344"/>
        <v>3515.3184437278937</v>
      </c>
      <c r="H33" s="30">
        <f t="shared" si="1344"/>
        <v>3429.2788678754046</v>
      </c>
      <c r="I33" s="30">
        <f t="shared" si="1344"/>
        <v>2589.5644315519316</v>
      </c>
      <c r="J33" s="30">
        <f t="shared" si="1344"/>
        <v>1777.495216933859</v>
      </c>
      <c r="K33" s="30">
        <f t="shared" si="1344"/>
        <v>1153.9062995373229</v>
      </c>
      <c r="L33" s="30">
        <f t="shared" si="1344"/>
        <v>660.12780315177031</v>
      </c>
      <c r="M33" s="30">
        <f t="shared" si="1344"/>
        <v>87.097879782961954</v>
      </c>
      <c r="N33" s="30">
        <f t="shared" si="1344"/>
        <v>-744.9464870904992</v>
      </c>
      <c r="O33" s="30">
        <f t="shared" si="1344"/>
        <v>-1762.9596724427438</v>
      </c>
      <c r="P33" s="30">
        <f t="shared" si="1344"/>
        <v>-2748.4634348006684</v>
      </c>
      <c r="Q33" s="30">
        <f t="shared" si="1344"/>
        <v>-3694.1540683188714</v>
      </c>
      <c r="R33" s="30">
        <f t="shared" si="1344"/>
        <v>-4588.5481787320969</v>
      </c>
      <c r="S33" s="30">
        <f t="shared" si="1344"/>
        <v>-5465.6787177169126</v>
      </c>
      <c r="T33" s="30">
        <f t="shared" si="1344"/>
        <v>-6538.4216617119655</v>
      </c>
      <c r="U33" s="30">
        <f t="shared" si="1344"/>
        <v>-7807.1021204244826</v>
      </c>
      <c r="V33" s="30">
        <f t="shared" si="1344"/>
        <v>-9047.7749124189413</v>
      </c>
      <c r="W33" s="30">
        <f t="shared" si="1344"/>
        <v>-10088.509314674397</v>
      </c>
      <c r="X33" s="30">
        <f t="shared" si="1344"/>
        <v>-10992.031522673446</v>
      </c>
      <c r="Y33" s="30">
        <f t="shared" si="1344"/>
        <v>-11981.840954863339</v>
      </c>
      <c r="Z33" s="30">
        <f t="shared" si="1344"/>
        <v>-12748.637146940528</v>
      </c>
      <c r="AA33" s="30">
        <f t="shared" si="1344"/>
        <v>-13214.730225641053</v>
      </c>
      <c r="AB33" s="30">
        <f t="shared" si="1344"/>
        <v>-13659.37355456628</v>
      </c>
      <c r="AC33" s="30">
        <f t="shared" si="1344"/>
        <v>-14077.915227058838</v>
      </c>
      <c r="AD33" s="30">
        <f t="shared" si="1344"/>
        <v>-14463.042985662038</v>
      </c>
      <c r="AE33" s="30">
        <f t="shared" si="1344"/>
        <v>-14836.415343256836</v>
      </c>
      <c r="AF33" s="30">
        <f t="shared" si="1344"/>
        <v>-15333.522928384346</v>
      </c>
      <c r="AG33" s="30">
        <f t="shared" si="1344"/>
        <v>-15954.569460411793</v>
      </c>
      <c r="AH33" s="30">
        <f t="shared" si="1344"/>
        <v>-16557.012431271563</v>
      </c>
      <c r="AI33" s="30">
        <f t="shared" si="1344"/>
        <v>-17031.416098686303</v>
      </c>
      <c r="AJ33" s="30">
        <f t="shared" si="1344"/>
        <v>-17417.701924685065</v>
      </c>
      <c r="AK33" s="30">
        <f t="shared" si="1344"/>
        <v>-17566.822725811711</v>
      </c>
      <c r="AL33" s="30">
        <f t="shared" si="1344"/>
        <v>-17478.032889702696</v>
      </c>
      <c r="AM33" s="30">
        <f t="shared" si="1344"/>
        <v>-17391.413182394605</v>
      </c>
      <c r="AN33" s="30">
        <f t="shared" si="1344"/>
        <v>-17280.766308772785</v>
      </c>
      <c r="AO33" s="30">
        <f t="shared" si="1344"/>
        <v>-17141.376092589922</v>
      </c>
      <c r="AP33" s="30">
        <f t="shared" si="1344"/>
        <v>-16965.834753599684</v>
      </c>
      <c r="AQ33" s="30">
        <f t="shared" si="1344"/>
        <v>-16776.045143700921</v>
      </c>
      <c r="AR33" s="30">
        <f t="shared" si="1344"/>
        <v>-16709.077735999232</v>
      </c>
      <c r="AS33" s="30">
        <f t="shared" si="1344"/>
        <v>-16765.12878684888</v>
      </c>
      <c r="AT33" s="30">
        <f t="shared" si="1344"/>
        <v>-16799.973500251555</v>
      </c>
      <c r="AU33" s="30">
        <f t="shared" si="1344"/>
        <v>-16702.88223309179</v>
      </c>
      <c r="AV33" s="30">
        <f t="shared" si="1344"/>
        <v>-16514.234852948593</v>
      </c>
      <c r="AW33" s="30">
        <f t="shared" si="1344"/>
        <v>-16379.399123270912</v>
      </c>
      <c r="AX33" s="30">
        <f t="shared" si="1344"/>
        <v>-16590.868896919073</v>
      </c>
      <c r="AY33" s="30">
        <f t="shared" si="1344"/>
        <v>-17095.366909904347</v>
      </c>
      <c r="AZ33" s="30">
        <f t="shared" si="1344"/>
        <v>-17562.344009429049</v>
      </c>
      <c r="BA33" s="30">
        <f t="shared" si="1344"/>
        <v>-17983.915460035987</v>
      </c>
      <c r="BB33" s="30">
        <f t="shared" si="1344"/>
        <v>-18347.690181643215</v>
      </c>
      <c r="BC33" s="30">
        <f t="shared" si="1344"/>
        <v>-18690.350179888374</v>
      </c>
      <c r="BD33" s="30">
        <f t="shared" si="1344"/>
        <v>-19241.395768610979</v>
      </c>
      <c r="BE33" s="30">
        <f t="shared" si="1344"/>
        <v>-20001.166993598566</v>
      </c>
      <c r="BF33" s="30">
        <f t="shared" si="1344"/>
        <v>-20728.208417260623</v>
      </c>
      <c r="BG33" s="30">
        <f t="shared" si="1344"/>
        <v>-21237.143581341916</v>
      </c>
      <c r="BH33" s="30">
        <f t="shared" si="1344"/>
        <v>-21595.589692722508</v>
      </c>
      <c r="BI33" s="245">
        <f t="shared" si="1344"/>
        <v>-21754.648714883468</v>
      </c>
      <c r="BJ33" s="40">
        <f t="shared" si="1344"/>
        <v>-21714.303656651344</v>
      </c>
      <c r="BK33" s="30">
        <f t="shared" si="1344"/>
        <v>-21678.492622420508</v>
      </c>
      <c r="BL33" s="30">
        <f t="shared" si="1344"/>
        <v>-21602.422874712291</v>
      </c>
      <c r="BM33" s="30">
        <f t="shared" si="1344"/>
        <v>-21478.103377146781</v>
      </c>
      <c r="BN33" s="30">
        <f t="shared" ref="BN33:DY33" si="1345">BN12/12*(BN30+0.5*(BN31))</f>
        <v>-21292.981377868324</v>
      </c>
      <c r="BO33" s="30">
        <f t="shared" si="1345"/>
        <v>-21084.179716728955</v>
      </c>
      <c r="BP33" s="30">
        <f t="shared" si="1345"/>
        <v>-21084.007028600154</v>
      </c>
      <c r="BQ33" s="30">
        <f t="shared" si="1345"/>
        <v>-21292.797887502515</v>
      </c>
      <c r="BR33" s="30">
        <f t="shared" si="1345"/>
        <v>-21466.122449157301</v>
      </c>
      <c r="BS33" s="30">
        <f t="shared" si="1345"/>
        <v>-21416.31837606553</v>
      </c>
      <c r="BT33" s="30">
        <f t="shared" si="1345"/>
        <v>-21211.823347343245</v>
      </c>
      <c r="BU33" s="30">
        <f t="shared" si="1345"/>
        <v>-21099.441139879622</v>
      </c>
      <c r="BV33" s="30">
        <f t="shared" si="1345"/>
        <v>-21067.015896911689</v>
      </c>
      <c r="BW33" s="30">
        <f t="shared" si="1345"/>
        <v>-21025.963949441164</v>
      </c>
      <c r="BX33" s="30">
        <f t="shared" si="1345"/>
        <v>-20944.856461817544</v>
      </c>
      <c r="BY33" s="30">
        <f t="shared" si="1345"/>
        <v>-20815.747132134726</v>
      </c>
      <c r="BZ33" s="30">
        <f t="shared" si="1345"/>
        <v>-20626.153533404653</v>
      </c>
      <c r="CA33" s="30">
        <f t="shared" si="1345"/>
        <v>-20412.990154634172</v>
      </c>
      <c r="CB33" s="30">
        <f t="shared" si="1345"/>
        <v>-20407.262305814143</v>
      </c>
      <c r="CC33" s="30">
        <f t="shared" si="1345"/>
        <v>-20609.30258797657</v>
      </c>
      <c r="CD33" s="30">
        <f t="shared" si="1345"/>
        <v>-20776.052288426283</v>
      </c>
      <c r="CE33" s="30">
        <f t="shared" si="1345"/>
        <v>-20720.901740563313</v>
      </c>
      <c r="CF33" s="30">
        <f t="shared" si="1345"/>
        <v>-20511.904597404537</v>
      </c>
      <c r="CG33" s="30">
        <f t="shared" si="1345"/>
        <v>-20394.475877880879</v>
      </c>
      <c r="CH33" s="30">
        <f t="shared" si="1345"/>
        <v>-20362.359597945713</v>
      </c>
      <c r="CI33" s="30">
        <f t="shared" si="1345"/>
        <v>-20327.448465685997</v>
      </c>
      <c r="CJ33" s="30">
        <f t="shared" si="1345"/>
        <v>-20252.418013309547</v>
      </c>
      <c r="CK33" s="30">
        <f t="shared" si="1345"/>
        <v>-20129.304242334743</v>
      </c>
      <c r="CL33" s="30">
        <f t="shared" si="1345"/>
        <v>-19945.596865835912</v>
      </c>
      <c r="CM33" s="30">
        <f t="shared" si="1345"/>
        <v>-19738.293193928399</v>
      </c>
      <c r="CN33" s="30">
        <f t="shared" si="1345"/>
        <v>-19738.916245381351</v>
      </c>
      <c r="CO33" s="30">
        <f t="shared" si="1345"/>
        <v>-19947.799476488253</v>
      </c>
      <c r="CP33" s="30">
        <f t="shared" si="1345"/>
        <v>-20121.339678514913</v>
      </c>
      <c r="CQ33" s="30">
        <f t="shared" si="1345"/>
        <v>-20072.509171144749</v>
      </c>
      <c r="CR33" s="30">
        <f t="shared" si="1345"/>
        <v>-19869.514202380888</v>
      </c>
      <c r="CS33" s="30">
        <f t="shared" si="1345"/>
        <v>-19758.304595017904</v>
      </c>
      <c r="CT33" s="30">
        <f t="shared" si="1345"/>
        <v>-19732.308468390253</v>
      </c>
      <c r="CU33" s="30">
        <f t="shared" si="1345"/>
        <v>-19703.237629391315</v>
      </c>
      <c r="CV33" s="30">
        <f t="shared" si="1345"/>
        <v>-19633.998448727376</v>
      </c>
      <c r="CW33" s="30">
        <f t="shared" si="1345"/>
        <v>-19516.612415673793</v>
      </c>
      <c r="CX33" s="30">
        <f t="shared" si="1345"/>
        <v>-19338.546388586157</v>
      </c>
      <c r="CY33" s="30">
        <f t="shared" si="1345"/>
        <v>-19136.865674778408</v>
      </c>
      <c r="CZ33" s="30">
        <f t="shared" si="1345"/>
        <v>-19143.518265158589</v>
      </c>
      <c r="DA33" s="30">
        <f t="shared" si="1345"/>
        <v>-19358.838332171865</v>
      </c>
      <c r="DB33" s="30">
        <f t="shared" si="1345"/>
        <v>-19538.775735017382</v>
      </c>
      <c r="DC33" s="30">
        <f t="shared" si="1345"/>
        <v>-19495.9596836112</v>
      </c>
      <c r="DD33" s="30">
        <f t="shared" si="1345"/>
        <v>-19298.72169690959</v>
      </c>
      <c r="DE33" s="30">
        <f t="shared" si="1345"/>
        <v>-19193.440297910642</v>
      </c>
      <c r="DF33" s="30">
        <f t="shared" si="1345"/>
        <v>-19172.162785743298</v>
      </c>
      <c r="DG33" s="30">
        <f t="shared" si="1345"/>
        <v>-19146.467476191669</v>
      </c>
      <c r="DH33" s="30">
        <f t="shared" si="1345"/>
        <v>-19080.617889681063</v>
      </c>
      <c r="DI33" s="30">
        <f t="shared" si="1345"/>
        <v>-18966.635574089785</v>
      </c>
      <c r="DJ33" s="30">
        <f t="shared" si="1345"/>
        <v>-18791.987446620547</v>
      </c>
      <c r="DK33" s="30">
        <f t="shared" si="1345"/>
        <v>-18593.738873679609</v>
      </c>
      <c r="DL33" s="30">
        <f t="shared" si="1345"/>
        <v>-18603.837905513545</v>
      </c>
      <c r="DM33" s="30">
        <f t="shared" si="1345"/>
        <v>-18822.618774153299</v>
      </c>
      <c r="DN33" s="30">
        <f t="shared" si="1345"/>
        <v>-19006.031398632076</v>
      </c>
      <c r="DO33" s="30">
        <f t="shared" si="1345"/>
        <v>-18966.705048949287</v>
      </c>
      <c r="DP33" s="30">
        <f t="shared" si="1345"/>
        <v>-18772.971304394916</v>
      </c>
      <c r="DQ33" s="30">
        <f t="shared" si="1345"/>
        <v>-18671.194183578202</v>
      </c>
      <c r="DR33" s="30">
        <f t="shared" si="1345"/>
        <v>-18653.420985778223</v>
      </c>
      <c r="DS33" s="30">
        <f t="shared" si="1345"/>
        <v>-18631.244591903818</v>
      </c>
      <c r="DT33" s="30">
        <f t="shared" si="1345"/>
        <v>-18568.928583219091</v>
      </c>
      <c r="DU33" s="30">
        <f t="shared" si="1345"/>
        <v>-18458.494568694641</v>
      </c>
      <c r="DV33" s="30">
        <f t="shared" si="1345"/>
        <v>-18287.409526880005</v>
      </c>
      <c r="DW33" s="30">
        <f t="shared" si="1345"/>
        <v>-18092.738885783896</v>
      </c>
      <c r="DX33" s="30">
        <f t="shared" si="1345"/>
        <v>-18106.430757512018</v>
      </c>
      <c r="DY33" s="30">
        <f t="shared" si="1345"/>
        <v>-18328.819436212183</v>
      </c>
      <c r="DZ33" s="30">
        <f t="shared" ref="DZ33:GK33" si="1346">DZ12/12*(DZ30+0.5*(DZ31))</f>
        <v>-18515.854903293286</v>
      </c>
      <c r="EA33" s="30">
        <f t="shared" si="1346"/>
        <v>-18480.166491390333</v>
      </c>
      <c r="EB33" s="30">
        <f t="shared" si="1346"/>
        <v>-18290.085842689889</v>
      </c>
      <c r="EC33" s="30">
        <f t="shared" si="1346"/>
        <v>-18191.965386980643</v>
      </c>
      <c r="ED33" s="30">
        <f t="shared" si="1346"/>
        <v>-18177.852438413589</v>
      </c>
      <c r="EE33" s="30">
        <f t="shared" si="1346"/>
        <v>-18159.351544810586</v>
      </c>
      <c r="EF33" s="30">
        <f t="shared" si="1346"/>
        <v>-18100.726350981724</v>
      </c>
      <c r="EG33" s="30">
        <f t="shared" si="1346"/>
        <v>-17993.998529708366</v>
      </c>
      <c r="EH33" s="30">
        <f t="shared" si="1346"/>
        <v>-17826.635123616707</v>
      </c>
      <c r="EI33" s="30">
        <f t="shared" si="1346"/>
        <v>-17635.701625059086</v>
      </c>
      <c r="EJ33" s="30">
        <f t="shared" si="1346"/>
        <v>-17653.146210752941</v>
      </c>
      <c r="EK33" s="30">
        <f t="shared" si="1346"/>
        <v>-17879.303239727029</v>
      </c>
      <c r="EL33" s="30">
        <f t="shared" si="1346"/>
        <v>-18070.122758541529</v>
      </c>
      <c r="EM33" s="30">
        <f t="shared" si="1346"/>
        <v>-18038.234165254195</v>
      </c>
      <c r="EN33" s="30">
        <f t="shared" si="1346"/>
        <v>-17851.969167746935</v>
      </c>
      <c r="EO33" s="30">
        <f t="shared" si="1346"/>
        <v>-17757.662783808762</v>
      </c>
      <c r="EP33" s="30">
        <f t="shared" si="1346"/>
        <v>-17747.362321009743</v>
      </c>
      <c r="EQ33" s="30">
        <f t="shared" si="1346"/>
        <v>-17732.689798532141</v>
      </c>
      <c r="ER33" s="30">
        <f t="shared" si="1346"/>
        <v>-17677.908927375036</v>
      </c>
      <c r="ES33" s="30">
        <f t="shared" si="1346"/>
        <v>-17575.041446784569</v>
      </c>
      <c r="ET33" s="30">
        <f t="shared" si="1346"/>
        <v>-17411.554466128644</v>
      </c>
      <c r="EU33" s="30">
        <f t="shared" si="1346"/>
        <v>-17224.513544779409</v>
      </c>
      <c r="EV33" s="30">
        <f t="shared" si="1346"/>
        <v>-17245.866926753341</v>
      </c>
      <c r="EW33" s="30">
        <f t="shared" si="1346"/>
        <v>-17475.949038658677</v>
      </c>
      <c r="EX33" s="30">
        <f t="shared" si="1346"/>
        <v>-17670.70999491664</v>
      </c>
      <c r="EY33" s="30">
        <f t="shared" si="1346"/>
        <v>-17642.779261728792</v>
      </c>
      <c r="EZ33" s="30">
        <f t="shared" si="1346"/>
        <v>-17460.488615404753</v>
      </c>
      <c r="FA33" s="30">
        <f t="shared" si="1346"/>
        <v>-17370.161490467246</v>
      </c>
      <c r="FB33" s="30">
        <f t="shared" si="1346"/>
        <v>-17363.845214935554</v>
      </c>
      <c r="FC33" s="30">
        <f t="shared" si="1346"/>
        <v>-17353.173480505557</v>
      </c>
      <c r="FD33" s="30">
        <f t="shared" si="1346"/>
        <v>-17302.410067346256</v>
      </c>
      <c r="FE33" s="30">
        <f t="shared" si="1346"/>
        <v>-17203.576784161924</v>
      </c>
      <c r="FF33" s="30">
        <f t="shared" si="1346"/>
        <v>-17044.140810067984</v>
      </c>
      <c r="FG33" s="30">
        <f t="shared" si="1346"/>
        <v>-16861.167774474743</v>
      </c>
      <c r="FH33" s="30">
        <f t="shared" si="1346"/>
        <v>-16886.605991728658</v>
      </c>
      <c r="FI33" s="30">
        <f t="shared" si="1346"/>
        <v>-17120.789959060978</v>
      </c>
      <c r="FJ33" s="30">
        <f t="shared" si="1346"/>
        <v>-17319.669861810202</v>
      </c>
      <c r="FK33" s="30">
        <f t="shared" si="1346"/>
        <v>-17295.875237390657</v>
      </c>
      <c r="FL33" s="30">
        <f t="shared" si="1346"/>
        <v>-17117.737933621462</v>
      </c>
      <c r="FM33" s="30">
        <f t="shared" si="1346"/>
        <v>-17031.566891858813</v>
      </c>
      <c r="FN33" s="30">
        <f t="shared" si="1346"/>
        <v>-17029.409451541254</v>
      </c>
      <c r="FO33" s="30">
        <f t="shared" si="1346"/>
        <v>-17022.913880805445</v>
      </c>
      <c r="FP33" s="30">
        <f t="shared" si="1346"/>
        <v>-16976.344032022396</v>
      </c>
      <c r="FQ33" s="30">
        <f t="shared" si="1346"/>
        <v>-16881.721786399212</v>
      </c>
      <c r="FR33" s="30">
        <f t="shared" si="1346"/>
        <v>-16726.514395856258</v>
      </c>
      <c r="FS33" s="30">
        <f t="shared" si="1346"/>
        <v>-16547.787562912141</v>
      </c>
      <c r="FT33" s="30">
        <f t="shared" si="1346"/>
        <v>-16577.489675326215</v>
      </c>
      <c r="FU33" s="30">
        <f t="shared" si="1346"/>
        <v>-16815.955304048519</v>
      </c>
      <c r="FV33" s="30">
        <f t="shared" si="1346"/>
        <v>-17019.134708443522</v>
      </c>
      <c r="FW33" s="30">
        <f t="shared" si="1346"/>
        <v>-16999.657500259953</v>
      </c>
      <c r="FX33" s="30">
        <f t="shared" si="1346"/>
        <v>-16825.855601961048</v>
      </c>
      <c r="FY33" s="30">
        <f t="shared" si="1346"/>
        <v>-16744.023464884187</v>
      </c>
      <c r="FZ33" s="30">
        <f t="shared" si="1346"/>
        <v>-16746.208443047984</v>
      </c>
      <c r="GA33" s="30">
        <f t="shared" si="1346"/>
        <v>-16744.073384203872</v>
      </c>
      <c r="GB33" s="30">
        <f t="shared" si="1346"/>
        <v>-16701.882216112066</v>
      </c>
      <c r="GC33" s="30">
        <f t="shared" si="1346"/>
        <v>-16611.656895683005</v>
      </c>
      <c r="GD33" s="30">
        <f t="shared" si="1346"/>
        <v>-16460.864750855821</v>
      </c>
      <c r="GE33" s="30">
        <f t="shared" si="1346"/>
        <v>-16286.571560484614</v>
      </c>
      <c r="GF33" s="30">
        <f t="shared" si="1346"/>
        <v>-16320.725788982321</v>
      </c>
      <c r="GG33" s="30">
        <f t="shared" si="1346"/>
        <v>-16563.662084271946</v>
      </c>
      <c r="GH33" s="30">
        <f t="shared" si="1346"/>
        <v>-16771.330783011632</v>
      </c>
      <c r="GI33" s="30">
        <f t="shared" si="1346"/>
        <v>-16756.361574565843</v>
      </c>
      <c r="GJ33" s="30">
        <f t="shared" si="1346"/>
        <v>-16587.086459336962</v>
      </c>
      <c r="GK33" s="30">
        <f t="shared" si="1346"/>
        <v>-16509.788314947087</v>
      </c>
      <c r="GL33" s="30">
        <f t="shared" ref="GL33:IW33" si="1347">GL12/12*(GL30+0.5*(GL31))</f>
        <v>-16516.514525454895</v>
      </c>
      <c r="GM33" s="30">
        <f t="shared" si="1347"/>
        <v>-16518.939620756228</v>
      </c>
      <c r="GN33" s="30">
        <f t="shared" si="1347"/>
        <v>-16481.327607452138</v>
      </c>
      <c r="GO33" s="30">
        <f t="shared" si="1347"/>
        <v>-16395.70052162241</v>
      </c>
      <c r="GP33" s="30">
        <f t="shared" si="1347"/>
        <v>-16249.52577070539</v>
      </c>
      <c r="GQ33" s="30">
        <f t="shared" si="1347"/>
        <v>-16079.869213385638</v>
      </c>
      <c r="GR33" s="30">
        <f t="shared" si="1347"/>
        <v>-16118.679394239183</v>
      </c>
      <c r="GS33" s="30">
        <f t="shared" si="1347"/>
        <v>-16366.291041686125</v>
      </c>
      <c r="GT33" s="30">
        <f t="shared" si="1347"/>
        <v>-16578.654573217122</v>
      </c>
      <c r="GU33" s="30">
        <f t="shared" si="1347"/>
        <v>-16568.399759365937</v>
      </c>
      <c r="GV33" s="30">
        <f t="shared" si="1347"/>
        <v>-16403.858682042472</v>
      </c>
      <c r="GW33" s="245">
        <f t="shared" si="1347"/>
        <v>-16331.296822747203</v>
      </c>
      <c r="GX33" s="30">
        <f t="shared" si="1347"/>
        <v>-16257.22378848375</v>
      </c>
      <c r="GY33" s="30">
        <f t="shared" si="1347"/>
        <v>-16093.691944881733</v>
      </c>
      <c r="GZ33" s="30">
        <f t="shared" si="1347"/>
        <v>-15894.024114391081</v>
      </c>
      <c r="HA33" s="30">
        <f t="shared" si="1347"/>
        <v>-15651.154368540858</v>
      </c>
      <c r="HB33" s="30">
        <f t="shared" si="1347"/>
        <v>-15353.984462427266</v>
      </c>
      <c r="HC33" s="30">
        <f t="shared" si="1347"/>
        <v>-15035.326646711421</v>
      </c>
      <c r="HD33" s="30">
        <f t="shared" si="1347"/>
        <v>-14900.526725935288</v>
      </c>
      <c r="HE33" s="30">
        <f t="shared" si="1347"/>
        <v>-14949.878117300768</v>
      </c>
      <c r="HF33" s="30">
        <f t="shared" si="1347"/>
        <v>-14967.315874450183</v>
      </c>
      <c r="HG33" s="30">
        <f t="shared" si="1347"/>
        <v>-14786.954411330362</v>
      </c>
      <c r="HH33" s="30">
        <f t="shared" si="1347"/>
        <v>-14469.286534668203</v>
      </c>
      <c r="HI33" s="30">
        <f t="shared" si="1347"/>
        <v>-14232.635760584199</v>
      </c>
      <c r="HJ33" s="30">
        <f t="shared" si="1347"/>
        <v>-14069.959761544811</v>
      </c>
      <c r="HK33" s="30">
        <f t="shared" si="1347"/>
        <v>-13902.773270070131</v>
      </c>
      <c r="HL33" s="30">
        <f t="shared" si="1347"/>
        <v>-13699.435564007346</v>
      </c>
      <c r="HM33" s="30">
        <f t="shared" si="1347"/>
        <v>-13452.880651436773</v>
      </c>
      <c r="HN33" s="30">
        <f t="shared" si="1347"/>
        <v>-13152.010223741496</v>
      </c>
      <c r="HO33" s="30">
        <f t="shared" si="1347"/>
        <v>-12829.636467604045</v>
      </c>
      <c r="HP33" s="30">
        <f t="shared" si="1347"/>
        <v>-12691.105123321215</v>
      </c>
      <c r="HQ33" s="30">
        <f t="shared" si="1347"/>
        <v>-12736.70954358205</v>
      </c>
      <c r="HR33" s="30">
        <f t="shared" si="1347"/>
        <v>-12750.384717247221</v>
      </c>
      <c r="HS33" s="30">
        <f t="shared" si="1347"/>
        <v>-12566.244993211973</v>
      </c>
      <c r="HT33" s="30">
        <f t="shared" si="1347"/>
        <v>-12244.78311288057</v>
      </c>
      <c r="HU33" s="30">
        <f t="shared" si="1347"/>
        <v>-12004.307961804741</v>
      </c>
      <c r="HV33" s="30">
        <f t="shared" si="1347"/>
        <v>-11837.777085895441</v>
      </c>
      <c r="HW33" s="30">
        <f t="shared" si="1347"/>
        <v>-11666.719655563889</v>
      </c>
      <c r="HX33" s="30">
        <f t="shared" si="1347"/>
        <v>-11459.494881732329</v>
      </c>
      <c r="HY33" s="30">
        <f t="shared" si="1347"/>
        <v>-11209.036705277278</v>
      </c>
      <c r="HZ33" s="30">
        <f t="shared" si="1347"/>
        <v>-10904.246750098006</v>
      </c>
      <c r="IA33" s="30">
        <f t="shared" si="1347"/>
        <v>-10577.937135112039</v>
      </c>
      <c r="IB33" s="30">
        <f t="shared" si="1347"/>
        <v>-10435.453532568827</v>
      </c>
      <c r="IC33" s="30">
        <f t="shared" si="1347"/>
        <v>-10477.089226826527</v>
      </c>
      <c r="ID33" s="30">
        <f t="shared" si="1347"/>
        <v>-10486.779138130218</v>
      </c>
      <c r="IE33" s="30">
        <f t="shared" si="1347"/>
        <v>-10298.637546473645</v>
      </c>
      <c r="IF33" s="30">
        <f t="shared" si="1347"/>
        <v>-9973.157124072497</v>
      </c>
      <c r="IG33" s="30">
        <f t="shared" si="1347"/>
        <v>-9728.6321220276768</v>
      </c>
      <c r="IH33" s="30">
        <f t="shared" si="1347"/>
        <v>-9558.0199557963879</v>
      </c>
      <c r="II33" s="30">
        <f t="shared" si="1347"/>
        <v>-9382.8642297665046</v>
      </c>
      <c r="IJ33" s="30">
        <f t="shared" si="1347"/>
        <v>-9171.5240840045408</v>
      </c>
      <c r="IK33" s="30">
        <f t="shared" si="1347"/>
        <v>-8916.9333882360388</v>
      </c>
      <c r="IL33" s="30">
        <f t="shared" si="1347"/>
        <v>-8607.9936949128441</v>
      </c>
      <c r="IM33" s="30">
        <f t="shared" si="1347"/>
        <v>-8277.5170512073564</v>
      </c>
      <c r="IN33" s="30">
        <f t="shared" si="1347"/>
        <v>-8130.8490573249574</v>
      </c>
      <c r="IO33" s="30">
        <f t="shared" si="1347"/>
        <v>-8168.2829252795591</v>
      </c>
      <c r="IP33" s="30">
        <f t="shared" si="1347"/>
        <v>-8173.7535026705546</v>
      </c>
      <c r="IQ33" s="30">
        <f t="shared" si="1347"/>
        <v>-7981.3749965433162</v>
      </c>
      <c r="IR33" s="30">
        <f t="shared" si="1347"/>
        <v>-7651.6400058612107</v>
      </c>
      <c r="IS33" s="30">
        <f t="shared" si="1347"/>
        <v>-7402.833969183218</v>
      </c>
      <c r="IT33" s="30">
        <f t="shared" si="1347"/>
        <v>-7227.9141916900753</v>
      </c>
      <c r="IU33" s="30">
        <f t="shared" si="1347"/>
        <v>-7048.4329060180853</v>
      </c>
      <c r="IV33" s="30">
        <f t="shared" si="1347"/>
        <v>-6832.7491774488344</v>
      </c>
      <c r="IW33" s="30">
        <f t="shared" si="1347"/>
        <v>-6573.7968006113524</v>
      </c>
      <c r="IX33" s="30">
        <f t="shared" ref="IX33:KC33" si="1348">IX12/12*(IX30+0.5*(IX31))</f>
        <v>-6260.477252548053</v>
      </c>
      <c r="IY33" s="30">
        <f t="shared" si="1348"/>
        <v>-5925.6025047077119</v>
      </c>
      <c r="IZ33" s="30">
        <f t="shared" si="1348"/>
        <v>-5774.518081256565</v>
      </c>
      <c r="JA33" s="30">
        <f t="shared" si="1348"/>
        <v>-5807.5171178525479</v>
      </c>
      <c r="JB33" s="30">
        <f t="shared" si="1348"/>
        <v>-5808.5343854209314</v>
      </c>
      <c r="JC33" s="30">
        <f t="shared" si="1348"/>
        <v>-5611.6840140134873</v>
      </c>
      <c r="JD33" s="30">
        <f t="shared" si="1348"/>
        <v>-5277.458525279174</v>
      </c>
      <c r="JE33" s="30">
        <f t="shared" si="1348"/>
        <v>-5024.1228891768806</v>
      </c>
      <c r="JF33" s="30">
        <f t="shared" si="1348"/>
        <v>-4844.634247964962</v>
      </c>
      <c r="JG33" s="30">
        <f t="shared" si="1348"/>
        <v>-4660.5650616420335</v>
      </c>
      <c r="JH33" s="30">
        <f t="shared" si="1348"/>
        <v>-4440.2743161691333</v>
      </c>
      <c r="JI33" s="30">
        <f t="shared" si="1348"/>
        <v>-4176.6957265242345</v>
      </c>
      <c r="JJ33" s="30">
        <f t="shared" si="1348"/>
        <v>-3858.7306897668236</v>
      </c>
      <c r="JK33" s="30">
        <f t="shared" si="1348"/>
        <v>-3519.1910970294762</v>
      </c>
      <c r="JL33" s="30">
        <f t="shared" si="1348"/>
        <v>-3363.422391827587</v>
      </c>
      <c r="JM33" s="30">
        <f t="shared" si="1348"/>
        <v>-3391.7176288321994</v>
      </c>
      <c r="JN33" s="30">
        <f t="shared" si="1348"/>
        <v>-3388.0114976442478</v>
      </c>
      <c r="JO33" s="30">
        <f t="shared" si="1348"/>
        <v>-3186.4180466523176</v>
      </c>
      <c r="JP33" s="30">
        <f t="shared" si="1348"/>
        <v>-2847.4297155019162</v>
      </c>
      <c r="JQ33" s="30">
        <f t="shared" si="1348"/>
        <v>-2589.3055658172179</v>
      </c>
      <c r="JR33" s="30">
        <f t="shared" si="1348"/>
        <v>-2405.0026328933845</v>
      </c>
      <c r="JS33" s="30">
        <f t="shared" si="1348"/>
        <v>-2216.0990953097403</v>
      </c>
      <c r="JT33" s="30">
        <f t="shared" si="1348"/>
        <v>-1990.9538554458718</v>
      </c>
      <c r="JU33" s="30">
        <f t="shared" si="1348"/>
        <v>-1722.5005443500431</v>
      </c>
      <c r="JV33" s="30">
        <f t="shared" si="1348"/>
        <v>-1399.6404748023228</v>
      </c>
      <c r="JW33" s="30">
        <f t="shared" si="1348"/>
        <v>-1055.1854533047069</v>
      </c>
      <c r="JX33" s="30">
        <f t="shared" si="1348"/>
        <v>-894.48083838938055</v>
      </c>
      <c r="JY33" s="30">
        <f t="shared" si="1348"/>
        <v>-917.81959939008391</v>
      </c>
      <c r="JZ33" s="30">
        <f t="shared" si="1348"/>
        <v>-909.13634021487326</v>
      </c>
      <c r="KA33" s="30">
        <f t="shared" si="1348"/>
        <v>-702.54502320240397</v>
      </c>
      <c r="KB33" s="30">
        <f t="shared" si="1348"/>
        <v>-358.5380015897112</v>
      </c>
      <c r="KC33" s="245">
        <f t="shared" si="1348"/>
        <v>-95.353859268920132</v>
      </c>
    </row>
    <row r="34" spans="1:290" s="26" customFormat="1" x14ac:dyDescent="0.25">
      <c r="A34" s="31"/>
      <c r="B34" s="40"/>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245"/>
      <c r="BJ34" s="4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0"/>
      <c r="CN34" s="30"/>
      <c r="CO34" s="30"/>
      <c r="CP34" s="30"/>
      <c r="CQ34" s="30"/>
      <c r="CR34" s="30"/>
      <c r="CS34" s="30"/>
      <c r="CT34" s="30"/>
      <c r="CU34" s="30"/>
      <c r="CV34" s="30"/>
      <c r="CW34" s="30"/>
      <c r="CX34" s="30"/>
      <c r="CY34" s="30"/>
      <c r="CZ34" s="30"/>
      <c r="DA34" s="30"/>
      <c r="DB34" s="30"/>
      <c r="DC34" s="30"/>
      <c r="DD34" s="30"/>
      <c r="DE34" s="30"/>
      <c r="DF34" s="30"/>
      <c r="DG34" s="30"/>
      <c r="DH34" s="30"/>
      <c r="DI34" s="30"/>
      <c r="DJ34" s="30"/>
      <c r="DK34" s="30"/>
      <c r="DL34" s="30"/>
      <c r="DM34" s="30"/>
      <c r="DN34" s="30"/>
      <c r="DO34" s="30"/>
      <c r="DP34" s="30"/>
      <c r="DQ34" s="30"/>
      <c r="DR34" s="30"/>
      <c r="DS34" s="30"/>
      <c r="DT34" s="30"/>
      <c r="DU34" s="30"/>
      <c r="DV34" s="30"/>
      <c r="DW34" s="30"/>
      <c r="DX34" s="30"/>
      <c r="DY34" s="30"/>
      <c r="DZ34" s="30"/>
      <c r="EA34" s="30"/>
      <c r="EB34" s="30"/>
      <c r="EC34" s="30"/>
      <c r="ED34" s="30"/>
      <c r="EE34" s="30"/>
      <c r="EF34" s="30"/>
      <c r="EG34" s="30"/>
      <c r="EH34" s="30"/>
      <c r="EI34" s="30"/>
      <c r="EJ34" s="30"/>
      <c r="EK34" s="30"/>
      <c r="EL34" s="30"/>
      <c r="EM34" s="30"/>
      <c r="EN34" s="30"/>
      <c r="EO34" s="30"/>
      <c r="EP34" s="30"/>
      <c r="EQ34" s="30"/>
      <c r="ER34" s="30"/>
      <c r="ES34" s="30"/>
      <c r="ET34" s="30"/>
      <c r="EU34" s="30"/>
      <c r="EV34" s="30"/>
      <c r="EW34" s="30"/>
      <c r="EX34" s="30"/>
      <c r="EY34" s="30"/>
      <c r="EZ34" s="30"/>
      <c r="FA34" s="30"/>
      <c r="FB34" s="30"/>
      <c r="FC34" s="30"/>
      <c r="FD34" s="30"/>
      <c r="FE34" s="30"/>
      <c r="FF34" s="30"/>
      <c r="FG34" s="30"/>
      <c r="FH34" s="30"/>
      <c r="FI34" s="30"/>
      <c r="FJ34" s="30"/>
      <c r="FK34" s="30"/>
      <c r="FL34" s="30"/>
      <c r="FM34" s="30"/>
      <c r="FN34" s="30"/>
      <c r="FO34" s="30"/>
      <c r="FP34" s="30"/>
      <c r="FQ34" s="30"/>
      <c r="FR34" s="30"/>
      <c r="FS34" s="30"/>
      <c r="FT34" s="30"/>
      <c r="FU34" s="30"/>
      <c r="FV34" s="30"/>
      <c r="FW34" s="30"/>
      <c r="FX34" s="30"/>
      <c r="FY34" s="30"/>
      <c r="FZ34" s="30"/>
      <c r="GA34" s="30"/>
      <c r="GB34" s="30"/>
      <c r="GC34" s="30"/>
      <c r="GD34" s="30"/>
      <c r="GE34" s="30"/>
      <c r="GF34" s="30"/>
      <c r="GG34" s="30"/>
      <c r="GH34" s="30"/>
      <c r="GI34" s="30"/>
      <c r="GJ34" s="30"/>
      <c r="GK34" s="30"/>
      <c r="GL34" s="30"/>
      <c r="GM34" s="30"/>
      <c r="GN34" s="30"/>
      <c r="GO34" s="30"/>
      <c r="GP34" s="30"/>
      <c r="GQ34" s="30"/>
      <c r="GR34" s="30"/>
      <c r="GS34" s="30"/>
      <c r="GT34" s="30"/>
      <c r="GU34" s="30"/>
      <c r="GV34" s="30"/>
      <c r="GW34" s="245"/>
      <c r="GX34" s="30"/>
      <c r="GY34" s="30"/>
      <c r="GZ34" s="30"/>
      <c r="HA34" s="30"/>
      <c r="HB34" s="30"/>
      <c r="HC34" s="30"/>
      <c r="HD34" s="30"/>
      <c r="HE34" s="30"/>
      <c r="HF34" s="30"/>
      <c r="HG34" s="30"/>
      <c r="HH34" s="30"/>
      <c r="HI34" s="30"/>
      <c r="HJ34" s="30"/>
      <c r="HK34" s="30"/>
      <c r="HL34" s="30"/>
      <c r="HM34" s="30"/>
      <c r="HN34" s="30"/>
      <c r="HO34" s="30"/>
      <c r="HP34" s="30"/>
      <c r="HQ34" s="30"/>
      <c r="HR34" s="30"/>
      <c r="HS34" s="30"/>
      <c r="HT34" s="30"/>
      <c r="HU34" s="30"/>
      <c r="HV34" s="30"/>
      <c r="HW34" s="30"/>
      <c r="HX34" s="30"/>
      <c r="HY34" s="30"/>
      <c r="HZ34" s="30"/>
      <c r="IA34" s="30"/>
      <c r="IB34" s="30"/>
      <c r="IC34" s="30"/>
      <c r="ID34" s="30"/>
      <c r="IE34" s="30"/>
      <c r="IF34" s="30"/>
      <c r="IG34" s="30"/>
      <c r="IH34" s="30"/>
      <c r="II34" s="30"/>
      <c r="IJ34" s="30"/>
      <c r="IK34" s="30"/>
      <c r="IL34" s="30"/>
      <c r="IM34" s="30"/>
      <c r="IN34" s="30"/>
      <c r="IO34" s="30"/>
      <c r="IP34" s="30"/>
      <c r="IQ34" s="30"/>
      <c r="IR34" s="30"/>
      <c r="IS34" s="30"/>
      <c r="IT34" s="30"/>
      <c r="IU34" s="30"/>
      <c r="IV34" s="30"/>
      <c r="IW34" s="30"/>
      <c r="IX34" s="30"/>
      <c r="IY34" s="30"/>
      <c r="IZ34" s="30"/>
      <c r="JA34" s="30"/>
      <c r="JB34" s="30"/>
      <c r="JC34" s="30"/>
      <c r="JD34" s="30"/>
      <c r="JE34" s="30"/>
      <c r="JF34" s="30"/>
      <c r="JG34" s="30"/>
      <c r="JH34" s="30"/>
      <c r="JI34" s="30"/>
      <c r="JJ34" s="30"/>
      <c r="JK34" s="30"/>
      <c r="JL34" s="30"/>
      <c r="JM34" s="30"/>
      <c r="JN34" s="30"/>
      <c r="JO34" s="30"/>
      <c r="JP34" s="30"/>
      <c r="JQ34" s="30"/>
      <c r="JR34" s="30"/>
      <c r="JS34" s="30"/>
      <c r="JT34" s="30"/>
      <c r="JU34" s="30"/>
      <c r="JV34" s="30"/>
      <c r="JW34" s="30"/>
      <c r="JX34" s="30"/>
      <c r="JY34" s="30"/>
      <c r="JZ34" s="30"/>
      <c r="KA34" s="30"/>
      <c r="KB34" s="30"/>
      <c r="KC34" s="245"/>
    </row>
    <row r="35" spans="1:290" s="26" customFormat="1" x14ac:dyDescent="0.25">
      <c r="A35" s="41" t="s">
        <v>44</v>
      </c>
      <c r="B35" s="41">
        <f t="shared" ref="B35:BM35" si="1349">SUM(B30,B31,B33)</f>
        <v>152266.14443848256</v>
      </c>
      <c r="C35" s="42">
        <f t="shared" si="1349"/>
        <v>305166.73114545882</v>
      </c>
      <c r="D35" s="42">
        <f t="shared" si="1349"/>
        <v>458704.40363038081</v>
      </c>
      <c r="E35" s="42">
        <f t="shared" si="1349"/>
        <v>612881.81641732319</v>
      </c>
      <c r="F35" s="42">
        <f t="shared" si="1349"/>
        <v>767701.63509087788</v>
      </c>
      <c r="G35" s="42">
        <f t="shared" si="1349"/>
        <v>923166.53634223912</v>
      </c>
      <c r="H35" s="42">
        <f t="shared" si="1349"/>
        <v>726316.59910583065</v>
      </c>
      <c r="I35" s="42">
        <f t="shared" si="1349"/>
        <v>519263.89247064851</v>
      </c>
      <c r="J35" s="42">
        <f t="shared" si="1349"/>
        <v>335711.30687453772</v>
      </c>
      <c r="K35" s="42">
        <f t="shared" si="1349"/>
        <v>219317.62320291452</v>
      </c>
      <c r="L35" s="42">
        <f t="shared" si="1349"/>
        <v>98203.850113086999</v>
      </c>
      <c r="M35" s="42">
        <f t="shared" si="1349"/>
        <v>-56309.769937482299</v>
      </c>
      <c r="N35" s="42">
        <f t="shared" si="1349"/>
        <v>-302009.49035304779</v>
      </c>
      <c r="O35" s="42">
        <f t="shared" si="1349"/>
        <v>-545974.11209191207</v>
      </c>
      <c r="P35" s="42">
        <f t="shared" si="1349"/>
        <v>-776036.80004720937</v>
      </c>
      <c r="Q35" s="42">
        <f t="shared" si="1349"/>
        <v>-1000851.3068141678</v>
      </c>
      <c r="R35" s="42">
        <f t="shared" si="1349"/>
        <v>-1206240.367155971</v>
      </c>
      <c r="S35" s="42">
        <f t="shared" si="1349"/>
        <v>-1422751.0960658637</v>
      </c>
      <c r="T35" s="42">
        <f t="shared" si="1349"/>
        <v>-1722229.7232175919</v>
      </c>
      <c r="U35" s="42">
        <f t="shared" si="1349"/>
        <v>-2032986.3967065841</v>
      </c>
      <c r="V35" s="42">
        <f t="shared" si="1349"/>
        <v>-2318993.3361669257</v>
      </c>
      <c r="W35" s="42">
        <f t="shared" si="1349"/>
        <v>-2533579.6441914588</v>
      </c>
      <c r="X35" s="42">
        <f t="shared" si="1349"/>
        <v>-2753587.5182144693</v>
      </c>
      <c r="Y35" s="42">
        <f t="shared" si="1349"/>
        <v>-3009677.9810747965</v>
      </c>
      <c r="Z35" s="42">
        <f t="shared" si="1349"/>
        <v>-3122416.4866035981</v>
      </c>
      <c r="AA35" s="42">
        <f t="shared" si="1349"/>
        <v>-3233868.7519297493</v>
      </c>
      <c r="AB35" s="42">
        <f t="shared" si="1349"/>
        <v>-3336289.9278166322</v>
      </c>
      <c r="AC35" s="42">
        <f t="shared" si="1349"/>
        <v>-3435187.2963986695</v>
      </c>
      <c r="AD35" s="42">
        <f t="shared" si="1349"/>
        <v>-3521536.3797047711</v>
      </c>
      <c r="AE35" s="42">
        <f t="shared" si="1349"/>
        <v>-3614779.4004017669</v>
      </c>
      <c r="AF35" s="42">
        <f t="shared" si="1349"/>
        <v>-3760645.1281511034</v>
      </c>
      <c r="AG35" s="42">
        <f t="shared" si="1349"/>
        <v>-3913502.7823069692</v>
      </c>
      <c r="AH35" s="42">
        <f t="shared" si="1349"/>
        <v>-4050420.1971346522</v>
      </c>
      <c r="AI35" s="42">
        <f t="shared" si="1349"/>
        <v>-4141690.9463334605</v>
      </c>
      <c r="AJ35" s="42">
        <f t="shared" si="1349"/>
        <v>-4236223.6794400569</v>
      </c>
      <c r="AK35" s="42">
        <f>SUM(AK30,AK31,AK33)</f>
        <v>-4213418.0516753783</v>
      </c>
      <c r="AL35" s="42">
        <f t="shared" si="1349"/>
        <v>-4193515.7682716176</v>
      </c>
      <c r="AM35" s="42">
        <f t="shared" si="1349"/>
        <v>-4171753.972460187</v>
      </c>
      <c r="AN35" s="42">
        <f t="shared" si="1349"/>
        <v>-4140294.6220595236</v>
      </c>
      <c r="AO35" s="42">
        <f t="shared" si="1349"/>
        <v>-4104707.2784762303</v>
      </c>
      <c r="AP35" s="42">
        <f t="shared" si="1349"/>
        <v>-4055859.2380052167</v>
      </c>
      <c r="AQ35" s="42">
        <f t="shared" si="1349"/>
        <v>-4013418.4761149269</v>
      </c>
      <c r="AR35" s="42">
        <f t="shared" si="1349"/>
        <v>-4023647.9149007029</v>
      </c>
      <c r="AS35" s="42">
        <f t="shared" si="1349"/>
        <v>-4040379.031573609</v>
      </c>
      <c r="AT35" s="42">
        <f t="shared" si="1349"/>
        <v>-4040408.22204739</v>
      </c>
      <c r="AU35" s="42">
        <f t="shared" si="1349"/>
        <v>-3993678.1320697605</v>
      </c>
      <c r="AV35" s="42">
        <f t="shared" si="1349"/>
        <v>-3949668.8321985123</v>
      </c>
      <c r="AW35" s="42">
        <f t="shared" si="1349"/>
        <v>-3928822.1460947972</v>
      </c>
      <c r="AX35" s="42">
        <f t="shared" si="1349"/>
        <v>-4051385.793323277</v>
      </c>
      <c r="AY35" s="42">
        <f t="shared" si="1349"/>
        <v>-4171485.690340715</v>
      </c>
      <c r="AZ35" s="42">
        <f t="shared" si="1349"/>
        <v>-4276001.7781946575</v>
      </c>
      <c r="BA35" s="42">
        <f t="shared" si="1349"/>
        <v>-4374261.5580826523</v>
      </c>
      <c r="BB35" s="42">
        <f t="shared" si="1349"/>
        <v>-4450977.4192877337</v>
      </c>
      <c r="BC35" s="42">
        <f t="shared" si="1349"/>
        <v>-4539081.0172385732</v>
      </c>
      <c r="BD35" s="42">
        <f t="shared" si="1349"/>
        <v>-4716030.347463307</v>
      </c>
      <c r="BE35" s="42">
        <f t="shared" si="1349"/>
        <v>-4904530.9764576042</v>
      </c>
      <c r="BF35" s="42">
        <f t="shared" si="1349"/>
        <v>-5065737.2722447561</v>
      </c>
      <c r="BG35" s="42">
        <f t="shared" si="1349"/>
        <v>-5149328.7903807061</v>
      </c>
      <c r="BH35" s="42">
        <f t="shared" si="1349"/>
        <v>-5238149.8518188205</v>
      </c>
      <c r="BI35" s="287">
        <f t="shared" si="1349"/>
        <v>-5225836.1800401257</v>
      </c>
      <c r="BJ35" s="41">
        <f t="shared" si="1349"/>
        <v>-5218743.8788091699</v>
      </c>
      <c r="BK35" s="42">
        <f t="shared" si="1349"/>
        <v>-5208611.0725750951</v>
      </c>
      <c r="BL35" s="42">
        <f t="shared" si="1349"/>
        <v>-5182154.3301615175</v>
      </c>
      <c r="BM35" s="42">
        <f t="shared" si="1349"/>
        <v>-5148813.3942460837</v>
      </c>
      <c r="BN35" s="42">
        <f t="shared" ref="BN35:DY35" si="1350">SUM(BN30,BN31,BN33)</f>
        <v>-5093110.6485085795</v>
      </c>
      <c r="BO35" s="42">
        <f t="shared" si="1350"/>
        <v>-5048379.7952380469</v>
      </c>
      <c r="BP35" s="42">
        <f t="shared" si="1350"/>
        <v>-5093027.5855186274</v>
      </c>
      <c r="BQ35" s="42">
        <f t="shared" si="1350"/>
        <v>-5148808.1983700814</v>
      </c>
      <c r="BR35" s="42">
        <f t="shared" si="1350"/>
        <v>-5176396.6996745812</v>
      </c>
      <c r="BS35" s="42">
        <f t="shared" si="1350"/>
        <v>-5124852.4392129388</v>
      </c>
      <c r="BT35" s="42">
        <f t="shared" si="1350"/>
        <v>-5078034.5908591608</v>
      </c>
      <c r="BU35" s="42">
        <f t="shared" si="1350"/>
        <v>-5070796.5974229369</v>
      </c>
      <c r="BV35" s="42">
        <f t="shared" si="1350"/>
        <v>-5062438.048991587</v>
      </c>
      <c r="BW35" s="42">
        <f t="shared" si="1350"/>
        <v>-5051050.610689613</v>
      </c>
      <c r="BX35" s="42">
        <f t="shared" si="1350"/>
        <v>-5023425.3474446256</v>
      </c>
      <c r="BY35" s="42">
        <f t="shared" si="1350"/>
        <v>-4988949.0231121769</v>
      </c>
      <c r="BZ35" s="42">
        <f t="shared" si="1350"/>
        <v>-4932230.8264554609</v>
      </c>
      <c r="CA35" s="42">
        <f t="shared" si="1350"/>
        <v>-4886417.4379235767</v>
      </c>
      <c r="CB35" s="42">
        <f t="shared" si="1350"/>
        <v>-4929475.7311730264</v>
      </c>
      <c r="CC35" s="42">
        <f t="shared" si="1350"/>
        <v>-4983598.8136437032</v>
      </c>
      <c r="CD35" s="42">
        <f t="shared" si="1350"/>
        <v>-5009682.3370893393</v>
      </c>
      <c r="CE35" s="42">
        <f t="shared" si="1350"/>
        <v>-4957071.4001216125</v>
      </c>
      <c r="CF35" s="42">
        <f t="shared" si="1350"/>
        <v>-4909154.7112299707</v>
      </c>
      <c r="CG35" s="42">
        <f t="shared" si="1350"/>
        <v>-4900588.1860307325</v>
      </c>
      <c r="CH35" s="42">
        <f t="shared" si="1350"/>
        <v>-4893706.7805811567</v>
      </c>
      <c r="CI35" s="42">
        <f t="shared" si="1350"/>
        <v>-4883795.9314138079</v>
      </c>
      <c r="CJ35" s="42">
        <f t="shared" si="1350"/>
        <v>-4857617.1329880841</v>
      </c>
      <c r="CK35" s="42">
        <f t="shared" si="1350"/>
        <v>-4824578.2075749272</v>
      </c>
      <c r="CL35" s="42">
        <f t="shared" si="1350"/>
        <v>-4769253.884892147</v>
      </c>
      <c r="CM35" s="42">
        <f t="shared" si="1350"/>
        <v>-4724865.1413874142</v>
      </c>
      <c r="CN35" s="42">
        <f t="shared" si="1350"/>
        <v>-4769553.5726410151</v>
      </c>
      <c r="CO35" s="42">
        <f t="shared" si="1350"/>
        <v>-4825337.9755498348</v>
      </c>
      <c r="CP35" s="42">
        <f t="shared" si="1350"/>
        <v>-4853026.4098158376</v>
      </c>
      <c r="CQ35" s="42">
        <f t="shared" si="1350"/>
        <v>-4801850.5015047872</v>
      </c>
      <c r="CR35" s="42">
        <f t="shared" si="1350"/>
        <v>-4755385.829840418</v>
      </c>
      <c r="CS35" s="42">
        <f t="shared" si="1350"/>
        <v>-4748358.6803631941</v>
      </c>
      <c r="CT35" s="42">
        <f t="shared" si="1350"/>
        <v>-4742881.6929325173</v>
      </c>
      <c r="CU35" s="42">
        <f t="shared" si="1350"/>
        <v>-4734375.6068047062</v>
      </c>
      <c r="CV35" s="42">
        <f t="shared" si="1350"/>
        <v>-4709577.6470331615</v>
      </c>
      <c r="CW35" s="42">
        <f t="shared" si="1350"/>
        <v>-4677912.9249059334</v>
      </c>
      <c r="CX35" s="42">
        <f t="shared" si="1350"/>
        <v>-4623927.8880040068</v>
      </c>
      <c r="CY35" s="42">
        <f t="shared" si="1350"/>
        <v>-4580904.5015644077</v>
      </c>
      <c r="CZ35" s="42">
        <f t="shared" si="1350"/>
        <v>-4627127.7839768743</v>
      </c>
      <c r="DA35" s="42">
        <f t="shared" si="1350"/>
        <v>-4684473.4537977921</v>
      </c>
      <c r="DB35" s="42">
        <f t="shared" si="1350"/>
        <v>-4713677.6747455681</v>
      </c>
      <c r="DC35" s="42">
        <f t="shared" si="1350"/>
        <v>-4663878.9330714196</v>
      </c>
      <c r="DD35" s="42">
        <f t="shared" si="1350"/>
        <v>-4618806.2031420935</v>
      </c>
      <c r="DE35" s="42">
        <f t="shared" si="1350"/>
        <v>-4613238.5801529251</v>
      </c>
      <c r="DF35" s="42">
        <f t="shared" si="1350"/>
        <v>-4608571.7197896019</v>
      </c>
      <c r="DG35" s="42">
        <f t="shared" si="1350"/>
        <v>-4600879.136258591</v>
      </c>
      <c r="DH35" s="42">
        <f t="shared" si="1350"/>
        <v>-4576898.068678</v>
      </c>
      <c r="DI35" s="42">
        <f t="shared" si="1350"/>
        <v>-4546053.6424591877</v>
      </c>
      <c r="DJ35" s="42">
        <f t="shared" si="1350"/>
        <v>-4492892.3193652956</v>
      </c>
      <c r="DK35" s="42">
        <f t="shared" si="1350"/>
        <v>-4450696.0788745973</v>
      </c>
      <c r="DL35" s="42">
        <f t="shared" si="1350"/>
        <v>-4497749.9536774186</v>
      </c>
      <c r="DM35" s="42">
        <f t="shared" si="1350"/>
        <v>-4555929.6766903186</v>
      </c>
      <c r="DN35" s="42">
        <f t="shared" si="1350"/>
        <v>-4585971.4260517089</v>
      </c>
      <c r="DO35" s="42">
        <f t="shared" si="1350"/>
        <v>-4537013.7024928983</v>
      </c>
      <c r="DP35" s="42">
        <f t="shared" si="1350"/>
        <v>-4492785.4949210584</v>
      </c>
      <c r="DQ35" s="42">
        <f t="shared" si="1350"/>
        <v>-4488058.9073800566</v>
      </c>
      <c r="DR35" s="42">
        <f t="shared" si="1350"/>
        <v>-4484236.5867792675</v>
      </c>
      <c r="DS35" s="42">
        <f t="shared" si="1350"/>
        <v>-4477392.0619264683</v>
      </c>
      <c r="DT35" s="42">
        <f t="shared" si="1350"/>
        <v>-4454262.5866019148</v>
      </c>
      <c r="DU35" s="42">
        <f t="shared" si="1350"/>
        <v>-4424273.3009402072</v>
      </c>
      <c r="DV35" s="42">
        <f t="shared" si="1350"/>
        <v>-4371970.6814890746</v>
      </c>
      <c r="DW35" s="42">
        <f t="shared" si="1350"/>
        <v>-4330636.7225729804</v>
      </c>
      <c r="DX35" s="42">
        <f t="shared" si="1350"/>
        <v>-4378556.4717903007</v>
      </c>
      <c r="DY35" s="42">
        <f t="shared" si="1350"/>
        <v>-4437605.6770277591</v>
      </c>
      <c r="DZ35" s="42">
        <f t="shared" ref="DZ35:GK35" si="1351">SUM(DZ30,DZ31,DZ33)</f>
        <v>-4468520.5314563103</v>
      </c>
      <c r="EA35" s="42">
        <f t="shared" si="1351"/>
        <v>-4420439.5509024402</v>
      </c>
      <c r="EB35" s="42">
        <f t="shared" si="1351"/>
        <v>-4377091.7394313943</v>
      </c>
      <c r="EC35" s="42">
        <f t="shared" si="1351"/>
        <v>-4373243.6117062951</v>
      </c>
      <c r="ED35" s="42">
        <f t="shared" si="1351"/>
        <v>-4370303.4111706419</v>
      </c>
      <c r="EE35" s="42">
        <f t="shared" si="1351"/>
        <v>-4364344.6818832494</v>
      </c>
      <c r="EF35" s="42">
        <f t="shared" si="1351"/>
        <v>-4342104.6929389592</v>
      </c>
      <c r="EG35" s="42">
        <f t="shared" si="1351"/>
        <v>-4313008.5998507654</v>
      </c>
      <c r="EH35" s="42">
        <f t="shared" si="1351"/>
        <v>-4261602.8946088701</v>
      </c>
      <c r="EI35" s="42">
        <f t="shared" si="1351"/>
        <v>-4221169.587044552</v>
      </c>
      <c r="EJ35" s="42">
        <f t="shared" si="1351"/>
        <v>-4269993.7403276134</v>
      </c>
      <c r="EK35" s="42">
        <f t="shared" si="1351"/>
        <v>-4329951.1179810874</v>
      </c>
      <c r="EL35" s="42">
        <f t="shared" si="1351"/>
        <v>-4361777.9288773872</v>
      </c>
      <c r="EM35" s="42">
        <f t="shared" si="1351"/>
        <v>-4314612.7046098812</v>
      </c>
      <c r="EN35" s="42">
        <f t="shared" si="1351"/>
        <v>-4272184.4650763925</v>
      </c>
      <c r="EO35" s="42">
        <f t="shared" si="1351"/>
        <v>-4269251.3339356221</v>
      </c>
      <c r="EP35" s="42">
        <f t="shared" si="1351"/>
        <v>-4267229.9424700653</v>
      </c>
      <c r="EQ35" s="42">
        <f t="shared" si="1351"/>
        <v>-4262193.8506238945</v>
      </c>
      <c r="ER35" s="42">
        <f t="shared" si="1351"/>
        <v>-4240880.343443498</v>
      </c>
      <c r="ES35" s="42">
        <f t="shared" si="1351"/>
        <v>-4212714.5924598807</v>
      </c>
      <c r="ET35" s="42">
        <f t="shared" si="1351"/>
        <v>-4162243.1057479968</v>
      </c>
      <c r="EU35" s="42">
        <f t="shared" si="1351"/>
        <v>-4122747.9092908981</v>
      </c>
      <c r="EV35" s="42">
        <f t="shared" si="1351"/>
        <v>-4172514.0824774592</v>
      </c>
      <c r="EW35" s="42">
        <f t="shared" si="1351"/>
        <v>-4233417.4051173646</v>
      </c>
      <c r="EX35" s="42">
        <f t="shared" si="1351"/>
        <v>-4266194.10243754</v>
      </c>
      <c r="EY35" s="42">
        <f t="shared" si="1351"/>
        <v>-4219982.7224540086</v>
      </c>
      <c r="EZ35" s="42">
        <f t="shared" si="1351"/>
        <v>-4178512.3015556782</v>
      </c>
      <c r="FA35" s="42">
        <f t="shared" si="1351"/>
        <v>-4176535.3753590663</v>
      </c>
      <c r="FB35" s="42">
        <f t="shared" si="1351"/>
        <v>-4175474.1730249352</v>
      </c>
      <c r="FC35" s="42">
        <f t="shared" si="1351"/>
        <v>-4171402.271098238</v>
      </c>
      <c r="FD35" s="42">
        <f t="shared" si="1351"/>
        <v>-4151056.9712953125</v>
      </c>
      <c r="FE35" s="42">
        <f t="shared" si="1351"/>
        <v>-4123863.4618865727</v>
      </c>
      <c r="FF35" s="42">
        <f t="shared" si="1351"/>
        <v>-4074368.2677561278</v>
      </c>
      <c r="FG35" s="42">
        <f t="shared" si="1351"/>
        <v>-4035853.4317662246</v>
      </c>
      <c r="FH35" s="42">
        <f t="shared" si="1351"/>
        <v>-4086604.0502552614</v>
      </c>
      <c r="FI35" s="42">
        <f t="shared" si="1351"/>
        <v>-4148495.920053069</v>
      </c>
      <c r="FJ35" s="42">
        <f t="shared" si="1351"/>
        <v>-4182265.2834776375</v>
      </c>
      <c r="FK35" s="42">
        <f t="shared" si="1351"/>
        <v>-4137050.7057072683</v>
      </c>
      <c r="FL35" s="42">
        <f t="shared" si="1351"/>
        <v>-4096581.2403646545</v>
      </c>
      <c r="FM35" s="42">
        <f t="shared" si="1351"/>
        <v>-4095602.4346194342</v>
      </c>
      <c r="FN35" s="42">
        <f t="shared" si="1351"/>
        <v>-4095543.5115719084</v>
      </c>
      <c r="FO35" s="42">
        <f t="shared" si="1351"/>
        <v>-4092478.0650955113</v>
      </c>
      <c r="FP35" s="42">
        <f t="shared" si="1351"/>
        <v>-4073143.4143072614</v>
      </c>
      <c r="FQ35" s="42">
        <f t="shared" si="1351"/>
        <v>-4046964.7649507588</v>
      </c>
      <c r="FR35" s="42">
        <f t="shared" si="1351"/>
        <v>-3998488.6594561026</v>
      </c>
      <c r="FS35" s="42">
        <f t="shared" si="1351"/>
        <v>-3960997.1583046373</v>
      </c>
      <c r="FT35" s="42">
        <f t="shared" si="1351"/>
        <v>-4012775.3755272715</v>
      </c>
      <c r="FU35" s="42">
        <f t="shared" si="1351"/>
        <v>-4075699.1257200665</v>
      </c>
      <c r="FV35" s="42">
        <f t="shared" si="1351"/>
        <v>-4110504.6690412685</v>
      </c>
      <c r="FW35" s="42">
        <f t="shared" si="1351"/>
        <v>-4066330.5885837688</v>
      </c>
      <c r="FX35" s="42">
        <f t="shared" si="1351"/>
        <v>-4026905.9559594947</v>
      </c>
      <c r="FY35" s="42">
        <f t="shared" si="1351"/>
        <v>-4026969.3306497997</v>
      </c>
      <c r="FZ35" s="42">
        <f t="shared" si="1351"/>
        <v>-4027956.9304562807</v>
      </c>
      <c r="GA35" s="42">
        <f t="shared" si="1351"/>
        <v>-4025942.367345782</v>
      </c>
      <c r="GB35" s="42">
        <f t="shared" si="1351"/>
        <v>-4007662.9786041221</v>
      </c>
      <c r="GC35" s="42">
        <f t="shared" si="1351"/>
        <v>-3982543.9882194032</v>
      </c>
      <c r="GD35" s="42">
        <f t="shared" si="1351"/>
        <v>-3935131.9569422463</v>
      </c>
      <c r="GE35" s="42">
        <f t="shared" si="1351"/>
        <v>-3898708.9636508534</v>
      </c>
      <c r="GF35" s="42">
        <f t="shared" si="1351"/>
        <v>-3951560.1408496434</v>
      </c>
      <c r="GG35" s="42">
        <f t="shared" si="1351"/>
        <v>-4015561.3216851624</v>
      </c>
      <c r="GH35" s="42">
        <f t="shared" si="1351"/>
        <v>-4051448.7849434325</v>
      </c>
      <c r="GI35" s="42">
        <f t="shared" si="1351"/>
        <v>-4008361.1324227387</v>
      </c>
      <c r="GJ35" s="42">
        <f t="shared" si="1351"/>
        <v>-3970027.4545183405</v>
      </c>
      <c r="GK35" s="42">
        <f t="shared" si="1351"/>
        <v>-3971180.7249712083</v>
      </c>
      <c r="GL35" s="42">
        <f t="shared" ref="GL35:IW35" si="1352">SUM(GL30,GL31,GL33)</f>
        <v>-3973262.7617725963</v>
      </c>
      <c r="GM35" s="42">
        <f t="shared" si="1352"/>
        <v>-3972347.1958111497</v>
      </c>
      <c r="GN35" s="42">
        <f t="shared" si="1352"/>
        <v>-3955171.3833733294</v>
      </c>
      <c r="GO35" s="42">
        <f t="shared" si="1352"/>
        <v>-3931160.5675270497</v>
      </c>
      <c r="GP35" s="42">
        <f t="shared" si="1352"/>
        <v>-3884861.3281822423</v>
      </c>
      <c r="GQ35" s="42">
        <f t="shared" si="1352"/>
        <v>-3849555.7634562501</v>
      </c>
      <c r="GR35" s="42">
        <f t="shared" si="1352"/>
        <v>-3903529.025172797</v>
      </c>
      <c r="GS35" s="42">
        <f t="shared" si="1352"/>
        <v>-3968656.9658782301</v>
      </c>
      <c r="GT35" s="42">
        <f t="shared" si="1352"/>
        <v>-4005675.8838392054</v>
      </c>
      <c r="GU35" s="42">
        <f t="shared" si="1352"/>
        <v>-3963724.4004158112</v>
      </c>
      <c r="GV35" s="42">
        <f t="shared" si="1352"/>
        <v>-3926531.6256466187</v>
      </c>
      <c r="GW35" s="287">
        <f t="shared" si="1352"/>
        <v>-3928822.1460947869</v>
      </c>
      <c r="GX35" s="42">
        <f t="shared" si="1352"/>
        <v>-3890902.4961658972</v>
      </c>
      <c r="GY35" s="42">
        <f t="shared" si="1352"/>
        <v>-3850163.3293222166</v>
      </c>
      <c r="GZ35" s="42">
        <f t="shared" si="1352"/>
        <v>-3794862.2696998939</v>
      </c>
      <c r="HA35" s="42">
        <f t="shared" si="1352"/>
        <v>-3733342.9815682592</v>
      </c>
      <c r="HB35" s="42">
        <f t="shared" si="1352"/>
        <v>-3651923.5448592561</v>
      </c>
      <c r="HC35" s="42">
        <f t="shared" si="1352"/>
        <v>-3580068.5722089373</v>
      </c>
      <c r="HD35" s="42">
        <f t="shared" si="1352"/>
        <v>-3587084.7829659367</v>
      </c>
      <c r="HE35" s="42">
        <f t="shared" si="1352"/>
        <v>-3603806.591455732</v>
      </c>
      <c r="HF35" s="42">
        <f t="shared" si="1352"/>
        <v>-3595472.3441548063</v>
      </c>
      <c r="HG35" s="42">
        <f t="shared" si="1352"/>
        <v>-3517052.7276950977</v>
      </c>
      <c r="HH35" s="42">
        <f t="shared" si="1352"/>
        <v>-3442674.0954803079</v>
      </c>
      <c r="HI35" s="42">
        <f t="shared" si="1352"/>
        <v>-3403223.7053606915</v>
      </c>
      <c r="HJ35" s="42">
        <f t="shared" si="1352"/>
        <v>-3364426.9399423627</v>
      </c>
      <c r="HK35" s="42">
        <f t="shared" si="1352"/>
        <v>-3322807.0029613702</v>
      </c>
      <c r="HL35" s="42">
        <f t="shared" si="1352"/>
        <v>-3266621.5033261632</v>
      </c>
      <c r="HM35" s="42">
        <f t="shared" si="1352"/>
        <v>-3204214.0900149243</v>
      </c>
      <c r="HN35" s="42">
        <f t="shared" si="1352"/>
        <v>-3121902.8276047357</v>
      </c>
      <c r="HO35" s="42">
        <f t="shared" si="1352"/>
        <v>-3049152.3133128094</v>
      </c>
      <c r="HP35" s="42">
        <f t="shared" si="1352"/>
        <v>-3055269.2510046945</v>
      </c>
      <c r="HQ35" s="42">
        <f t="shared" si="1352"/>
        <v>-3071088.0394582711</v>
      </c>
      <c r="HR35" s="42">
        <f t="shared" si="1352"/>
        <v>-3061847.0095376428</v>
      </c>
      <c r="HS35" s="42">
        <f t="shared" si="1352"/>
        <v>-2982516.832197316</v>
      </c>
      <c r="HT35" s="42">
        <f t="shared" si="1352"/>
        <v>-2907223.8450982384</v>
      </c>
      <c r="HU35" s="42">
        <f t="shared" si="1352"/>
        <v>-2866848.2845298424</v>
      </c>
      <c r="HV35" s="42">
        <f t="shared" si="1352"/>
        <v>-2827122.4937858647</v>
      </c>
      <c r="HW35" s="42">
        <f t="shared" si="1352"/>
        <v>-2784569.6605403661</v>
      </c>
      <c r="HX35" s="42">
        <f t="shared" si="1352"/>
        <v>-2727447.3775728848</v>
      </c>
      <c r="HY35" s="42">
        <f t="shared" si="1352"/>
        <v>-2664099.2776654866</v>
      </c>
      <c r="HZ35" s="42">
        <f t="shared" si="1352"/>
        <v>-2580843.4091316545</v>
      </c>
      <c r="IA35" s="42">
        <f t="shared" si="1352"/>
        <v>-2507144.3528572363</v>
      </c>
      <c r="IB35" s="42">
        <f t="shared" si="1352"/>
        <v>-2512308.7963083689</v>
      </c>
      <c r="IC35" s="42">
        <f t="shared" si="1352"/>
        <v>-2527171.12179519</v>
      </c>
      <c r="ID35" s="42">
        <f t="shared" si="1352"/>
        <v>-2516969.643645444</v>
      </c>
      <c r="IE35" s="42">
        <f t="shared" si="1352"/>
        <v>-2436675.0162083786</v>
      </c>
      <c r="IF35" s="42">
        <f t="shared" si="1352"/>
        <v>-2360413.5604704926</v>
      </c>
      <c r="IG35" s="42">
        <f t="shared" si="1352"/>
        <v>-2319058.4902248196</v>
      </c>
      <c r="IH35" s="42">
        <f t="shared" si="1352"/>
        <v>-2278349.1085132426</v>
      </c>
      <c r="II35" s="42">
        <f t="shared" si="1352"/>
        <v>-2234808.5860044467</v>
      </c>
      <c r="IJ35" s="42">
        <f t="shared" si="1352"/>
        <v>-2176694.4984017373</v>
      </c>
      <c r="IK35" s="42">
        <f t="shared" si="1352"/>
        <v>-2112350.4613397978</v>
      </c>
      <c r="IL35" s="42">
        <f t="shared" si="1352"/>
        <v>-2028094.5059132804</v>
      </c>
      <c r="IM35" s="42">
        <f t="shared" si="1352"/>
        <v>-1953391.1957174577</v>
      </c>
      <c r="IN35" s="42">
        <f t="shared" si="1352"/>
        <v>-1957547.2008558467</v>
      </c>
      <c r="IO35" s="42">
        <f t="shared" si="1352"/>
        <v>-1971396.886203621</v>
      </c>
      <c r="IP35" s="42">
        <f t="shared" si="1352"/>
        <v>-1960178.5485809154</v>
      </c>
      <c r="IQ35" s="42">
        <f t="shared" si="1352"/>
        <v>-1878862.8247564198</v>
      </c>
      <c r="IR35" s="42">
        <f t="shared" si="1352"/>
        <v>-1801576.0180628225</v>
      </c>
      <c r="IS35" s="42">
        <f t="shared" si="1352"/>
        <v>-1759187.121114305</v>
      </c>
      <c r="IT35" s="42">
        <f t="shared" si="1352"/>
        <v>-1717439.6050886216</v>
      </c>
      <c r="IU35" s="42">
        <f t="shared" si="1352"/>
        <v>-1672856.6227060773</v>
      </c>
      <c r="IV35" s="42">
        <f t="shared" si="1352"/>
        <v>-1613695.7316468123</v>
      </c>
      <c r="IW35" s="42">
        <f t="shared" si="1352"/>
        <v>-1548300.529447248</v>
      </c>
      <c r="IX35" s="42">
        <f t="shared" ref="IX35:KC35" si="1353">SUM(IX30,IX31,IX33)</f>
        <v>-1462989.0290283659</v>
      </c>
      <c r="IY35" s="42">
        <f t="shared" si="1353"/>
        <v>-1387225.7757360435</v>
      </c>
      <c r="IZ35" s="42">
        <f t="shared" si="1353"/>
        <v>-1390317.4213483641</v>
      </c>
      <c r="JA35" s="42">
        <f t="shared" si="1353"/>
        <v>-1403098.3123387115</v>
      </c>
      <c r="JB35" s="42">
        <f t="shared" si="1353"/>
        <v>-1390806.7270487563</v>
      </c>
      <c r="JC35" s="42">
        <f t="shared" si="1353"/>
        <v>-1308413.2836917308</v>
      </c>
      <c r="JD35" s="42">
        <f t="shared" si="1353"/>
        <v>-1230044.2669675515</v>
      </c>
      <c r="JE35" s="42">
        <f t="shared" si="1353"/>
        <v>-1186558.8427265277</v>
      </c>
      <c r="JF35" s="42">
        <f t="shared" si="1353"/>
        <v>-1143710.2305446193</v>
      </c>
      <c r="JG35" s="42">
        <f t="shared" si="1353"/>
        <v>-1098021.564105199</v>
      </c>
      <c r="JH35" s="42">
        <f t="shared" si="1353"/>
        <v>-1037750.3819721541</v>
      </c>
      <c r="JI35" s="42">
        <f t="shared" si="1353"/>
        <v>-971240.26248600276</v>
      </c>
      <c r="JJ35" s="42">
        <f t="shared" si="1353"/>
        <v>-884809.19929183926</v>
      </c>
      <c r="JK35" s="42">
        <f t="shared" si="1353"/>
        <v>-807921.71837933874</v>
      </c>
      <c r="JL35" s="42">
        <f t="shared" si="1353"/>
        <v>-809884.45208973042</v>
      </c>
      <c r="JM35" s="42">
        <f t="shared" si="1353"/>
        <v>-821531.72737855744</v>
      </c>
      <c r="JN35" s="42">
        <f t="shared" si="1353"/>
        <v>-808101.80298832571</v>
      </c>
      <c r="JO35" s="42">
        <f t="shared" si="1353"/>
        <v>-724565.27745143906</v>
      </c>
      <c r="JP35" s="42">
        <f t="shared" si="1353"/>
        <v>-645048.4157049827</v>
      </c>
      <c r="JQ35" s="42">
        <f t="shared" si="1353"/>
        <v>-600407.56145309901</v>
      </c>
      <c r="JR35" s="42">
        <f t="shared" si="1353"/>
        <v>-556398.70496861893</v>
      </c>
      <c r="JS35" s="42">
        <f t="shared" si="1353"/>
        <v>-509544.95987536618</v>
      </c>
      <c r="JT35" s="42">
        <f t="shared" si="1353"/>
        <v>-448103.84459409816</v>
      </c>
      <c r="JU35" s="42">
        <f t="shared" si="1353"/>
        <v>-380418.91723827261</v>
      </c>
      <c r="JV35" s="42">
        <f t="shared" si="1353"/>
        <v>-292808.15114164469</v>
      </c>
      <c r="JW35" s="42">
        <f t="shared" si="1353"/>
        <v>-214736.0518979193</v>
      </c>
      <c r="JX35" s="42">
        <f t="shared" si="1353"/>
        <v>-215509.23136737276</v>
      </c>
      <c r="JY35" s="42">
        <f t="shared" si="1353"/>
        <v>-225961.99593925758</v>
      </c>
      <c r="JZ35" s="42">
        <f t="shared" si="1353"/>
        <v>-211332.58370409647</v>
      </c>
      <c r="KA35" s="42">
        <f t="shared" si="1353"/>
        <v>-126591.57245625986</v>
      </c>
      <c r="KB35" s="42">
        <f t="shared" si="1353"/>
        <v>-45865.206308391236</v>
      </c>
      <c r="KC35" s="287">
        <f t="shared" si="1353"/>
        <v>4.0652594179846346E-8</v>
      </c>
    </row>
    <row r="36" spans="1:290" x14ac:dyDescent="0.25">
      <c r="KD36" s="26"/>
    </row>
    <row r="37" spans="1:290" x14ac:dyDescent="0.25">
      <c r="A37" s="43" t="s">
        <v>45</v>
      </c>
      <c r="B37" s="288">
        <f t="shared" ref="B37:BM37" si="1354">B5+B17</f>
        <v>0</v>
      </c>
      <c r="C37" s="44">
        <f t="shared" si="1354"/>
        <v>0</v>
      </c>
      <c r="D37" s="44">
        <f t="shared" si="1354"/>
        <v>0</v>
      </c>
      <c r="E37" s="44">
        <f t="shared" si="1354"/>
        <v>0</v>
      </c>
      <c r="F37" s="44">
        <f t="shared" si="1354"/>
        <v>0</v>
      </c>
      <c r="G37" s="44">
        <f t="shared" si="1354"/>
        <v>0</v>
      </c>
      <c r="H37" s="44">
        <f t="shared" si="1354"/>
        <v>5.6834616005409918E-3</v>
      </c>
      <c r="I37" s="44">
        <f t="shared" si="1354"/>
        <v>5.6834616005409918E-3</v>
      </c>
      <c r="J37" s="44">
        <f t="shared" si="1354"/>
        <v>5.6834616005409918E-3</v>
      </c>
      <c r="K37" s="44">
        <f t="shared" si="1354"/>
        <v>5.6834616005409918E-3</v>
      </c>
      <c r="L37" s="44">
        <f t="shared" si="1354"/>
        <v>5.6834616005409918E-3</v>
      </c>
      <c r="M37" s="44">
        <f t="shared" si="1354"/>
        <v>5.6834616005409918E-3</v>
      </c>
      <c r="N37" s="44">
        <f t="shared" si="1354"/>
        <v>5.6834616005409918E-3</v>
      </c>
      <c r="O37" s="44">
        <f t="shared" si="1354"/>
        <v>5.6834616005409918E-3</v>
      </c>
      <c r="P37" s="44">
        <f t="shared" si="1354"/>
        <v>5.6834616005409918E-3</v>
      </c>
      <c r="Q37" s="44">
        <f t="shared" si="1354"/>
        <v>5.6834616005409918E-3</v>
      </c>
      <c r="R37" s="44">
        <f t="shared" si="1354"/>
        <v>5.6834616005409918E-3</v>
      </c>
      <c r="S37" s="44">
        <f t="shared" si="1354"/>
        <v>5.6834616005409918E-3</v>
      </c>
      <c r="T37" s="44">
        <f t="shared" si="1354"/>
        <v>5.6834616005409918E-3</v>
      </c>
      <c r="U37" s="44">
        <f t="shared" si="1354"/>
        <v>5.6834616005409918E-3</v>
      </c>
      <c r="V37" s="44">
        <f t="shared" si="1354"/>
        <v>5.6834616005409918E-3</v>
      </c>
      <c r="W37" s="44">
        <f t="shared" si="1354"/>
        <v>5.6834616005409918E-3</v>
      </c>
      <c r="X37" s="44">
        <f t="shared" si="1354"/>
        <v>5.6834616005409918E-3</v>
      </c>
      <c r="Y37" s="44">
        <f t="shared" si="1354"/>
        <v>5.6834616005409918E-3</v>
      </c>
      <c r="Z37" s="44">
        <f t="shared" si="1354"/>
        <v>3.2855066031405849E-3</v>
      </c>
      <c r="AA37" s="44">
        <f t="shared" si="1354"/>
        <v>3.2855066031405849E-3</v>
      </c>
      <c r="AB37" s="44">
        <f t="shared" si="1354"/>
        <v>3.2855066031405849E-3</v>
      </c>
      <c r="AC37" s="44">
        <f t="shared" si="1354"/>
        <v>3.2855066031405849E-3</v>
      </c>
      <c r="AD37" s="44">
        <f t="shared" si="1354"/>
        <v>3.2855066031405849E-3</v>
      </c>
      <c r="AE37" s="44">
        <f t="shared" si="1354"/>
        <v>3.2855066031405849E-3</v>
      </c>
      <c r="AF37" s="44">
        <f t="shared" si="1354"/>
        <v>3.2855066031405849E-3</v>
      </c>
      <c r="AG37" s="44">
        <f t="shared" si="1354"/>
        <v>3.2855066031405849E-3</v>
      </c>
      <c r="AH37" s="44">
        <f t="shared" si="1354"/>
        <v>3.2855066031405849E-3</v>
      </c>
      <c r="AI37" s="44">
        <f t="shared" si="1354"/>
        <v>3.2855066031405849E-3</v>
      </c>
      <c r="AJ37" s="44">
        <f t="shared" si="1354"/>
        <v>3.2855066031405849E-3</v>
      </c>
      <c r="AK37" s="44">
        <f t="shared" si="1354"/>
        <v>3.2855066031405849E-3</v>
      </c>
      <c r="AL37" s="44">
        <f t="shared" si="1354"/>
        <v>3.2855066031405849E-3</v>
      </c>
      <c r="AM37" s="44">
        <f t="shared" si="1354"/>
        <v>3.2855066031405849E-3</v>
      </c>
      <c r="AN37" s="44">
        <f t="shared" si="1354"/>
        <v>3.2855066031405849E-3</v>
      </c>
      <c r="AO37" s="44">
        <f t="shared" si="1354"/>
        <v>3.2855066031405849E-3</v>
      </c>
      <c r="AP37" s="44">
        <f t="shared" si="1354"/>
        <v>3.2855066031405849E-3</v>
      </c>
      <c r="AQ37" s="44">
        <f t="shared" si="1354"/>
        <v>3.2855066031405849E-3</v>
      </c>
      <c r="AR37" s="44">
        <f t="shared" si="1354"/>
        <v>3.2855066031405849E-3</v>
      </c>
      <c r="AS37" s="44">
        <f t="shared" si="1354"/>
        <v>3.2855066031405849E-3</v>
      </c>
      <c r="AT37" s="44">
        <f t="shared" si="1354"/>
        <v>3.2855066031405849E-3</v>
      </c>
      <c r="AU37" s="44">
        <f t="shared" si="1354"/>
        <v>3.2855066031405849E-3</v>
      </c>
      <c r="AV37" s="44">
        <f t="shared" si="1354"/>
        <v>3.2855066031405849E-3</v>
      </c>
      <c r="AW37" s="44">
        <f t="shared" si="1354"/>
        <v>3.2855066031405849E-3</v>
      </c>
      <c r="AX37" s="44">
        <f t="shared" si="1354"/>
        <v>6.1383448736286822E-4</v>
      </c>
      <c r="AY37" s="44">
        <f t="shared" si="1354"/>
        <v>6.1383448736286822E-4</v>
      </c>
      <c r="AZ37" s="44">
        <f t="shared" si="1354"/>
        <v>6.1383448736286822E-4</v>
      </c>
      <c r="BA37" s="44">
        <f t="shared" si="1354"/>
        <v>6.1383448736286822E-4</v>
      </c>
      <c r="BB37" s="44">
        <f t="shared" si="1354"/>
        <v>6.1383448736286822E-4</v>
      </c>
      <c r="BC37" s="44">
        <f t="shared" si="1354"/>
        <v>6.1383448736286822E-4</v>
      </c>
      <c r="BD37" s="44">
        <f t="shared" si="1354"/>
        <v>6.1383448736286822E-4</v>
      </c>
      <c r="BE37" s="44">
        <f t="shared" si="1354"/>
        <v>6.1383448736286822E-4</v>
      </c>
      <c r="BF37" s="44">
        <f t="shared" si="1354"/>
        <v>6.1383448736286822E-4</v>
      </c>
      <c r="BG37" s="44">
        <f t="shared" si="1354"/>
        <v>6.1383448736286822E-4</v>
      </c>
      <c r="BH37" s="44">
        <f t="shared" si="1354"/>
        <v>6.1383448736286822E-4</v>
      </c>
      <c r="BI37" s="44">
        <f t="shared" si="1354"/>
        <v>6.1383448736286822E-4</v>
      </c>
      <c r="BJ37" s="44">
        <f t="shared" si="1354"/>
        <v>6.1383448736286822E-4</v>
      </c>
      <c r="BK37" s="44">
        <f t="shared" si="1354"/>
        <v>6.1383448736286822E-4</v>
      </c>
      <c r="BL37" s="44">
        <f t="shared" si="1354"/>
        <v>6.1383448736286822E-4</v>
      </c>
      <c r="BM37" s="44">
        <f t="shared" si="1354"/>
        <v>6.1383448736286822E-4</v>
      </c>
      <c r="BN37" s="44">
        <f t="shared" ref="BN37:DY37" si="1355">BN5+BN17</f>
        <v>6.1383448736286822E-4</v>
      </c>
      <c r="BO37" s="44">
        <f t="shared" si="1355"/>
        <v>6.1383448736286822E-4</v>
      </c>
      <c r="BP37" s="44">
        <f t="shared" si="1355"/>
        <v>6.1383448736286822E-4</v>
      </c>
      <c r="BQ37" s="44">
        <f t="shared" si="1355"/>
        <v>6.1383448736286822E-4</v>
      </c>
      <c r="BR37" s="44">
        <f t="shared" si="1355"/>
        <v>6.1383448736286822E-4</v>
      </c>
      <c r="BS37" s="44">
        <f t="shared" si="1355"/>
        <v>6.1383448736286822E-4</v>
      </c>
      <c r="BT37" s="44">
        <f t="shared" si="1355"/>
        <v>6.1383448736286822E-4</v>
      </c>
      <c r="BU37" s="44">
        <f t="shared" si="1355"/>
        <v>6.1383448736286822E-4</v>
      </c>
      <c r="BV37" s="44">
        <f t="shared" si="1355"/>
        <v>6.1383448736286822E-4</v>
      </c>
      <c r="BW37" s="44">
        <f t="shared" si="1355"/>
        <v>6.1383448736286822E-4</v>
      </c>
      <c r="BX37" s="44">
        <f t="shared" si="1355"/>
        <v>6.1383448736286822E-4</v>
      </c>
      <c r="BY37" s="44">
        <f t="shared" si="1355"/>
        <v>6.1383448736286822E-4</v>
      </c>
      <c r="BZ37" s="44">
        <f t="shared" si="1355"/>
        <v>6.1383448736286822E-4</v>
      </c>
      <c r="CA37" s="44">
        <f t="shared" si="1355"/>
        <v>6.1383448736286822E-4</v>
      </c>
      <c r="CB37" s="44">
        <f t="shared" si="1355"/>
        <v>6.1383448736286822E-4</v>
      </c>
      <c r="CC37" s="44">
        <f t="shared" si="1355"/>
        <v>6.1383448736286822E-4</v>
      </c>
      <c r="CD37" s="44">
        <f t="shared" si="1355"/>
        <v>6.1383448736286822E-4</v>
      </c>
      <c r="CE37" s="44">
        <f t="shared" si="1355"/>
        <v>6.1383448736286822E-4</v>
      </c>
      <c r="CF37" s="44">
        <f t="shared" si="1355"/>
        <v>6.1383448736286822E-4</v>
      </c>
      <c r="CG37" s="44">
        <f t="shared" si="1355"/>
        <v>6.1383448736286822E-4</v>
      </c>
      <c r="CH37" s="44">
        <f t="shared" si="1355"/>
        <v>6.1383448736286822E-4</v>
      </c>
      <c r="CI37" s="44">
        <f t="shared" si="1355"/>
        <v>6.1383448736286822E-4</v>
      </c>
      <c r="CJ37" s="44">
        <f t="shared" si="1355"/>
        <v>6.1383448736286822E-4</v>
      </c>
      <c r="CK37" s="44">
        <f t="shared" si="1355"/>
        <v>6.1383448736286822E-4</v>
      </c>
      <c r="CL37" s="44">
        <f t="shared" si="1355"/>
        <v>6.1383448736286822E-4</v>
      </c>
      <c r="CM37" s="44">
        <f t="shared" si="1355"/>
        <v>6.1383448736286822E-4</v>
      </c>
      <c r="CN37" s="44">
        <f t="shared" si="1355"/>
        <v>6.1383448736286822E-4</v>
      </c>
      <c r="CO37" s="44">
        <f t="shared" si="1355"/>
        <v>6.1383448736286822E-4</v>
      </c>
      <c r="CP37" s="44">
        <f t="shared" si="1355"/>
        <v>6.1383448736286822E-4</v>
      </c>
      <c r="CQ37" s="44">
        <f t="shared" si="1355"/>
        <v>6.1383448736286822E-4</v>
      </c>
      <c r="CR37" s="44">
        <f t="shared" si="1355"/>
        <v>6.1383448736286822E-4</v>
      </c>
      <c r="CS37" s="44">
        <f t="shared" si="1355"/>
        <v>6.1383448736286822E-4</v>
      </c>
      <c r="CT37" s="44">
        <f t="shared" si="1355"/>
        <v>6.1383448736286822E-4</v>
      </c>
      <c r="CU37" s="44">
        <f t="shared" si="1355"/>
        <v>6.1383448736286822E-4</v>
      </c>
      <c r="CV37" s="44">
        <f t="shared" si="1355"/>
        <v>6.1383448736286822E-4</v>
      </c>
      <c r="CW37" s="44">
        <f t="shared" si="1355"/>
        <v>6.1383448736286822E-4</v>
      </c>
      <c r="CX37" s="44">
        <f t="shared" si="1355"/>
        <v>6.1383448736286822E-4</v>
      </c>
      <c r="CY37" s="44">
        <f t="shared" si="1355"/>
        <v>6.1383448736286822E-4</v>
      </c>
      <c r="CZ37" s="44">
        <f t="shared" si="1355"/>
        <v>6.1383448736286822E-4</v>
      </c>
      <c r="DA37" s="44">
        <f t="shared" si="1355"/>
        <v>6.1383448736286822E-4</v>
      </c>
      <c r="DB37" s="44">
        <f t="shared" si="1355"/>
        <v>6.1383448736286822E-4</v>
      </c>
      <c r="DC37" s="44">
        <f t="shared" si="1355"/>
        <v>6.1383448736286822E-4</v>
      </c>
      <c r="DD37" s="44">
        <f t="shared" si="1355"/>
        <v>6.1383448736286822E-4</v>
      </c>
      <c r="DE37" s="44">
        <f t="shared" si="1355"/>
        <v>6.1383448736286822E-4</v>
      </c>
      <c r="DF37" s="44">
        <f t="shared" si="1355"/>
        <v>6.1383448736286822E-4</v>
      </c>
      <c r="DG37" s="44">
        <f t="shared" si="1355"/>
        <v>6.1383448736286822E-4</v>
      </c>
      <c r="DH37" s="44">
        <f t="shared" si="1355"/>
        <v>6.1383448736286822E-4</v>
      </c>
      <c r="DI37" s="44">
        <f t="shared" si="1355"/>
        <v>6.1383448736286822E-4</v>
      </c>
      <c r="DJ37" s="44">
        <f t="shared" si="1355"/>
        <v>6.1383448736286822E-4</v>
      </c>
      <c r="DK37" s="44">
        <f t="shared" si="1355"/>
        <v>6.1383448736286822E-4</v>
      </c>
      <c r="DL37" s="44">
        <f t="shared" si="1355"/>
        <v>6.1383448736286822E-4</v>
      </c>
      <c r="DM37" s="44">
        <f t="shared" si="1355"/>
        <v>6.1383448736286822E-4</v>
      </c>
      <c r="DN37" s="44">
        <f t="shared" si="1355"/>
        <v>6.1383448736286822E-4</v>
      </c>
      <c r="DO37" s="44">
        <f t="shared" si="1355"/>
        <v>6.1383448736286822E-4</v>
      </c>
      <c r="DP37" s="44">
        <f t="shared" si="1355"/>
        <v>6.1383448736286822E-4</v>
      </c>
      <c r="DQ37" s="44">
        <f t="shared" si="1355"/>
        <v>6.1383448736286822E-4</v>
      </c>
      <c r="DR37" s="44">
        <f t="shared" si="1355"/>
        <v>6.1383448736286822E-4</v>
      </c>
      <c r="DS37" s="44">
        <f t="shared" si="1355"/>
        <v>6.1383448736286822E-4</v>
      </c>
      <c r="DT37" s="44">
        <f t="shared" si="1355"/>
        <v>6.1383448736286822E-4</v>
      </c>
      <c r="DU37" s="44">
        <f t="shared" si="1355"/>
        <v>6.1383448736286822E-4</v>
      </c>
      <c r="DV37" s="44">
        <f t="shared" si="1355"/>
        <v>6.1383448736286822E-4</v>
      </c>
      <c r="DW37" s="44">
        <f t="shared" si="1355"/>
        <v>6.1383448736286822E-4</v>
      </c>
      <c r="DX37" s="44">
        <f t="shared" si="1355"/>
        <v>6.1383448736286822E-4</v>
      </c>
      <c r="DY37" s="44">
        <f t="shared" si="1355"/>
        <v>6.1383448736286822E-4</v>
      </c>
      <c r="DZ37" s="44">
        <f t="shared" ref="DZ37:GK37" si="1356">DZ5+DZ17</f>
        <v>6.1383448736286822E-4</v>
      </c>
      <c r="EA37" s="44">
        <f t="shared" si="1356"/>
        <v>6.1383448736286822E-4</v>
      </c>
      <c r="EB37" s="44">
        <f t="shared" si="1356"/>
        <v>6.1383448736286822E-4</v>
      </c>
      <c r="EC37" s="44">
        <f t="shared" si="1356"/>
        <v>6.1383448736286822E-4</v>
      </c>
      <c r="ED37" s="44">
        <f t="shared" si="1356"/>
        <v>6.1383448736286822E-4</v>
      </c>
      <c r="EE37" s="44">
        <f t="shared" si="1356"/>
        <v>6.1383448736286822E-4</v>
      </c>
      <c r="EF37" s="44">
        <f t="shared" si="1356"/>
        <v>6.1383448736286822E-4</v>
      </c>
      <c r="EG37" s="44">
        <f t="shared" si="1356"/>
        <v>6.1383448736286822E-4</v>
      </c>
      <c r="EH37" s="44">
        <f t="shared" si="1356"/>
        <v>6.1383448736286822E-4</v>
      </c>
      <c r="EI37" s="44">
        <f t="shared" si="1356"/>
        <v>6.1383448736286822E-4</v>
      </c>
      <c r="EJ37" s="44">
        <f t="shared" si="1356"/>
        <v>6.1383448736286822E-4</v>
      </c>
      <c r="EK37" s="44">
        <f t="shared" si="1356"/>
        <v>6.1383448736286822E-4</v>
      </c>
      <c r="EL37" s="44">
        <f t="shared" si="1356"/>
        <v>6.1383448736286822E-4</v>
      </c>
      <c r="EM37" s="44">
        <f t="shared" si="1356"/>
        <v>6.1383448736286822E-4</v>
      </c>
      <c r="EN37" s="44">
        <f t="shared" si="1356"/>
        <v>6.1383448736286822E-4</v>
      </c>
      <c r="EO37" s="44">
        <f t="shared" si="1356"/>
        <v>6.1383448736286822E-4</v>
      </c>
      <c r="EP37" s="44">
        <f t="shared" si="1356"/>
        <v>6.1383448736286822E-4</v>
      </c>
      <c r="EQ37" s="44">
        <f t="shared" si="1356"/>
        <v>6.1383448736286822E-4</v>
      </c>
      <c r="ER37" s="44">
        <f t="shared" si="1356"/>
        <v>6.1383448736286822E-4</v>
      </c>
      <c r="ES37" s="44">
        <f t="shared" si="1356"/>
        <v>6.1383448736286822E-4</v>
      </c>
      <c r="ET37" s="44">
        <f t="shared" si="1356"/>
        <v>6.1383448736286822E-4</v>
      </c>
      <c r="EU37" s="44">
        <f t="shared" si="1356"/>
        <v>6.1383448736286822E-4</v>
      </c>
      <c r="EV37" s="44">
        <f t="shared" si="1356"/>
        <v>6.1383448736286822E-4</v>
      </c>
      <c r="EW37" s="44">
        <f t="shared" si="1356"/>
        <v>6.1383448736286822E-4</v>
      </c>
      <c r="EX37" s="44">
        <f t="shared" si="1356"/>
        <v>6.1383448736286822E-4</v>
      </c>
      <c r="EY37" s="44">
        <f t="shared" si="1356"/>
        <v>6.1383448736286822E-4</v>
      </c>
      <c r="EZ37" s="44">
        <f t="shared" si="1356"/>
        <v>6.1383448736286822E-4</v>
      </c>
      <c r="FA37" s="44">
        <f t="shared" si="1356"/>
        <v>6.1383448736286822E-4</v>
      </c>
      <c r="FB37" s="44">
        <f t="shared" si="1356"/>
        <v>6.1383448736286822E-4</v>
      </c>
      <c r="FC37" s="44">
        <f t="shared" si="1356"/>
        <v>6.1383448736286822E-4</v>
      </c>
      <c r="FD37" s="44">
        <f t="shared" si="1356"/>
        <v>6.1383448736286822E-4</v>
      </c>
      <c r="FE37" s="44">
        <f t="shared" si="1356"/>
        <v>6.1383448736286822E-4</v>
      </c>
      <c r="FF37" s="44">
        <f t="shared" si="1356"/>
        <v>6.1383448736286822E-4</v>
      </c>
      <c r="FG37" s="44">
        <f t="shared" si="1356"/>
        <v>6.1383448736286822E-4</v>
      </c>
      <c r="FH37" s="44">
        <f t="shared" si="1356"/>
        <v>6.1383448736286822E-4</v>
      </c>
      <c r="FI37" s="44">
        <f t="shared" si="1356"/>
        <v>6.1383448736286822E-4</v>
      </c>
      <c r="FJ37" s="44">
        <f t="shared" si="1356"/>
        <v>6.1383448736286822E-4</v>
      </c>
      <c r="FK37" s="44">
        <f t="shared" si="1356"/>
        <v>6.1383448736286822E-4</v>
      </c>
      <c r="FL37" s="44">
        <f t="shared" si="1356"/>
        <v>6.1383448736286822E-4</v>
      </c>
      <c r="FM37" s="44">
        <f t="shared" si="1356"/>
        <v>6.1383448736286822E-4</v>
      </c>
      <c r="FN37" s="44">
        <f t="shared" si="1356"/>
        <v>6.1383448736286822E-4</v>
      </c>
      <c r="FO37" s="44">
        <f t="shared" si="1356"/>
        <v>6.1383448736286822E-4</v>
      </c>
      <c r="FP37" s="44">
        <f t="shared" si="1356"/>
        <v>6.1383448736286822E-4</v>
      </c>
      <c r="FQ37" s="44">
        <f t="shared" si="1356"/>
        <v>6.1383448736286822E-4</v>
      </c>
      <c r="FR37" s="44">
        <f t="shared" si="1356"/>
        <v>6.1383448736286822E-4</v>
      </c>
      <c r="FS37" s="44">
        <f t="shared" si="1356"/>
        <v>6.1383448736286822E-4</v>
      </c>
      <c r="FT37" s="44">
        <f t="shared" si="1356"/>
        <v>6.1383448736286822E-4</v>
      </c>
      <c r="FU37" s="44">
        <f t="shared" si="1356"/>
        <v>6.1383448736286822E-4</v>
      </c>
      <c r="FV37" s="44">
        <f t="shared" si="1356"/>
        <v>6.1383448736286822E-4</v>
      </c>
      <c r="FW37" s="44">
        <f t="shared" si="1356"/>
        <v>6.1383448736286822E-4</v>
      </c>
      <c r="FX37" s="44">
        <f t="shared" si="1356"/>
        <v>6.1383448736286822E-4</v>
      </c>
      <c r="FY37" s="44">
        <f t="shared" si="1356"/>
        <v>6.1383448736286822E-4</v>
      </c>
      <c r="FZ37" s="44">
        <f t="shared" si="1356"/>
        <v>6.1383448736286822E-4</v>
      </c>
      <c r="GA37" s="44">
        <f t="shared" si="1356"/>
        <v>6.1383448736286822E-4</v>
      </c>
      <c r="GB37" s="44">
        <f t="shared" si="1356"/>
        <v>6.1383448736286822E-4</v>
      </c>
      <c r="GC37" s="44">
        <f t="shared" si="1356"/>
        <v>6.1383448736286822E-4</v>
      </c>
      <c r="GD37" s="44">
        <f t="shared" si="1356"/>
        <v>6.1383448736286822E-4</v>
      </c>
      <c r="GE37" s="44">
        <f t="shared" si="1356"/>
        <v>6.1383448736286822E-4</v>
      </c>
      <c r="GF37" s="44">
        <f t="shared" si="1356"/>
        <v>6.1383448736286822E-4</v>
      </c>
      <c r="GG37" s="44">
        <f t="shared" si="1356"/>
        <v>6.1383448736286822E-4</v>
      </c>
      <c r="GH37" s="44">
        <f t="shared" si="1356"/>
        <v>6.1383448736286822E-4</v>
      </c>
      <c r="GI37" s="44">
        <f t="shared" si="1356"/>
        <v>6.1383448736286822E-4</v>
      </c>
      <c r="GJ37" s="44">
        <f t="shared" si="1356"/>
        <v>6.1383448736286822E-4</v>
      </c>
      <c r="GK37" s="44">
        <f t="shared" si="1356"/>
        <v>6.1383448736286822E-4</v>
      </c>
      <c r="GL37" s="44">
        <f t="shared" ref="GL37:IW37" si="1357">GL5+GL17</f>
        <v>6.1383448736286822E-4</v>
      </c>
      <c r="GM37" s="44">
        <f t="shared" si="1357"/>
        <v>6.1383448736286822E-4</v>
      </c>
      <c r="GN37" s="44">
        <f t="shared" si="1357"/>
        <v>6.1383448736286822E-4</v>
      </c>
      <c r="GO37" s="44">
        <f t="shared" si="1357"/>
        <v>6.1383448736286822E-4</v>
      </c>
      <c r="GP37" s="44">
        <f t="shared" si="1357"/>
        <v>6.1383448736286822E-4</v>
      </c>
      <c r="GQ37" s="44">
        <f t="shared" si="1357"/>
        <v>6.1383448736286822E-4</v>
      </c>
      <c r="GR37" s="44">
        <f t="shared" si="1357"/>
        <v>6.1383448736286822E-4</v>
      </c>
      <c r="GS37" s="44">
        <f t="shared" si="1357"/>
        <v>6.1383448736286822E-4</v>
      </c>
      <c r="GT37" s="44">
        <f t="shared" si="1357"/>
        <v>6.1383448736286822E-4</v>
      </c>
      <c r="GU37" s="44">
        <f t="shared" si="1357"/>
        <v>6.1383448736286822E-4</v>
      </c>
      <c r="GV37" s="44">
        <f t="shared" si="1357"/>
        <v>6.1383448736286822E-4</v>
      </c>
      <c r="GW37" s="44">
        <f t="shared" si="1357"/>
        <v>6.1383448736286822E-4</v>
      </c>
      <c r="GX37" s="44">
        <f t="shared" si="1357"/>
        <v>-8.9504302626964086E-4</v>
      </c>
      <c r="GY37" s="44">
        <f t="shared" si="1357"/>
        <v>-8.9504302626964086E-4</v>
      </c>
      <c r="GZ37" s="44">
        <f t="shared" si="1357"/>
        <v>-8.9504302626964086E-4</v>
      </c>
      <c r="HA37" s="44">
        <f t="shared" si="1357"/>
        <v>-8.9504302626964086E-4</v>
      </c>
      <c r="HB37" s="44">
        <f t="shared" si="1357"/>
        <v>-8.9504302626964086E-4</v>
      </c>
      <c r="HC37" s="44">
        <f t="shared" si="1357"/>
        <v>-8.9504302626964086E-4</v>
      </c>
      <c r="HD37" s="44">
        <f t="shared" si="1357"/>
        <v>-8.9504302626964086E-4</v>
      </c>
      <c r="HE37" s="44">
        <f t="shared" si="1357"/>
        <v>-8.9504302626964086E-4</v>
      </c>
      <c r="HF37" s="44">
        <f t="shared" si="1357"/>
        <v>-8.9504302626964086E-4</v>
      </c>
      <c r="HG37" s="44">
        <f t="shared" si="1357"/>
        <v>-8.9504302626964086E-4</v>
      </c>
      <c r="HH37" s="44">
        <f t="shared" si="1357"/>
        <v>-8.9504302626964086E-4</v>
      </c>
      <c r="HI37" s="44">
        <f t="shared" si="1357"/>
        <v>-8.9504302626964086E-4</v>
      </c>
      <c r="HJ37" s="44">
        <f t="shared" si="1357"/>
        <v>-8.9504302626964086E-4</v>
      </c>
      <c r="HK37" s="44">
        <f t="shared" si="1357"/>
        <v>-8.9504302626964086E-4</v>
      </c>
      <c r="HL37" s="44">
        <f t="shared" si="1357"/>
        <v>-8.9504302626964086E-4</v>
      </c>
      <c r="HM37" s="44">
        <f t="shared" si="1357"/>
        <v>-8.9504302626964086E-4</v>
      </c>
      <c r="HN37" s="44">
        <f t="shared" si="1357"/>
        <v>-8.9504302626964086E-4</v>
      </c>
      <c r="HO37" s="44">
        <f t="shared" si="1357"/>
        <v>-8.9504302626964086E-4</v>
      </c>
      <c r="HP37" s="44">
        <f t="shared" si="1357"/>
        <v>-8.9504302626964086E-4</v>
      </c>
      <c r="HQ37" s="44">
        <f t="shared" si="1357"/>
        <v>-8.9504302626964086E-4</v>
      </c>
      <c r="HR37" s="44">
        <f t="shared" si="1357"/>
        <v>-8.9504302626964086E-4</v>
      </c>
      <c r="HS37" s="44">
        <f t="shared" si="1357"/>
        <v>-8.9504302626964086E-4</v>
      </c>
      <c r="HT37" s="44">
        <f t="shared" si="1357"/>
        <v>-8.9504302626964086E-4</v>
      </c>
      <c r="HU37" s="44">
        <f t="shared" si="1357"/>
        <v>-8.9504302626964086E-4</v>
      </c>
      <c r="HV37" s="44">
        <f t="shared" si="1357"/>
        <v>-8.9504302626964086E-4</v>
      </c>
      <c r="HW37" s="44">
        <f t="shared" si="1357"/>
        <v>-8.9504302626964086E-4</v>
      </c>
      <c r="HX37" s="44">
        <f t="shared" si="1357"/>
        <v>-8.9504302626964086E-4</v>
      </c>
      <c r="HY37" s="44">
        <f t="shared" si="1357"/>
        <v>-8.9504302626964086E-4</v>
      </c>
      <c r="HZ37" s="44">
        <f t="shared" si="1357"/>
        <v>-8.9504302626964086E-4</v>
      </c>
      <c r="IA37" s="44">
        <f t="shared" si="1357"/>
        <v>-8.9504302626964086E-4</v>
      </c>
      <c r="IB37" s="44">
        <f t="shared" si="1357"/>
        <v>-8.9504302626964086E-4</v>
      </c>
      <c r="IC37" s="44">
        <f t="shared" si="1357"/>
        <v>-8.9504302626964086E-4</v>
      </c>
      <c r="ID37" s="44">
        <f t="shared" si="1357"/>
        <v>-8.9504302626964086E-4</v>
      </c>
      <c r="IE37" s="44">
        <f t="shared" si="1357"/>
        <v>-8.9504302626964086E-4</v>
      </c>
      <c r="IF37" s="44">
        <f t="shared" si="1357"/>
        <v>-8.9504302626964086E-4</v>
      </c>
      <c r="IG37" s="44">
        <f t="shared" si="1357"/>
        <v>-8.9504302626964086E-4</v>
      </c>
      <c r="IH37" s="44">
        <f t="shared" si="1357"/>
        <v>-8.9504302626964086E-4</v>
      </c>
      <c r="II37" s="44">
        <f t="shared" si="1357"/>
        <v>-8.9504302626964086E-4</v>
      </c>
      <c r="IJ37" s="44">
        <f t="shared" si="1357"/>
        <v>-8.9504302626964086E-4</v>
      </c>
      <c r="IK37" s="44">
        <f t="shared" si="1357"/>
        <v>-8.9504302626964086E-4</v>
      </c>
      <c r="IL37" s="44">
        <f t="shared" si="1357"/>
        <v>-8.9504302626964086E-4</v>
      </c>
      <c r="IM37" s="44">
        <f t="shared" si="1357"/>
        <v>-8.9504302626964086E-4</v>
      </c>
      <c r="IN37" s="44">
        <f t="shared" si="1357"/>
        <v>-8.9504302626964086E-4</v>
      </c>
      <c r="IO37" s="44">
        <f t="shared" si="1357"/>
        <v>-8.9504302626964086E-4</v>
      </c>
      <c r="IP37" s="44">
        <f t="shared" si="1357"/>
        <v>-8.9504302626964086E-4</v>
      </c>
      <c r="IQ37" s="44">
        <f t="shared" si="1357"/>
        <v>-8.9504302626964086E-4</v>
      </c>
      <c r="IR37" s="44">
        <f t="shared" si="1357"/>
        <v>-8.9504302626964086E-4</v>
      </c>
      <c r="IS37" s="44">
        <f t="shared" si="1357"/>
        <v>-8.9504302626964086E-4</v>
      </c>
      <c r="IT37" s="44">
        <f t="shared" si="1357"/>
        <v>-8.9504302626964086E-4</v>
      </c>
      <c r="IU37" s="44">
        <f t="shared" si="1357"/>
        <v>-8.9504302626964086E-4</v>
      </c>
      <c r="IV37" s="44">
        <f t="shared" si="1357"/>
        <v>-8.9504302626964086E-4</v>
      </c>
      <c r="IW37" s="44">
        <f t="shared" si="1357"/>
        <v>-8.9504302626964086E-4</v>
      </c>
      <c r="IX37" s="44">
        <f t="shared" ref="IX37:KC37" si="1358">IX5+IX17</f>
        <v>-8.9504302626964086E-4</v>
      </c>
      <c r="IY37" s="44">
        <f t="shared" si="1358"/>
        <v>-8.9504302626964086E-4</v>
      </c>
      <c r="IZ37" s="44">
        <f t="shared" si="1358"/>
        <v>-8.9504302626964086E-4</v>
      </c>
      <c r="JA37" s="44">
        <f t="shared" si="1358"/>
        <v>-8.9504302626964086E-4</v>
      </c>
      <c r="JB37" s="44">
        <f t="shared" si="1358"/>
        <v>-8.9504302626964086E-4</v>
      </c>
      <c r="JC37" s="44">
        <f t="shared" si="1358"/>
        <v>-8.9504302626964086E-4</v>
      </c>
      <c r="JD37" s="44">
        <f t="shared" si="1358"/>
        <v>-8.9504302626964086E-4</v>
      </c>
      <c r="JE37" s="44">
        <f t="shared" si="1358"/>
        <v>-8.9504302626964086E-4</v>
      </c>
      <c r="JF37" s="44">
        <f t="shared" si="1358"/>
        <v>-8.9504302626964086E-4</v>
      </c>
      <c r="JG37" s="44">
        <f t="shared" si="1358"/>
        <v>-8.9504302626964086E-4</v>
      </c>
      <c r="JH37" s="44">
        <f t="shared" si="1358"/>
        <v>-8.9504302626964086E-4</v>
      </c>
      <c r="JI37" s="44">
        <f t="shared" si="1358"/>
        <v>-8.9504302626964086E-4</v>
      </c>
      <c r="JJ37" s="44">
        <f t="shared" si="1358"/>
        <v>-8.9504302626964086E-4</v>
      </c>
      <c r="JK37" s="44">
        <f t="shared" si="1358"/>
        <v>-8.9504302626964086E-4</v>
      </c>
      <c r="JL37" s="44">
        <f t="shared" si="1358"/>
        <v>-8.9504302626964086E-4</v>
      </c>
      <c r="JM37" s="44">
        <f t="shared" si="1358"/>
        <v>-8.9504302626964086E-4</v>
      </c>
      <c r="JN37" s="44">
        <f t="shared" si="1358"/>
        <v>-8.9504302626964086E-4</v>
      </c>
      <c r="JO37" s="44">
        <f t="shared" si="1358"/>
        <v>-8.9504302626964086E-4</v>
      </c>
      <c r="JP37" s="44">
        <f t="shared" si="1358"/>
        <v>-8.9504302626964086E-4</v>
      </c>
      <c r="JQ37" s="44">
        <f t="shared" si="1358"/>
        <v>-8.9504302626964086E-4</v>
      </c>
      <c r="JR37" s="44">
        <f t="shared" si="1358"/>
        <v>-8.9504302626964086E-4</v>
      </c>
      <c r="JS37" s="44">
        <f t="shared" si="1358"/>
        <v>-8.9504302626964086E-4</v>
      </c>
      <c r="JT37" s="44">
        <f t="shared" si="1358"/>
        <v>-8.9504302626964086E-4</v>
      </c>
      <c r="JU37" s="44">
        <f t="shared" si="1358"/>
        <v>-8.9504302626964086E-4</v>
      </c>
      <c r="JV37" s="44">
        <f t="shared" si="1358"/>
        <v>-8.9504302626964086E-4</v>
      </c>
      <c r="JW37" s="44">
        <f t="shared" si="1358"/>
        <v>-8.9504302626964086E-4</v>
      </c>
      <c r="JX37" s="44">
        <f t="shared" si="1358"/>
        <v>-8.9504302626964086E-4</v>
      </c>
      <c r="JY37" s="44">
        <f t="shared" si="1358"/>
        <v>-8.9504302626964086E-4</v>
      </c>
      <c r="JZ37" s="44">
        <f t="shared" si="1358"/>
        <v>-8.9504302626964086E-4</v>
      </c>
      <c r="KA37" s="44">
        <f t="shared" si="1358"/>
        <v>-8.9504302626964086E-4</v>
      </c>
      <c r="KB37" s="44">
        <f t="shared" si="1358"/>
        <v>-8.9504302626964086E-4</v>
      </c>
      <c r="KC37" s="289">
        <f t="shared" si="1358"/>
        <v>-8.9504302626964086E-4</v>
      </c>
    </row>
    <row r="39" spans="1:290" x14ac:dyDescent="0.25">
      <c r="A39" s="47" t="s">
        <v>46</v>
      </c>
      <c r="B39" s="216">
        <f>INDEX('Forecast Assumptions'!32:32,1,MATCH('Forecast CREA Model'!B1,'Forecast Assumptions'!2:2,0))</f>
        <v>0.10427963671800781</v>
      </c>
      <c r="C39" s="234">
        <f>INDEX('Forecast Assumptions'!32:32,1,MATCH('Forecast CREA Model'!C1,'Forecast Assumptions'!2:2,0))</f>
        <v>0.10427963671800781</v>
      </c>
      <c r="D39" s="234">
        <f>INDEX('Forecast Assumptions'!32:32,1,MATCH('Forecast CREA Model'!D1,'Forecast Assumptions'!2:2,0))</f>
        <v>0.10427963671800781</v>
      </c>
      <c r="E39" s="234">
        <f>INDEX('Forecast Assumptions'!32:32,1,MATCH('Forecast CREA Model'!E1,'Forecast Assumptions'!2:2,0))</f>
        <v>0.10427963671800781</v>
      </c>
      <c r="F39" s="234">
        <f>INDEX('Forecast Assumptions'!32:32,1,MATCH('Forecast CREA Model'!F1,'Forecast Assumptions'!2:2,0))</f>
        <v>0.10427963671800781</v>
      </c>
      <c r="G39" s="234">
        <f>INDEX('Forecast Assumptions'!32:32,1,MATCH('Forecast CREA Model'!G1,'Forecast Assumptions'!2:2,0))</f>
        <v>0.10427963671800781</v>
      </c>
      <c r="H39" s="234">
        <f>INDEX('Forecast Assumptions'!32:32,1,MATCH('Forecast CREA Model'!H1,'Forecast Assumptions'!2:2,0))</f>
        <v>0.10427963671800781</v>
      </c>
      <c r="I39" s="234">
        <f>INDEX('Forecast Assumptions'!32:32,1,MATCH('Forecast CREA Model'!I1,'Forecast Assumptions'!2:2,0))</f>
        <v>0.10427963671800781</v>
      </c>
      <c r="J39" s="234">
        <f>INDEX('Forecast Assumptions'!32:32,1,MATCH('Forecast CREA Model'!J1,'Forecast Assumptions'!2:2,0))</f>
        <v>0.10427963671800781</v>
      </c>
      <c r="K39" s="234">
        <f>INDEX('Forecast Assumptions'!32:32,1,MATCH('Forecast CREA Model'!K1,'Forecast Assumptions'!2:2,0))</f>
        <v>0.10427963671800781</v>
      </c>
      <c r="L39" s="234">
        <f>INDEX('Forecast Assumptions'!32:32,1,MATCH('Forecast CREA Model'!L1,'Forecast Assumptions'!2:2,0))</f>
        <v>0.10427963671800781</v>
      </c>
      <c r="M39" s="234">
        <f>INDEX('Forecast Assumptions'!32:32,1,MATCH('Forecast CREA Model'!M1,'Forecast Assumptions'!2:2,0))</f>
        <v>0.10427963671800781</v>
      </c>
      <c r="N39" s="234">
        <f>INDEX('Forecast Assumptions'!32:32,1,MATCH('Forecast CREA Model'!N1,'Forecast Assumptions'!2:2,0))</f>
        <v>0.10427963671800781</v>
      </c>
      <c r="O39" s="234">
        <f>INDEX('Forecast Assumptions'!32:32,1,MATCH('Forecast CREA Model'!O1,'Forecast Assumptions'!2:2,0))</f>
        <v>0.10427963671800781</v>
      </c>
      <c r="P39" s="234">
        <f>INDEX('Forecast Assumptions'!32:32,1,MATCH('Forecast CREA Model'!P1,'Forecast Assumptions'!2:2,0))</f>
        <v>0.10427963671800781</v>
      </c>
      <c r="Q39" s="234">
        <f>INDEX('Forecast Assumptions'!32:32,1,MATCH('Forecast CREA Model'!Q1,'Forecast Assumptions'!2:2,0))</f>
        <v>0.10427963671800781</v>
      </c>
      <c r="R39" s="234">
        <f>INDEX('Forecast Assumptions'!32:32,1,MATCH('Forecast CREA Model'!R1,'Forecast Assumptions'!2:2,0))</f>
        <v>0.10427963671800781</v>
      </c>
      <c r="S39" s="234">
        <f>INDEX('Forecast Assumptions'!32:32,1,MATCH('Forecast CREA Model'!S1,'Forecast Assumptions'!2:2,0))</f>
        <v>0.10427963671800781</v>
      </c>
      <c r="T39" s="234">
        <f>INDEX('Forecast Assumptions'!32:32,1,MATCH('Forecast CREA Model'!T1,'Forecast Assumptions'!2:2,0))</f>
        <v>0.10427963671800781</v>
      </c>
      <c r="U39" s="234">
        <f>INDEX('Forecast Assumptions'!32:32,1,MATCH('Forecast CREA Model'!U1,'Forecast Assumptions'!2:2,0))</f>
        <v>0.10427963671800781</v>
      </c>
      <c r="V39" s="234">
        <f>INDEX('Forecast Assumptions'!32:32,1,MATCH('Forecast CREA Model'!V1,'Forecast Assumptions'!2:2,0))</f>
        <v>0.10427963671800781</v>
      </c>
      <c r="W39" s="234">
        <f>INDEX('Forecast Assumptions'!32:32,1,MATCH('Forecast CREA Model'!W1,'Forecast Assumptions'!2:2,0))</f>
        <v>0.10427963671800781</v>
      </c>
      <c r="X39" s="234">
        <f>INDEX('Forecast Assumptions'!32:32,1,MATCH('Forecast CREA Model'!X1,'Forecast Assumptions'!2:2,0))</f>
        <v>0.10427963671800781</v>
      </c>
      <c r="Y39" s="234">
        <f>INDEX('Forecast Assumptions'!32:32,1,MATCH('Forecast CREA Model'!Y1,'Forecast Assumptions'!2:2,0))</f>
        <v>0.10427963671800781</v>
      </c>
      <c r="Z39" s="234">
        <f>INDEX('Forecast Assumptions'!32:32,1,MATCH('Forecast CREA Model'!Z1,'Forecast Assumptions'!2:2,0))</f>
        <v>6.0282176442874862E-2</v>
      </c>
      <c r="AA39" s="234">
        <f>INDEX('Forecast Assumptions'!32:32,1,MATCH('Forecast CREA Model'!AA1,'Forecast Assumptions'!2:2,0))</f>
        <v>6.0282176442874862E-2</v>
      </c>
      <c r="AB39" s="234">
        <f>INDEX('Forecast Assumptions'!32:32,1,MATCH('Forecast CREA Model'!AB1,'Forecast Assumptions'!2:2,0))</f>
        <v>6.0282176442874862E-2</v>
      </c>
      <c r="AC39" s="234">
        <f>INDEX('Forecast Assumptions'!32:32,1,MATCH('Forecast CREA Model'!AC1,'Forecast Assumptions'!2:2,0))</f>
        <v>6.0282176442874862E-2</v>
      </c>
      <c r="AD39" s="234">
        <f>INDEX('Forecast Assumptions'!32:32,1,MATCH('Forecast CREA Model'!AD1,'Forecast Assumptions'!2:2,0))</f>
        <v>6.0282176442874862E-2</v>
      </c>
      <c r="AE39" s="234">
        <f>INDEX('Forecast Assumptions'!32:32,1,MATCH('Forecast CREA Model'!AE1,'Forecast Assumptions'!2:2,0))</f>
        <v>6.0282176442874862E-2</v>
      </c>
      <c r="AF39" s="234">
        <f>INDEX('Forecast Assumptions'!32:32,1,MATCH('Forecast CREA Model'!AF1,'Forecast Assumptions'!2:2,0))</f>
        <v>6.0282176442874862E-2</v>
      </c>
      <c r="AG39" s="234">
        <f>INDEX('Forecast Assumptions'!32:32,1,MATCH('Forecast CREA Model'!AG1,'Forecast Assumptions'!2:2,0))</f>
        <v>6.0282176442874862E-2</v>
      </c>
      <c r="AH39" s="234">
        <f>INDEX('Forecast Assumptions'!32:32,1,MATCH('Forecast CREA Model'!AH1,'Forecast Assumptions'!2:2,0))</f>
        <v>6.0282176442874862E-2</v>
      </c>
      <c r="AI39" s="234">
        <f>INDEX('Forecast Assumptions'!32:32,1,MATCH('Forecast CREA Model'!AI1,'Forecast Assumptions'!2:2,0))</f>
        <v>6.0282176442874862E-2</v>
      </c>
      <c r="AJ39" s="234">
        <f>INDEX('Forecast Assumptions'!32:32,1,MATCH('Forecast CREA Model'!AJ1,'Forecast Assumptions'!2:2,0))</f>
        <v>6.0282176442874862E-2</v>
      </c>
      <c r="AK39" s="234">
        <f>INDEX('Forecast Assumptions'!32:32,1,MATCH('Forecast CREA Model'!AK1,'Forecast Assumptions'!2:2,0))</f>
        <v>6.0282176442874862E-2</v>
      </c>
      <c r="AL39" s="234">
        <f>INDEX('Forecast Assumptions'!32:32,1,MATCH('Forecast CREA Model'!AL1,'Forecast Assumptions'!2:2,0))</f>
        <v>6.0282176442874862E-2</v>
      </c>
      <c r="AM39" s="234">
        <f>INDEX('Forecast Assumptions'!32:32,1,MATCH('Forecast CREA Model'!AM1,'Forecast Assumptions'!2:2,0))</f>
        <v>6.0282176442874862E-2</v>
      </c>
      <c r="AN39" s="234">
        <f>INDEX('Forecast Assumptions'!32:32,1,MATCH('Forecast CREA Model'!AN1,'Forecast Assumptions'!2:2,0))</f>
        <v>6.0282176442874862E-2</v>
      </c>
      <c r="AO39" s="234">
        <f>INDEX('Forecast Assumptions'!32:32,1,MATCH('Forecast CREA Model'!AO1,'Forecast Assumptions'!2:2,0))</f>
        <v>6.0282176442874862E-2</v>
      </c>
      <c r="AP39" s="234">
        <f>INDEX('Forecast Assumptions'!32:32,1,MATCH('Forecast CREA Model'!AP1,'Forecast Assumptions'!2:2,0))</f>
        <v>6.0282176442874862E-2</v>
      </c>
      <c r="AQ39" s="234">
        <f>INDEX('Forecast Assumptions'!32:32,1,MATCH('Forecast CREA Model'!AQ1,'Forecast Assumptions'!2:2,0))</f>
        <v>6.0282176442874862E-2</v>
      </c>
      <c r="AR39" s="234">
        <f>INDEX('Forecast Assumptions'!32:32,1,MATCH('Forecast CREA Model'!AR1,'Forecast Assumptions'!2:2,0))</f>
        <v>6.0282176442874862E-2</v>
      </c>
      <c r="AS39" s="234">
        <f>INDEX('Forecast Assumptions'!32:32,1,MATCH('Forecast CREA Model'!AS1,'Forecast Assumptions'!2:2,0))</f>
        <v>6.0282176442874862E-2</v>
      </c>
      <c r="AT39" s="234">
        <f>INDEX('Forecast Assumptions'!32:32,1,MATCH('Forecast CREA Model'!AT1,'Forecast Assumptions'!2:2,0))</f>
        <v>6.0282176442874862E-2</v>
      </c>
      <c r="AU39" s="234">
        <f>INDEX('Forecast Assumptions'!32:32,1,MATCH('Forecast CREA Model'!AU1,'Forecast Assumptions'!2:2,0))</f>
        <v>6.0282176442874862E-2</v>
      </c>
      <c r="AV39" s="234">
        <f>INDEX('Forecast Assumptions'!32:32,1,MATCH('Forecast CREA Model'!AV1,'Forecast Assumptions'!2:2,0))</f>
        <v>6.0282176442874862E-2</v>
      </c>
      <c r="AW39" s="234">
        <f>INDEX('Forecast Assumptions'!32:32,1,MATCH('Forecast CREA Model'!AW1,'Forecast Assumptions'!2:2,0))</f>
        <v>6.0282176442874862E-2</v>
      </c>
      <c r="AX39" s="234">
        <f>INDEX('Forecast Assumptions'!32:32,1,MATCH('Forecast CREA Model'!AX1,'Forecast Assumptions'!2:2,0))</f>
        <v>1.1262579365556281E-2</v>
      </c>
      <c r="AY39" s="234">
        <f>INDEX('Forecast Assumptions'!32:32,1,MATCH('Forecast CREA Model'!AY1,'Forecast Assumptions'!2:2,0))</f>
        <v>1.1262579365556281E-2</v>
      </c>
      <c r="AZ39" s="234">
        <f>INDEX('Forecast Assumptions'!32:32,1,MATCH('Forecast CREA Model'!AZ1,'Forecast Assumptions'!2:2,0))</f>
        <v>1.1262579365556281E-2</v>
      </c>
      <c r="BA39" s="234">
        <f>INDEX('Forecast Assumptions'!32:32,1,MATCH('Forecast CREA Model'!BA1,'Forecast Assumptions'!2:2,0))</f>
        <v>1.1262579365556281E-2</v>
      </c>
      <c r="BB39" s="234">
        <f>INDEX('Forecast Assumptions'!32:32,1,MATCH('Forecast CREA Model'!BB1,'Forecast Assumptions'!2:2,0))</f>
        <v>1.1262579365556281E-2</v>
      </c>
      <c r="BC39" s="234">
        <f>INDEX('Forecast Assumptions'!32:32,1,MATCH('Forecast CREA Model'!BC1,'Forecast Assumptions'!2:2,0))</f>
        <v>1.1262579365556281E-2</v>
      </c>
      <c r="BD39" s="234">
        <f>INDEX('Forecast Assumptions'!32:32,1,MATCH('Forecast CREA Model'!BD1,'Forecast Assumptions'!2:2,0))</f>
        <v>1.1262579365556281E-2</v>
      </c>
      <c r="BE39" s="234">
        <f>INDEX('Forecast Assumptions'!32:32,1,MATCH('Forecast CREA Model'!BE1,'Forecast Assumptions'!2:2,0))</f>
        <v>1.1262579365556281E-2</v>
      </c>
      <c r="BF39" s="234">
        <f>INDEX('Forecast Assumptions'!32:32,1,MATCH('Forecast CREA Model'!BF1,'Forecast Assumptions'!2:2,0))</f>
        <v>1.1262579365556281E-2</v>
      </c>
      <c r="BG39" s="234">
        <f>INDEX('Forecast Assumptions'!32:32,1,MATCH('Forecast CREA Model'!BG1,'Forecast Assumptions'!2:2,0))</f>
        <v>1.1262579365556281E-2</v>
      </c>
      <c r="BH39" s="234">
        <f>INDEX('Forecast Assumptions'!32:32,1,MATCH('Forecast CREA Model'!BH1,'Forecast Assumptions'!2:2,0))</f>
        <v>1.1262579365556281E-2</v>
      </c>
      <c r="BI39" s="234">
        <f>INDEX('Forecast Assumptions'!32:32,1,MATCH('Forecast CREA Model'!BI1,'Forecast Assumptions'!2:2,0))</f>
        <v>1.1262579365556281E-2</v>
      </c>
      <c r="BJ39" s="234">
        <f>INDEX('Forecast Assumptions'!32:32,1,MATCH('Forecast CREA Model'!BJ1,'Forecast Assumptions'!2:2,0))</f>
        <v>1.1262579365556281E-2</v>
      </c>
      <c r="BK39" s="234">
        <f>INDEX('Forecast Assumptions'!32:32,1,MATCH('Forecast CREA Model'!BK1,'Forecast Assumptions'!2:2,0))</f>
        <v>1.1262579365556281E-2</v>
      </c>
      <c r="BL39" s="234">
        <f>INDEX('Forecast Assumptions'!32:32,1,MATCH('Forecast CREA Model'!BL1,'Forecast Assumptions'!2:2,0))</f>
        <v>1.1262579365556281E-2</v>
      </c>
      <c r="BM39" s="234">
        <f>INDEX('Forecast Assumptions'!32:32,1,MATCH('Forecast CREA Model'!BM1,'Forecast Assumptions'!2:2,0))</f>
        <v>1.1262579365556281E-2</v>
      </c>
      <c r="BN39" s="234">
        <f>INDEX('Forecast Assumptions'!32:32,1,MATCH('Forecast CREA Model'!BN1,'Forecast Assumptions'!2:2,0))</f>
        <v>1.1262579365556281E-2</v>
      </c>
      <c r="BO39" s="234">
        <f>INDEX('Forecast Assumptions'!32:32,1,MATCH('Forecast CREA Model'!BO1,'Forecast Assumptions'!2:2,0))</f>
        <v>1.1262579365556281E-2</v>
      </c>
      <c r="BP39" s="234">
        <f>INDEX('Forecast Assumptions'!32:32,1,MATCH('Forecast CREA Model'!BP1,'Forecast Assumptions'!2:2,0))</f>
        <v>1.1262579365556281E-2</v>
      </c>
      <c r="BQ39" s="234">
        <f>INDEX('Forecast Assumptions'!32:32,1,MATCH('Forecast CREA Model'!BQ1,'Forecast Assumptions'!2:2,0))</f>
        <v>1.1262579365556281E-2</v>
      </c>
      <c r="BR39" s="234">
        <f>INDEX('Forecast Assumptions'!32:32,1,MATCH('Forecast CREA Model'!BR1,'Forecast Assumptions'!2:2,0))</f>
        <v>1.1262579365556281E-2</v>
      </c>
      <c r="BS39" s="234">
        <f>INDEX('Forecast Assumptions'!32:32,1,MATCH('Forecast CREA Model'!BS1,'Forecast Assumptions'!2:2,0))</f>
        <v>1.1262579365556281E-2</v>
      </c>
      <c r="BT39" s="234">
        <f>INDEX('Forecast Assumptions'!32:32,1,MATCH('Forecast CREA Model'!BT1,'Forecast Assumptions'!2:2,0))</f>
        <v>1.1262579365556281E-2</v>
      </c>
      <c r="BU39" s="234">
        <f>INDEX('Forecast Assumptions'!32:32,1,MATCH('Forecast CREA Model'!BU1,'Forecast Assumptions'!2:2,0))</f>
        <v>1.1262579365556281E-2</v>
      </c>
      <c r="BV39" s="234">
        <f>INDEX('Forecast Assumptions'!32:32,1,MATCH('Forecast CREA Model'!BV1,'Forecast Assumptions'!2:2,0))</f>
        <v>1.1262579365556281E-2</v>
      </c>
      <c r="BW39" s="234">
        <f>INDEX('Forecast Assumptions'!32:32,1,MATCH('Forecast CREA Model'!BW1,'Forecast Assumptions'!2:2,0))</f>
        <v>1.1262579365556281E-2</v>
      </c>
      <c r="BX39" s="234">
        <f>INDEX('Forecast Assumptions'!32:32,1,MATCH('Forecast CREA Model'!BX1,'Forecast Assumptions'!2:2,0))</f>
        <v>1.1262579365556281E-2</v>
      </c>
      <c r="BY39" s="234">
        <f>INDEX('Forecast Assumptions'!32:32,1,MATCH('Forecast CREA Model'!BY1,'Forecast Assumptions'!2:2,0))</f>
        <v>1.1262579365556281E-2</v>
      </c>
      <c r="BZ39" s="234">
        <f>INDEX('Forecast Assumptions'!32:32,1,MATCH('Forecast CREA Model'!BZ1,'Forecast Assumptions'!2:2,0))</f>
        <v>1.1262579365556281E-2</v>
      </c>
      <c r="CA39" s="234">
        <f>INDEX('Forecast Assumptions'!32:32,1,MATCH('Forecast CREA Model'!CA1,'Forecast Assumptions'!2:2,0))</f>
        <v>1.1262579365556281E-2</v>
      </c>
      <c r="CB39" s="234">
        <f>INDEX('Forecast Assumptions'!32:32,1,MATCH('Forecast CREA Model'!CB1,'Forecast Assumptions'!2:2,0))</f>
        <v>1.1262579365556281E-2</v>
      </c>
      <c r="CC39" s="234">
        <f>INDEX('Forecast Assumptions'!32:32,1,MATCH('Forecast CREA Model'!CC1,'Forecast Assumptions'!2:2,0))</f>
        <v>1.1262579365556281E-2</v>
      </c>
      <c r="CD39" s="234">
        <f>INDEX('Forecast Assumptions'!32:32,1,MATCH('Forecast CREA Model'!CD1,'Forecast Assumptions'!2:2,0))</f>
        <v>1.1262579365556281E-2</v>
      </c>
      <c r="CE39" s="234">
        <f>INDEX('Forecast Assumptions'!32:32,1,MATCH('Forecast CREA Model'!CE1,'Forecast Assumptions'!2:2,0))</f>
        <v>1.1262579365556281E-2</v>
      </c>
      <c r="CF39" s="234">
        <f>INDEX('Forecast Assumptions'!32:32,1,MATCH('Forecast CREA Model'!CF1,'Forecast Assumptions'!2:2,0))</f>
        <v>1.1262579365556281E-2</v>
      </c>
      <c r="CG39" s="234">
        <f>INDEX('Forecast Assumptions'!32:32,1,MATCH('Forecast CREA Model'!CG1,'Forecast Assumptions'!2:2,0))</f>
        <v>1.1262579365556281E-2</v>
      </c>
      <c r="CH39" s="234">
        <f>INDEX('Forecast Assumptions'!32:32,1,MATCH('Forecast CREA Model'!CH1,'Forecast Assumptions'!2:2,0))</f>
        <v>1.1262579365556281E-2</v>
      </c>
      <c r="CI39" s="234">
        <f>INDEX('Forecast Assumptions'!32:32,1,MATCH('Forecast CREA Model'!CI1,'Forecast Assumptions'!2:2,0))</f>
        <v>1.1262579365556281E-2</v>
      </c>
      <c r="CJ39" s="234">
        <f>INDEX('Forecast Assumptions'!32:32,1,MATCH('Forecast CREA Model'!CJ1,'Forecast Assumptions'!2:2,0))</f>
        <v>1.1262579365556281E-2</v>
      </c>
      <c r="CK39" s="234">
        <f>INDEX('Forecast Assumptions'!32:32,1,MATCH('Forecast CREA Model'!CK1,'Forecast Assumptions'!2:2,0))</f>
        <v>1.1262579365556281E-2</v>
      </c>
      <c r="CL39" s="234">
        <f>INDEX('Forecast Assumptions'!32:32,1,MATCH('Forecast CREA Model'!CL1,'Forecast Assumptions'!2:2,0))</f>
        <v>1.1262579365556281E-2</v>
      </c>
      <c r="CM39" s="234">
        <f>INDEX('Forecast Assumptions'!32:32,1,MATCH('Forecast CREA Model'!CM1,'Forecast Assumptions'!2:2,0))</f>
        <v>1.1262579365556281E-2</v>
      </c>
      <c r="CN39" s="234">
        <f>INDEX('Forecast Assumptions'!32:32,1,MATCH('Forecast CREA Model'!CN1,'Forecast Assumptions'!2:2,0))</f>
        <v>1.1262579365556281E-2</v>
      </c>
      <c r="CO39" s="234">
        <f>INDEX('Forecast Assumptions'!32:32,1,MATCH('Forecast CREA Model'!CO1,'Forecast Assumptions'!2:2,0))</f>
        <v>1.1262579365556281E-2</v>
      </c>
      <c r="CP39" s="234">
        <f>INDEX('Forecast Assumptions'!32:32,1,MATCH('Forecast CREA Model'!CP1,'Forecast Assumptions'!2:2,0))</f>
        <v>1.1262579365556281E-2</v>
      </c>
      <c r="CQ39" s="234">
        <f>INDEX('Forecast Assumptions'!32:32,1,MATCH('Forecast CREA Model'!CQ1,'Forecast Assumptions'!2:2,0))</f>
        <v>1.1262579365556281E-2</v>
      </c>
      <c r="CR39" s="234">
        <f>INDEX('Forecast Assumptions'!32:32,1,MATCH('Forecast CREA Model'!CR1,'Forecast Assumptions'!2:2,0))</f>
        <v>1.1262579365556281E-2</v>
      </c>
      <c r="CS39" s="234">
        <f>INDEX('Forecast Assumptions'!32:32,1,MATCH('Forecast CREA Model'!CS1,'Forecast Assumptions'!2:2,0))</f>
        <v>1.1262579365556281E-2</v>
      </c>
      <c r="CT39" s="234">
        <f>INDEX('Forecast Assumptions'!32:32,1,MATCH('Forecast CREA Model'!CT1,'Forecast Assumptions'!2:2,0))</f>
        <v>1.1262579365556281E-2</v>
      </c>
      <c r="CU39" s="234">
        <f>INDEX('Forecast Assumptions'!32:32,1,MATCH('Forecast CREA Model'!CU1,'Forecast Assumptions'!2:2,0))</f>
        <v>1.1262579365556281E-2</v>
      </c>
      <c r="CV39" s="234">
        <f>INDEX('Forecast Assumptions'!32:32,1,MATCH('Forecast CREA Model'!CV1,'Forecast Assumptions'!2:2,0))</f>
        <v>1.1262579365556281E-2</v>
      </c>
      <c r="CW39" s="234">
        <f>INDEX('Forecast Assumptions'!32:32,1,MATCH('Forecast CREA Model'!CW1,'Forecast Assumptions'!2:2,0))</f>
        <v>1.1262579365556281E-2</v>
      </c>
      <c r="CX39" s="234">
        <f>INDEX('Forecast Assumptions'!32:32,1,MATCH('Forecast CREA Model'!CX1,'Forecast Assumptions'!2:2,0))</f>
        <v>1.1262579365556281E-2</v>
      </c>
      <c r="CY39" s="234">
        <f>INDEX('Forecast Assumptions'!32:32,1,MATCH('Forecast CREA Model'!CY1,'Forecast Assumptions'!2:2,0))</f>
        <v>1.1262579365556281E-2</v>
      </c>
      <c r="CZ39" s="234">
        <f>INDEX('Forecast Assumptions'!32:32,1,MATCH('Forecast CREA Model'!CZ1,'Forecast Assumptions'!2:2,0))</f>
        <v>1.1262579365556281E-2</v>
      </c>
      <c r="DA39" s="234">
        <f>INDEX('Forecast Assumptions'!32:32,1,MATCH('Forecast CREA Model'!DA1,'Forecast Assumptions'!2:2,0))</f>
        <v>1.1262579365556281E-2</v>
      </c>
      <c r="DB39" s="234">
        <f>INDEX('Forecast Assumptions'!32:32,1,MATCH('Forecast CREA Model'!DB1,'Forecast Assumptions'!2:2,0))</f>
        <v>1.1262579365556281E-2</v>
      </c>
      <c r="DC39" s="234">
        <f>INDEX('Forecast Assumptions'!32:32,1,MATCH('Forecast CREA Model'!DC1,'Forecast Assumptions'!2:2,0))</f>
        <v>1.1262579365556281E-2</v>
      </c>
      <c r="DD39" s="234">
        <f>INDEX('Forecast Assumptions'!32:32,1,MATCH('Forecast CREA Model'!DD1,'Forecast Assumptions'!2:2,0))</f>
        <v>1.1262579365556281E-2</v>
      </c>
      <c r="DE39" s="234">
        <f>INDEX('Forecast Assumptions'!32:32,1,MATCH('Forecast CREA Model'!DE1,'Forecast Assumptions'!2:2,0))</f>
        <v>1.1262579365556281E-2</v>
      </c>
      <c r="DF39" s="234">
        <f>INDEX('Forecast Assumptions'!32:32,1,MATCH('Forecast CREA Model'!DF1,'Forecast Assumptions'!2:2,0))</f>
        <v>1.1262579365556281E-2</v>
      </c>
      <c r="DG39" s="234">
        <f>INDEX('Forecast Assumptions'!32:32,1,MATCH('Forecast CREA Model'!DG1,'Forecast Assumptions'!2:2,0))</f>
        <v>1.1262579365556281E-2</v>
      </c>
      <c r="DH39" s="234">
        <f>INDEX('Forecast Assumptions'!32:32,1,MATCH('Forecast CREA Model'!DH1,'Forecast Assumptions'!2:2,0))</f>
        <v>1.1262579365556281E-2</v>
      </c>
      <c r="DI39" s="234">
        <f>INDEX('Forecast Assumptions'!32:32,1,MATCH('Forecast CREA Model'!DI1,'Forecast Assumptions'!2:2,0))</f>
        <v>1.1262579365556281E-2</v>
      </c>
      <c r="DJ39" s="234">
        <f>INDEX('Forecast Assumptions'!32:32,1,MATCH('Forecast CREA Model'!DJ1,'Forecast Assumptions'!2:2,0))</f>
        <v>1.1262579365556281E-2</v>
      </c>
      <c r="DK39" s="234">
        <f>INDEX('Forecast Assumptions'!32:32,1,MATCH('Forecast CREA Model'!DK1,'Forecast Assumptions'!2:2,0))</f>
        <v>1.1262579365556281E-2</v>
      </c>
      <c r="DL39" s="234">
        <f>INDEX('Forecast Assumptions'!32:32,1,MATCH('Forecast CREA Model'!DL1,'Forecast Assumptions'!2:2,0))</f>
        <v>1.1262579365556281E-2</v>
      </c>
      <c r="DM39" s="234">
        <f>INDEX('Forecast Assumptions'!32:32,1,MATCH('Forecast CREA Model'!DM1,'Forecast Assumptions'!2:2,0))</f>
        <v>1.1262579365556281E-2</v>
      </c>
      <c r="DN39" s="234">
        <f>INDEX('Forecast Assumptions'!32:32,1,MATCH('Forecast CREA Model'!DN1,'Forecast Assumptions'!2:2,0))</f>
        <v>1.1262579365556281E-2</v>
      </c>
      <c r="DO39" s="234">
        <f>INDEX('Forecast Assumptions'!32:32,1,MATCH('Forecast CREA Model'!DO1,'Forecast Assumptions'!2:2,0))</f>
        <v>1.1262579365556281E-2</v>
      </c>
      <c r="DP39" s="234">
        <f>INDEX('Forecast Assumptions'!32:32,1,MATCH('Forecast CREA Model'!DP1,'Forecast Assumptions'!2:2,0))</f>
        <v>1.1262579365556281E-2</v>
      </c>
      <c r="DQ39" s="234">
        <f>INDEX('Forecast Assumptions'!32:32,1,MATCH('Forecast CREA Model'!DQ1,'Forecast Assumptions'!2:2,0))</f>
        <v>1.1262579365556281E-2</v>
      </c>
      <c r="DR39" s="234">
        <f>INDEX('Forecast Assumptions'!32:32,1,MATCH('Forecast CREA Model'!DR1,'Forecast Assumptions'!2:2,0))</f>
        <v>1.1262579365556281E-2</v>
      </c>
      <c r="DS39" s="234">
        <f>INDEX('Forecast Assumptions'!32:32,1,MATCH('Forecast CREA Model'!DS1,'Forecast Assumptions'!2:2,0))</f>
        <v>1.1262579365556281E-2</v>
      </c>
      <c r="DT39" s="234">
        <f>INDEX('Forecast Assumptions'!32:32,1,MATCH('Forecast CREA Model'!DT1,'Forecast Assumptions'!2:2,0))</f>
        <v>1.1262579365556281E-2</v>
      </c>
      <c r="DU39" s="234">
        <f>INDEX('Forecast Assumptions'!32:32,1,MATCH('Forecast CREA Model'!DU1,'Forecast Assumptions'!2:2,0))</f>
        <v>1.1262579365556281E-2</v>
      </c>
      <c r="DV39" s="234">
        <f>INDEX('Forecast Assumptions'!32:32,1,MATCH('Forecast CREA Model'!DV1,'Forecast Assumptions'!2:2,0))</f>
        <v>1.1262579365556281E-2</v>
      </c>
      <c r="DW39" s="234">
        <f>INDEX('Forecast Assumptions'!32:32,1,MATCH('Forecast CREA Model'!DW1,'Forecast Assumptions'!2:2,0))</f>
        <v>1.1262579365556281E-2</v>
      </c>
      <c r="DX39" s="234">
        <f>INDEX('Forecast Assumptions'!32:32,1,MATCH('Forecast CREA Model'!DX1,'Forecast Assumptions'!2:2,0))</f>
        <v>1.1262579365556281E-2</v>
      </c>
      <c r="DY39" s="234">
        <f>INDEX('Forecast Assumptions'!32:32,1,MATCH('Forecast CREA Model'!DY1,'Forecast Assumptions'!2:2,0))</f>
        <v>1.1262579365556281E-2</v>
      </c>
      <c r="DZ39" s="234">
        <f>INDEX('Forecast Assumptions'!32:32,1,MATCH('Forecast CREA Model'!DZ1,'Forecast Assumptions'!2:2,0))</f>
        <v>1.1262579365556281E-2</v>
      </c>
      <c r="EA39" s="234">
        <f>INDEX('Forecast Assumptions'!32:32,1,MATCH('Forecast CREA Model'!EA1,'Forecast Assumptions'!2:2,0))</f>
        <v>1.1262579365556281E-2</v>
      </c>
      <c r="EB39" s="234">
        <f>INDEX('Forecast Assumptions'!32:32,1,MATCH('Forecast CREA Model'!EB1,'Forecast Assumptions'!2:2,0))</f>
        <v>1.1262579365556281E-2</v>
      </c>
      <c r="EC39" s="234">
        <f>INDEX('Forecast Assumptions'!32:32,1,MATCH('Forecast CREA Model'!EC1,'Forecast Assumptions'!2:2,0))</f>
        <v>1.1262579365556281E-2</v>
      </c>
      <c r="ED39" s="234">
        <f>INDEX('Forecast Assumptions'!32:32,1,MATCH('Forecast CREA Model'!ED1,'Forecast Assumptions'!2:2,0))</f>
        <v>1.1262579365556281E-2</v>
      </c>
      <c r="EE39" s="234">
        <f>INDEX('Forecast Assumptions'!32:32,1,MATCH('Forecast CREA Model'!EE1,'Forecast Assumptions'!2:2,0))</f>
        <v>1.1262579365556281E-2</v>
      </c>
      <c r="EF39" s="234">
        <f>INDEX('Forecast Assumptions'!32:32,1,MATCH('Forecast CREA Model'!EF1,'Forecast Assumptions'!2:2,0))</f>
        <v>1.1262579365556281E-2</v>
      </c>
      <c r="EG39" s="234">
        <f>INDEX('Forecast Assumptions'!32:32,1,MATCH('Forecast CREA Model'!EG1,'Forecast Assumptions'!2:2,0))</f>
        <v>1.1262579365556281E-2</v>
      </c>
      <c r="EH39" s="234">
        <f>INDEX('Forecast Assumptions'!32:32,1,MATCH('Forecast CREA Model'!EH1,'Forecast Assumptions'!2:2,0))</f>
        <v>1.1262579365556281E-2</v>
      </c>
      <c r="EI39" s="234">
        <f>INDEX('Forecast Assumptions'!32:32,1,MATCH('Forecast CREA Model'!EI1,'Forecast Assumptions'!2:2,0))</f>
        <v>1.1262579365556281E-2</v>
      </c>
      <c r="EJ39" s="234">
        <f>INDEX('Forecast Assumptions'!32:32,1,MATCH('Forecast CREA Model'!EJ1,'Forecast Assumptions'!2:2,0))</f>
        <v>1.1262579365556281E-2</v>
      </c>
      <c r="EK39" s="234">
        <f>INDEX('Forecast Assumptions'!32:32,1,MATCH('Forecast CREA Model'!EK1,'Forecast Assumptions'!2:2,0))</f>
        <v>1.1262579365556281E-2</v>
      </c>
      <c r="EL39" s="234">
        <f>INDEX('Forecast Assumptions'!32:32,1,MATCH('Forecast CREA Model'!EL1,'Forecast Assumptions'!2:2,0))</f>
        <v>1.1262579365556281E-2</v>
      </c>
      <c r="EM39" s="234">
        <f>INDEX('Forecast Assumptions'!32:32,1,MATCH('Forecast CREA Model'!EM1,'Forecast Assumptions'!2:2,0))</f>
        <v>1.1262579365556281E-2</v>
      </c>
      <c r="EN39" s="234">
        <f>INDEX('Forecast Assumptions'!32:32,1,MATCH('Forecast CREA Model'!EN1,'Forecast Assumptions'!2:2,0))</f>
        <v>1.1262579365556281E-2</v>
      </c>
      <c r="EO39" s="234">
        <f>INDEX('Forecast Assumptions'!32:32,1,MATCH('Forecast CREA Model'!EO1,'Forecast Assumptions'!2:2,0))</f>
        <v>1.1262579365556281E-2</v>
      </c>
      <c r="EP39" s="234">
        <f>INDEX('Forecast Assumptions'!32:32,1,MATCH('Forecast CREA Model'!EP1,'Forecast Assumptions'!2:2,0))</f>
        <v>1.1262579365556281E-2</v>
      </c>
      <c r="EQ39" s="234">
        <f>INDEX('Forecast Assumptions'!32:32,1,MATCH('Forecast CREA Model'!EQ1,'Forecast Assumptions'!2:2,0))</f>
        <v>1.1262579365556281E-2</v>
      </c>
      <c r="ER39" s="234">
        <f>INDEX('Forecast Assumptions'!32:32,1,MATCH('Forecast CREA Model'!ER1,'Forecast Assumptions'!2:2,0))</f>
        <v>1.1262579365556281E-2</v>
      </c>
      <c r="ES39" s="234">
        <f>INDEX('Forecast Assumptions'!32:32,1,MATCH('Forecast CREA Model'!ES1,'Forecast Assumptions'!2:2,0))</f>
        <v>1.1262579365556281E-2</v>
      </c>
      <c r="ET39" s="234">
        <f>INDEX('Forecast Assumptions'!32:32,1,MATCH('Forecast CREA Model'!ET1,'Forecast Assumptions'!2:2,0))</f>
        <v>1.1262579365556281E-2</v>
      </c>
      <c r="EU39" s="234">
        <f>INDEX('Forecast Assumptions'!32:32,1,MATCH('Forecast CREA Model'!EU1,'Forecast Assumptions'!2:2,0))</f>
        <v>1.1262579365556281E-2</v>
      </c>
      <c r="EV39" s="234">
        <f>INDEX('Forecast Assumptions'!32:32,1,MATCH('Forecast CREA Model'!EV1,'Forecast Assumptions'!2:2,0))</f>
        <v>1.1262579365556281E-2</v>
      </c>
      <c r="EW39" s="234">
        <f>INDEX('Forecast Assumptions'!32:32,1,MATCH('Forecast CREA Model'!EW1,'Forecast Assumptions'!2:2,0))</f>
        <v>1.1262579365556281E-2</v>
      </c>
      <c r="EX39" s="234">
        <f>INDEX('Forecast Assumptions'!32:32,1,MATCH('Forecast CREA Model'!EX1,'Forecast Assumptions'!2:2,0))</f>
        <v>1.1262579365556281E-2</v>
      </c>
      <c r="EY39" s="234">
        <f>INDEX('Forecast Assumptions'!32:32,1,MATCH('Forecast CREA Model'!EY1,'Forecast Assumptions'!2:2,0))</f>
        <v>1.1262579365556281E-2</v>
      </c>
      <c r="EZ39" s="234">
        <f>INDEX('Forecast Assumptions'!32:32,1,MATCH('Forecast CREA Model'!EZ1,'Forecast Assumptions'!2:2,0))</f>
        <v>1.1262579365556281E-2</v>
      </c>
      <c r="FA39" s="234">
        <f>INDEX('Forecast Assumptions'!32:32,1,MATCH('Forecast CREA Model'!FA1,'Forecast Assumptions'!2:2,0))</f>
        <v>1.1262579365556281E-2</v>
      </c>
      <c r="FB39" s="234">
        <f>INDEX('Forecast Assumptions'!32:32,1,MATCH('Forecast CREA Model'!FB1,'Forecast Assumptions'!2:2,0))</f>
        <v>1.1262579365556281E-2</v>
      </c>
      <c r="FC39" s="234">
        <f>INDEX('Forecast Assumptions'!32:32,1,MATCH('Forecast CREA Model'!FC1,'Forecast Assumptions'!2:2,0))</f>
        <v>1.1262579365556281E-2</v>
      </c>
      <c r="FD39" s="234">
        <f>INDEX('Forecast Assumptions'!32:32,1,MATCH('Forecast CREA Model'!FD1,'Forecast Assumptions'!2:2,0))</f>
        <v>1.1262579365556281E-2</v>
      </c>
      <c r="FE39" s="234">
        <f>INDEX('Forecast Assumptions'!32:32,1,MATCH('Forecast CREA Model'!FE1,'Forecast Assumptions'!2:2,0))</f>
        <v>1.1262579365556281E-2</v>
      </c>
      <c r="FF39" s="234">
        <f>INDEX('Forecast Assumptions'!32:32,1,MATCH('Forecast CREA Model'!FF1,'Forecast Assumptions'!2:2,0))</f>
        <v>1.1262579365556281E-2</v>
      </c>
      <c r="FG39" s="234">
        <f>INDEX('Forecast Assumptions'!32:32,1,MATCH('Forecast CREA Model'!FG1,'Forecast Assumptions'!2:2,0))</f>
        <v>1.1262579365556281E-2</v>
      </c>
      <c r="FH39" s="234">
        <f>INDEX('Forecast Assumptions'!32:32,1,MATCH('Forecast CREA Model'!FH1,'Forecast Assumptions'!2:2,0))</f>
        <v>1.1262579365556281E-2</v>
      </c>
      <c r="FI39" s="234">
        <f>INDEX('Forecast Assumptions'!32:32,1,MATCH('Forecast CREA Model'!FI1,'Forecast Assumptions'!2:2,0))</f>
        <v>1.1262579365556281E-2</v>
      </c>
      <c r="FJ39" s="234">
        <f>INDEX('Forecast Assumptions'!32:32,1,MATCH('Forecast CREA Model'!FJ1,'Forecast Assumptions'!2:2,0))</f>
        <v>1.1262579365556281E-2</v>
      </c>
      <c r="FK39" s="234">
        <f>INDEX('Forecast Assumptions'!32:32,1,MATCH('Forecast CREA Model'!FK1,'Forecast Assumptions'!2:2,0))</f>
        <v>1.1262579365556281E-2</v>
      </c>
      <c r="FL39" s="234">
        <f>INDEX('Forecast Assumptions'!32:32,1,MATCH('Forecast CREA Model'!FL1,'Forecast Assumptions'!2:2,0))</f>
        <v>1.1262579365556281E-2</v>
      </c>
      <c r="FM39" s="234">
        <f>INDEX('Forecast Assumptions'!32:32,1,MATCH('Forecast CREA Model'!FM1,'Forecast Assumptions'!2:2,0))</f>
        <v>1.1262579365556281E-2</v>
      </c>
      <c r="FN39" s="234">
        <f>INDEX('Forecast Assumptions'!32:32,1,MATCH('Forecast CREA Model'!FN1,'Forecast Assumptions'!2:2,0))</f>
        <v>1.1262579365556281E-2</v>
      </c>
      <c r="FO39" s="234">
        <f>INDEX('Forecast Assumptions'!32:32,1,MATCH('Forecast CREA Model'!FO1,'Forecast Assumptions'!2:2,0))</f>
        <v>1.1262579365556281E-2</v>
      </c>
      <c r="FP39" s="234">
        <f>INDEX('Forecast Assumptions'!32:32,1,MATCH('Forecast CREA Model'!FP1,'Forecast Assumptions'!2:2,0))</f>
        <v>1.1262579365556281E-2</v>
      </c>
      <c r="FQ39" s="234">
        <f>INDEX('Forecast Assumptions'!32:32,1,MATCH('Forecast CREA Model'!FQ1,'Forecast Assumptions'!2:2,0))</f>
        <v>1.1262579365556281E-2</v>
      </c>
      <c r="FR39" s="234">
        <f>INDEX('Forecast Assumptions'!32:32,1,MATCH('Forecast CREA Model'!FR1,'Forecast Assumptions'!2:2,0))</f>
        <v>1.1262579365556281E-2</v>
      </c>
      <c r="FS39" s="234">
        <f>INDEX('Forecast Assumptions'!32:32,1,MATCH('Forecast CREA Model'!FS1,'Forecast Assumptions'!2:2,0))</f>
        <v>1.1262579365556281E-2</v>
      </c>
      <c r="FT39" s="234">
        <f>INDEX('Forecast Assumptions'!32:32,1,MATCH('Forecast CREA Model'!FT1,'Forecast Assumptions'!2:2,0))</f>
        <v>1.1262579365556281E-2</v>
      </c>
      <c r="FU39" s="234">
        <f>INDEX('Forecast Assumptions'!32:32,1,MATCH('Forecast CREA Model'!FU1,'Forecast Assumptions'!2:2,0))</f>
        <v>1.1262579365556281E-2</v>
      </c>
      <c r="FV39" s="234">
        <f>INDEX('Forecast Assumptions'!32:32,1,MATCH('Forecast CREA Model'!FV1,'Forecast Assumptions'!2:2,0))</f>
        <v>1.1262579365556281E-2</v>
      </c>
      <c r="FW39" s="234">
        <f>INDEX('Forecast Assumptions'!32:32,1,MATCH('Forecast CREA Model'!FW1,'Forecast Assumptions'!2:2,0))</f>
        <v>1.1262579365556281E-2</v>
      </c>
      <c r="FX39" s="234">
        <f>INDEX('Forecast Assumptions'!32:32,1,MATCH('Forecast CREA Model'!FX1,'Forecast Assumptions'!2:2,0))</f>
        <v>1.1262579365556281E-2</v>
      </c>
      <c r="FY39" s="234">
        <f>INDEX('Forecast Assumptions'!32:32,1,MATCH('Forecast CREA Model'!FY1,'Forecast Assumptions'!2:2,0))</f>
        <v>1.1262579365556281E-2</v>
      </c>
      <c r="FZ39" s="234">
        <f>INDEX('Forecast Assumptions'!32:32,1,MATCH('Forecast CREA Model'!FZ1,'Forecast Assumptions'!2:2,0))</f>
        <v>1.1262579365556281E-2</v>
      </c>
      <c r="GA39" s="234">
        <f>INDEX('Forecast Assumptions'!32:32,1,MATCH('Forecast CREA Model'!GA1,'Forecast Assumptions'!2:2,0))</f>
        <v>1.1262579365556281E-2</v>
      </c>
      <c r="GB39" s="234">
        <f>INDEX('Forecast Assumptions'!32:32,1,MATCH('Forecast CREA Model'!GB1,'Forecast Assumptions'!2:2,0))</f>
        <v>1.1262579365556281E-2</v>
      </c>
      <c r="GC39" s="234">
        <f>INDEX('Forecast Assumptions'!32:32,1,MATCH('Forecast CREA Model'!GC1,'Forecast Assumptions'!2:2,0))</f>
        <v>1.1262579365556281E-2</v>
      </c>
      <c r="GD39" s="234">
        <f>INDEX('Forecast Assumptions'!32:32,1,MATCH('Forecast CREA Model'!GD1,'Forecast Assumptions'!2:2,0))</f>
        <v>1.1262579365556281E-2</v>
      </c>
      <c r="GE39" s="234">
        <f>INDEX('Forecast Assumptions'!32:32,1,MATCH('Forecast CREA Model'!GE1,'Forecast Assumptions'!2:2,0))</f>
        <v>1.1262579365556281E-2</v>
      </c>
      <c r="GF39" s="234">
        <f>INDEX('Forecast Assumptions'!32:32,1,MATCH('Forecast CREA Model'!GF1,'Forecast Assumptions'!2:2,0))</f>
        <v>1.1262579365556281E-2</v>
      </c>
      <c r="GG39" s="234">
        <f>INDEX('Forecast Assumptions'!32:32,1,MATCH('Forecast CREA Model'!GG1,'Forecast Assumptions'!2:2,0))</f>
        <v>1.1262579365556281E-2</v>
      </c>
      <c r="GH39" s="234">
        <f>INDEX('Forecast Assumptions'!32:32,1,MATCH('Forecast CREA Model'!GH1,'Forecast Assumptions'!2:2,0))</f>
        <v>1.1262579365556281E-2</v>
      </c>
      <c r="GI39" s="234">
        <f>INDEX('Forecast Assumptions'!32:32,1,MATCH('Forecast CREA Model'!GI1,'Forecast Assumptions'!2:2,0))</f>
        <v>1.1262579365556281E-2</v>
      </c>
      <c r="GJ39" s="234">
        <f>INDEX('Forecast Assumptions'!32:32,1,MATCH('Forecast CREA Model'!GJ1,'Forecast Assumptions'!2:2,0))</f>
        <v>1.1262579365556281E-2</v>
      </c>
      <c r="GK39" s="234">
        <f>INDEX('Forecast Assumptions'!32:32,1,MATCH('Forecast CREA Model'!GK1,'Forecast Assumptions'!2:2,0))</f>
        <v>1.1262579365556281E-2</v>
      </c>
      <c r="GL39" s="234">
        <f>INDEX('Forecast Assumptions'!32:32,1,MATCH('Forecast CREA Model'!GL1,'Forecast Assumptions'!2:2,0))</f>
        <v>1.1262579365556281E-2</v>
      </c>
      <c r="GM39" s="234">
        <f>INDEX('Forecast Assumptions'!32:32,1,MATCH('Forecast CREA Model'!GM1,'Forecast Assumptions'!2:2,0))</f>
        <v>1.1262579365556281E-2</v>
      </c>
      <c r="GN39" s="234">
        <f>INDEX('Forecast Assumptions'!32:32,1,MATCH('Forecast CREA Model'!GN1,'Forecast Assumptions'!2:2,0))</f>
        <v>1.1262579365556281E-2</v>
      </c>
      <c r="GO39" s="234">
        <f>INDEX('Forecast Assumptions'!32:32,1,MATCH('Forecast CREA Model'!GO1,'Forecast Assumptions'!2:2,0))</f>
        <v>1.1262579365556281E-2</v>
      </c>
      <c r="GP39" s="234">
        <f>INDEX('Forecast Assumptions'!32:32,1,MATCH('Forecast CREA Model'!GP1,'Forecast Assumptions'!2:2,0))</f>
        <v>1.1262579365556281E-2</v>
      </c>
      <c r="GQ39" s="234">
        <f>INDEX('Forecast Assumptions'!32:32,1,MATCH('Forecast CREA Model'!GQ1,'Forecast Assumptions'!2:2,0))</f>
        <v>1.1262579365556281E-2</v>
      </c>
      <c r="GR39" s="234">
        <f>INDEX('Forecast Assumptions'!32:32,1,MATCH('Forecast CREA Model'!GR1,'Forecast Assumptions'!2:2,0))</f>
        <v>1.1262579365556281E-2</v>
      </c>
      <c r="GS39" s="234">
        <f>INDEX('Forecast Assumptions'!32:32,1,MATCH('Forecast CREA Model'!GS1,'Forecast Assumptions'!2:2,0))</f>
        <v>1.1262579365556281E-2</v>
      </c>
      <c r="GT39" s="234">
        <f>INDEX('Forecast Assumptions'!32:32,1,MATCH('Forecast CREA Model'!GT1,'Forecast Assumptions'!2:2,0))</f>
        <v>1.1262579365556281E-2</v>
      </c>
      <c r="GU39" s="234">
        <f>INDEX('Forecast Assumptions'!32:32,1,MATCH('Forecast CREA Model'!GU1,'Forecast Assumptions'!2:2,0))</f>
        <v>1.1262579365556281E-2</v>
      </c>
      <c r="GV39" s="234">
        <f>INDEX('Forecast Assumptions'!32:32,1,MATCH('Forecast CREA Model'!GV1,'Forecast Assumptions'!2:2,0))</f>
        <v>1.1262579365556281E-2</v>
      </c>
      <c r="GW39" s="234">
        <f>INDEX('Forecast Assumptions'!32:32,1,MATCH('Forecast CREA Model'!GW1,'Forecast Assumptions'!2:2,0))</f>
        <v>1.1262579365556281E-2</v>
      </c>
      <c r="GX39" s="234">
        <f>INDEX('Forecast Assumptions'!32:32,1,MATCH('Forecast CREA Model'!GX1,'Forecast Assumptions'!2:2,0))</f>
        <v>0</v>
      </c>
      <c r="GY39" s="234">
        <f>INDEX('Forecast Assumptions'!32:32,1,MATCH('Forecast CREA Model'!GY1,'Forecast Assumptions'!2:2,0))</f>
        <v>0</v>
      </c>
      <c r="GZ39" s="234">
        <f>INDEX('Forecast Assumptions'!32:32,1,MATCH('Forecast CREA Model'!GZ1,'Forecast Assumptions'!2:2,0))</f>
        <v>0</v>
      </c>
      <c r="HA39" s="234">
        <f>INDEX('Forecast Assumptions'!32:32,1,MATCH('Forecast CREA Model'!HA1,'Forecast Assumptions'!2:2,0))</f>
        <v>0</v>
      </c>
      <c r="HB39" s="234">
        <f>INDEX('Forecast Assumptions'!32:32,1,MATCH('Forecast CREA Model'!HB1,'Forecast Assumptions'!2:2,0))</f>
        <v>0</v>
      </c>
      <c r="HC39" s="234">
        <f>INDEX('Forecast Assumptions'!32:32,1,MATCH('Forecast CREA Model'!HC1,'Forecast Assumptions'!2:2,0))</f>
        <v>0</v>
      </c>
      <c r="HD39" s="234">
        <f>INDEX('Forecast Assumptions'!32:32,1,MATCH('Forecast CREA Model'!HD1,'Forecast Assumptions'!2:2,0))</f>
        <v>0</v>
      </c>
      <c r="HE39" s="234">
        <f>INDEX('Forecast Assumptions'!32:32,1,MATCH('Forecast CREA Model'!HE1,'Forecast Assumptions'!2:2,0))</f>
        <v>0</v>
      </c>
      <c r="HF39" s="234">
        <f>INDEX('Forecast Assumptions'!32:32,1,MATCH('Forecast CREA Model'!HF1,'Forecast Assumptions'!2:2,0))</f>
        <v>0</v>
      </c>
      <c r="HG39" s="234">
        <f>INDEX('Forecast Assumptions'!32:32,1,MATCH('Forecast CREA Model'!HG1,'Forecast Assumptions'!2:2,0))</f>
        <v>0</v>
      </c>
      <c r="HH39" s="234">
        <f>INDEX('Forecast Assumptions'!32:32,1,MATCH('Forecast CREA Model'!HH1,'Forecast Assumptions'!2:2,0))</f>
        <v>0</v>
      </c>
      <c r="HI39" s="234">
        <f>INDEX('Forecast Assumptions'!32:32,1,MATCH('Forecast CREA Model'!HI1,'Forecast Assumptions'!2:2,0))</f>
        <v>0</v>
      </c>
      <c r="HJ39" s="234">
        <f>INDEX('Forecast Assumptions'!32:32,1,MATCH('Forecast CREA Model'!HJ1,'Forecast Assumptions'!2:2,0))</f>
        <v>0</v>
      </c>
      <c r="HK39" s="234">
        <f>INDEX('Forecast Assumptions'!32:32,1,MATCH('Forecast CREA Model'!HK1,'Forecast Assumptions'!2:2,0))</f>
        <v>0</v>
      </c>
      <c r="HL39" s="234">
        <f>INDEX('Forecast Assumptions'!32:32,1,MATCH('Forecast CREA Model'!HL1,'Forecast Assumptions'!2:2,0))</f>
        <v>0</v>
      </c>
      <c r="HM39" s="234">
        <f>INDEX('Forecast Assumptions'!32:32,1,MATCH('Forecast CREA Model'!HM1,'Forecast Assumptions'!2:2,0))</f>
        <v>0</v>
      </c>
      <c r="HN39" s="234">
        <f>INDEX('Forecast Assumptions'!32:32,1,MATCH('Forecast CREA Model'!HN1,'Forecast Assumptions'!2:2,0))</f>
        <v>0</v>
      </c>
      <c r="HO39" s="234">
        <f>INDEX('Forecast Assumptions'!32:32,1,MATCH('Forecast CREA Model'!HO1,'Forecast Assumptions'!2:2,0))</f>
        <v>0</v>
      </c>
      <c r="HP39" s="234">
        <f>INDEX('Forecast Assumptions'!32:32,1,MATCH('Forecast CREA Model'!HP1,'Forecast Assumptions'!2:2,0))</f>
        <v>0</v>
      </c>
      <c r="HQ39" s="234">
        <f>INDEX('Forecast Assumptions'!32:32,1,MATCH('Forecast CREA Model'!HQ1,'Forecast Assumptions'!2:2,0))</f>
        <v>0</v>
      </c>
      <c r="HR39" s="234">
        <f>INDEX('Forecast Assumptions'!32:32,1,MATCH('Forecast CREA Model'!HR1,'Forecast Assumptions'!2:2,0))</f>
        <v>0</v>
      </c>
      <c r="HS39" s="234">
        <f>INDEX('Forecast Assumptions'!32:32,1,MATCH('Forecast CREA Model'!HS1,'Forecast Assumptions'!2:2,0))</f>
        <v>0</v>
      </c>
      <c r="HT39" s="234">
        <f>INDEX('Forecast Assumptions'!32:32,1,MATCH('Forecast CREA Model'!HT1,'Forecast Assumptions'!2:2,0))</f>
        <v>0</v>
      </c>
      <c r="HU39" s="234">
        <f>INDEX('Forecast Assumptions'!32:32,1,MATCH('Forecast CREA Model'!HU1,'Forecast Assumptions'!2:2,0))</f>
        <v>0</v>
      </c>
      <c r="HV39" s="234">
        <f>INDEX('Forecast Assumptions'!32:32,1,MATCH('Forecast CREA Model'!HV1,'Forecast Assumptions'!2:2,0))</f>
        <v>0</v>
      </c>
      <c r="HW39" s="234">
        <f>INDEX('Forecast Assumptions'!32:32,1,MATCH('Forecast CREA Model'!HW1,'Forecast Assumptions'!2:2,0))</f>
        <v>0</v>
      </c>
      <c r="HX39" s="234">
        <f>INDEX('Forecast Assumptions'!32:32,1,MATCH('Forecast CREA Model'!HX1,'Forecast Assumptions'!2:2,0))</f>
        <v>0</v>
      </c>
      <c r="HY39" s="234">
        <f>INDEX('Forecast Assumptions'!32:32,1,MATCH('Forecast CREA Model'!HY1,'Forecast Assumptions'!2:2,0))</f>
        <v>0</v>
      </c>
      <c r="HZ39" s="234">
        <f>INDEX('Forecast Assumptions'!32:32,1,MATCH('Forecast CREA Model'!HZ1,'Forecast Assumptions'!2:2,0))</f>
        <v>0</v>
      </c>
      <c r="IA39" s="234">
        <f>INDEX('Forecast Assumptions'!32:32,1,MATCH('Forecast CREA Model'!IA1,'Forecast Assumptions'!2:2,0))</f>
        <v>0</v>
      </c>
      <c r="IB39" s="234">
        <f>INDEX('Forecast Assumptions'!32:32,1,MATCH('Forecast CREA Model'!IB1,'Forecast Assumptions'!2:2,0))</f>
        <v>0</v>
      </c>
      <c r="IC39" s="234">
        <f>INDEX('Forecast Assumptions'!32:32,1,MATCH('Forecast CREA Model'!IC1,'Forecast Assumptions'!2:2,0))</f>
        <v>0</v>
      </c>
      <c r="ID39" s="234">
        <f>INDEX('Forecast Assumptions'!32:32,1,MATCH('Forecast CREA Model'!ID1,'Forecast Assumptions'!2:2,0))</f>
        <v>0</v>
      </c>
      <c r="IE39" s="234">
        <f>INDEX('Forecast Assumptions'!32:32,1,MATCH('Forecast CREA Model'!IE1,'Forecast Assumptions'!2:2,0))</f>
        <v>0</v>
      </c>
      <c r="IF39" s="234">
        <f>INDEX('Forecast Assumptions'!32:32,1,MATCH('Forecast CREA Model'!IF1,'Forecast Assumptions'!2:2,0))</f>
        <v>0</v>
      </c>
      <c r="IG39" s="234">
        <f>INDEX('Forecast Assumptions'!32:32,1,MATCH('Forecast CREA Model'!IG1,'Forecast Assumptions'!2:2,0))</f>
        <v>0</v>
      </c>
      <c r="IH39" s="234">
        <f>INDEX('Forecast Assumptions'!32:32,1,MATCH('Forecast CREA Model'!IH1,'Forecast Assumptions'!2:2,0))</f>
        <v>0</v>
      </c>
      <c r="II39" s="234">
        <f>INDEX('Forecast Assumptions'!32:32,1,MATCH('Forecast CREA Model'!II1,'Forecast Assumptions'!2:2,0))</f>
        <v>0</v>
      </c>
      <c r="IJ39" s="234">
        <f>INDEX('Forecast Assumptions'!32:32,1,MATCH('Forecast CREA Model'!IJ1,'Forecast Assumptions'!2:2,0))</f>
        <v>0</v>
      </c>
      <c r="IK39" s="234">
        <f>INDEX('Forecast Assumptions'!32:32,1,MATCH('Forecast CREA Model'!IK1,'Forecast Assumptions'!2:2,0))</f>
        <v>0</v>
      </c>
      <c r="IL39" s="234">
        <f>INDEX('Forecast Assumptions'!32:32,1,MATCH('Forecast CREA Model'!IL1,'Forecast Assumptions'!2:2,0))</f>
        <v>0</v>
      </c>
      <c r="IM39" s="234">
        <f>INDEX('Forecast Assumptions'!32:32,1,MATCH('Forecast CREA Model'!IM1,'Forecast Assumptions'!2:2,0))</f>
        <v>0</v>
      </c>
      <c r="IN39" s="234">
        <f>INDEX('Forecast Assumptions'!32:32,1,MATCH('Forecast CREA Model'!IN1,'Forecast Assumptions'!2:2,0))</f>
        <v>0</v>
      </c>
      <c r="IO39" s="234">
        <f>INDEX('Forecast Assumptions'!32:32,1,MATCH('Forecast CREA Model'!IO1,'Forecast Assumptions'!2:2,0))</f>
        <v>0</v>
      </c>
      <c r="IP39" s="234">
        <f>INDEX('Forecast Assumptions'!32:32,1,MATCH('Forecast CREA Model'!IP1,'Forecast Assumptions'!2:2,0))</f>
        <v>0</v>
      </c>
      <c r="IQ39" s="234">
        <f>INDEX('Forecast Assumptions'!32:32,1,MATCH('Forecast CREA Model'!IQ1,'Forecast Assumptions'!2:2,0))</f>
        <v>0</v>
      </c>
      <c r="IR39" s="234">
        <f>INDEX('Forecast Assumptions'!32:32,1,MATCH('Forecast CREA Model'!IR1,'Forecast Assumptions'!2:2,0))</f>
        <v>0</v>
      </c>
      <c r="IS39" s="234">
        <f>INDEX('Forecast Assumptions'!32:32,1,MATCH('Forecast CREA Model'!IS1,'Forecast Assumptions'!2:2,0))</f>
        <v>0</v>
      </c>
      <c r="IT39" s="234">
        <f>INDEX('Forecast Assumptions'!32:32,1,MATCH('Forecast CREA Model'!IT1,'Forecast Assumptions'!2:2,0))</f>
        <v>0</v>
      </c>
      <c r="IU39" s="234">
        <f>INDEX('Forecast Assumptions'!32:32,1,MATCH('Forecast CREA Model'!IU1,'Forecast Assumptions'!2:2,0))</f>
        <v>0</v>
      </c>
      <c r="IV39" s="234">
        <f>INDEX('Forecast Assumptions'!32:32,1,MATCH('Forecast CREA Model'!IV1,'Forecast Assumptions'!2:2,0))</f>
        <v>0</v>
      </c>
      <c r="IW39" s="234">
        <f>INDEX('Forecast Assumptions'!32:32,1,MATCH('Forecast CREA Model'!IW1,'Forecast Assumptions'!2:2,0))</f>
        <v>0</v>
      </c>
      <c r="IX39" s="234">
        <f>INDEX('Forecast Assumptions'!32:32,1,MATCH('Forecast CREA Model'!IX1,'Forecast Assumptions'!2:2,0))</f>
        <v>0</v>
      </c>
      <c r="IY39" s="234">
        <f>INDEX('Forecast Assumptions'!32:32,1,MATCH('Forecast CREA Model'!IY1,'Forecast Assumptions'!2:2,0))</f>
        <v>0</v>
      </c>
      <c r="IZ39" s="234">
        <f>INDEX('Forecast Assumptions'!32:32,1,MATCH('Forecast CREA Model'!IZ1,'Forecast Assumptions'!2:2,0))</f>
        <v>0</v>
      </c>
      <c r="JA39" s="234">
        <f>INDEX('Forecast Assumptions'!32:32,1,MATCH('Forecast CREA Model'!JA1,'Forecast Assumptions'!2:2,0))</f>
        <v>0</v>
      </c>
      <c r="JB39" s="234">
        <f>INDEX('Forecast Assumptions'!32:32,1,MATCH('Forecast CREA Model'!JB1,'Forecast Assumptions'!2:2,0))</f>
        <v>0</v>
      </c>
      <c r="JC39" s="234">
        <f>INDEX('Forecast Assumptions'!32:32,1,MATCH('Forecast CREA Model'!JC1,'Forecast Assumptions'!2:2,0))</f>
        <v>0</v>
      </c>
      <c r="JD39" s="234">
        <f>INDEX('Forecast Assumptions'!32:32,1,MATCH('Forecast CREA Model'!JD1,'Forecast Assumptions'!2:2,0))</f>
        <v>0</v>
      </c>
      <c r="JE39" s="234">
        <f>INDEX('Forecast Assumptions'!32:32,1,MATCH('Forecast CREA Model'!JE1,'Forecast Assumptions'!2:2,0))</f>
        <v>0</v>
      </c>
      <c r="JF39" s="234">
        <f>INDEX('Forecast Assumptions'!32:32,1,MATCH('Forecast CREA Model'!JF1,'Forecast Assumptions'!2:2,0))</f>
        <v>0</v>
      </c>
      <c r="JG39" s="234">
        <f>INDEX('Forecast Assumptions'!32:32,1,MATCH('Forecast CREA Model'!JG1,'Forecast Assumptions'!2:2,0))</f>
        <v>0</v>
      </c>
      <c r="JH39" s="234">
        <f>INDEX('Forecast Assumptions'!32:32,1,MATCH('Forecast CREA Model'!JH1,'Forecast Assumptions'!2:2,0))</f>
        <v>0</v>
      </c>
      <c r="JI39" s="234">
        <f>INDEX('Forecast Assumptions'!32:32,1,MATCH('Forecast CREA Model'!JI1,'Forecast Assumptions'!2:2,0))</f>
        <v>0</v>
      </c>
      <c r="JJ39" s="234">
        <f>INDEX('Forecast Assumptions'!32:32,1,MATCH('Forecast CREA Model'!JJ1,'Forecast Assumptions'!2:2,0))</f>
        <v>0</v>
      </c>
      <c r="JK39" s="234">
        <f>INDEX('Forecast Assumptions'!32:32,1,MATCH('Forecast CREA Model'!JK1,'Forecast Assumptions'!2:2,0))</f>
        <v>0</v>
      </c>
      <c r="JL39" s="234">
        <f>INDEX('Forecast Assumptions'!32:32,1,MATCH('Forecast CREA Model'!JL1,'Forecast Assumptions'!2:2,0))</f>
        <v>0</v>
      </c>
      <c r="JM39" s="234">
        <f>INDEX('Forecast Assumptions'!32:32,1,MATCH('Forecast CREA Model'!JM1,'Forecast Assumptions'!2:2,0))</f>
        <v>0</v>
      </c>
      <c r="JN39" s="234">
        <f>INDEX('Forecast Assumptions'!32:32,1,MATCH('Forecast CREA Model'!JN1,'Forecast Assumptions'!2:2,0))</f>
        <v>0</v>
      </c>
      <c r="JO39" s="234">
        <f>INDEX('Forecast Assumptions'!32:32,1,MATCH('Forecast CREA Model'!JO1,'Forecast Assumptions'!2:2,0))</f>
        <v>0</v>
      </c>
      <c r="JP39" s="234">
        <f>INDEX('Forecast Assumptions'!32:32,1,MATCH('Forecast CREA Model'!JP1,'Forecast Assumptions'!2:2,0))</f>
        <v>0</v>
      </c>
      <c r="JQ39" s="234">
        <f>INDEX('Forecast Assumptions'!32:32,1,MATCH('Forecast CREA Model'!JQ1,'Forecast Assumptions'!2:2,0))</f>
        <v>0</v>
      </c>
      <c r="JR39" s="234">
        <f>INDEX('Forecast Assumptions'!32:32,1,MATCH('Forecast CREA Model'!JR1,'Forecast Assumptions'!2:2,0))</f>
        <v>0</v>
      </c>
      <c r="JS39" s="234">
        <f>INDEX('Forecast Assumptions'!32:32,1,MATCH('Forecast CREA Model'!JS1,'Forecast Assumptions'!2:2,0))</f>
        <v>0</v>
      </c>
      <c r="JT39" s="234">
        <f>INDEX('Forecast Assumptions'!32:32,1,MATCH('Forecast CREA Model'!JT1,'Forecast Assumptions'!2:2,0))</f>
        <v>0</v>
      </c>
      <c r="JU39" s="234">
        <f>INDEX('Forecast Assumptions'!32:32,1,MATCH('Forecast CREA Model'!JU1,'Forecast Assumptions'!2:2,0))</f>
        <v>0</v>
      </c>
      <c r="JV39" s="234">
        <f>INDEX('Forecast Assumptions'!32:32,1,MATCH('Forecast CREA Model'!JV1,'Forecast Assumptions'!2:2,0))</f>
        <v>0</v>
      </c>
      <c r="JW39" s="234">
        <f>INDEX('Forecast Assumptions'!32:32,1,MATCH('Forecast CREA Model'!JW1,'Forecast Assumptions'!2:2,0))</f>
        <v>0</v>
      </c>
      <c r="JX39" s="234">
        <f>INDEX('Forecast Assumptions'!32:32,1,MATCH('Forecast CREA Model'!JX1,'Forecast Assumptions'!2:2,0))</f>
        <v>0</v>
      </c>
      <c r="JY39" s="234">
        <f>INDEX('Forecast Assumptions'!32:32,1,MATCH('Forecast CREA Model'!JY1,'Forecast Assumptions'!2:2,0))</f>
        <v>0</v>
      </c>
      <c r="JZ39" s="234">
        <f>INDEX('Forecast Assumptions'!32:32,1,MATCH('Forecast CREA Model'!JZ1,'Forecast Assumptions'!2:2,0))</f>
        <v>0</v>
      </c>
      <c r="KA39" s="234">
        <f>INDEX('Forecast Assumptions'!32:32,1,MATCH('Forecast CREA Model'!KA1,'Forecast Assumptions'!2:2,0))</f>
        <v>0</v>
      </c>
      <c r="KB39" s="234">
        <f>INDEX('Forecast Assumptions'!32:32,1,MATCH('Forecast CREA Model'!KB1,'Forecast Assumptions'!2:2,0))</f>
        <v>0</v>
      </c>
      <c r="KC39" s="240">
        <f>INDEX('Forecast Assumptions'!32:32,1,MATCH('Forecast CREA Model'!KC1,'Forecast Assumptions'!2:2,0))</f>
        <v>0</v>
      </c>
    </row>
    <row r="40" spans="1:290" x14ac:dyDescent="0.25">
      <c r="A40" s="290" t="s">
        <v>47</v>
      </c>
      <c r="B40" s="222">
        <f>INDEX('Forecast Assumptions'!28:28,1,MATCH('Forecast CREA Model'!B1,'Forecast Assumptions'!2:2,0))</f>
        <v>636.80063179010835</v>
      </c>
      <c r="C40" s="22">
        <f>INDEX('Forecast Assumptions'!28:28,1,MATCH('Forecast CREA Model'!C1,'Forecast Assumptions'!2:2,0))</f>
        <v>636.80063179010835</v>
      </c>
      <c r="D40" s="22">
        <f>INDEX('Forecast Assumptions'!28:28,1,MATCH('Forecast CREA Model'!D1,'Forecast Assumptions'!2:2,0))</f>
        <v>636.80063179010835</v>
      </c>
      <c r="E40" s="22">
        <f>INDEX('Forecast Assumptions'!28:28,1,MATCH('Forecast CREA Model'!E1,'Forecast Assumptions'!2:2,0))</f>
        <v>636.80063179010835</v>
      </c>
      <c r="F40" s="22">
        <f>INDEX('Forecast Assumptions'!28:28,1,MATCH('Forecast CREA Model'!F1,'Forecast Assumptions'!2:2,0))</f>
        <v>636.80063179010835</v>
      </c>
      <c r="G40" s="22">
        <f>INDEX('Forecast Assumptions'!28:28,1,MATCH('Forecast CREA Model'!G1,'Forecast Assumptions'!2:2,0))</f>
        <v>636.80063179010835</v>
      </c>
      <c r="H40" s="22">
        <f>INDEX('Forecast Assumptions'!28:28,1,MATCH('Forecast CREA Model'!H1,'Forecast Assumptions'!2:2,0))</f>
        <v>636.80063179010835</v>
      </c>
      <c r="I40" s="22">
        <f>INDEX('Forecast Assumptions'!28:28,1,MATCH('Forecast CREA Model'!I1,'Forecast Assumptions'!2:2,0))</f>
        <v>636.80063179010835</v>
      </c>
      <c r="J40" s="22">
        <f>INDEX('Forecast Assumptions'!28:28,1,MATCH('Forecast CREA Model'!J1,'Forecast Assumptions'!2:2,0))</f>
        <v>636.80063179010835</v>
      </c>
      <c r="K40" s="22">
        <f>INDEX('Forecast Assumptions'!28:28,1,MATCH('Forecast CREA Model'!K1,'Forecast Assumptions'!2:2,0))</f>
        <v>636.80063179010835</v>
      </c>
      <c r="L40" s="22">
        <f>INDEX('Forecast Assumptions'!28:28,1,MATCH('Forecast CREA Model'!L1,'Forecast Assumptions'!2:2,0))</f>
        <v>636.80063179010835</v>
      </c>
      <c r="M40" s="22">
        <f>INDEX('Forecast Assumptions'!28:28,1,MATCH('Forecast CREA Model'!M1,'Forecast Assumptions'!2:2,0))</f>
        <v>636.80063179010835</v>
      </c>
      <c r="N40" s="22">
        <f>INDEX('Forecast Assumptions'!28:28,1,MATCH('Forecast CREA Model'!N1,'Forecast Assumptions'!2:2,0))</f>
        <v>636.80063179010835</v>
      </c>
      <c r="O40" s="22">
        <f>INDEX('Forecast Assumptions'!28:28,1,MATCH('Forecast CREA Model'!O1,'Forecast Assumptions'!2:2,0))</f>
        <v>636.80063179010835</v>
      </c>
      <c r="P40" s="22">
        <f>INDEX('Forecast Assumptions'!28:28,1,MATCH('Forecast CREA Model'!P1,'Forecast Assumptions'!2:2,0))</f>
        <v>636.80063179010835</v>
      </c>
      <c r="Q40" s="22">
        <f>INDEX('Forecast Assumptions'!28:28,1,MATCH('Forecast CREA Model'!Q1,'Forecast Assumptions'!2:2,0))</f>
        <v>636.80063179010835</v>
      </c>
      <c r="R40" s="22">
        <f>INDEX('Forecast Assumptions'!28:28,1,MATCH('Forecast CREA Model'!R1,'Forecast Assumptions'!2:2,0))</f>
        <v>636.80063179010835</v>
      </c>
      <c r="S40" s="22">
        <f>INDEX('Forecast Assumptions'!28:28,1,MATCH('Forecast CREA Model'!S1,'Forecast Assumptions'!2:2,0))</f>
        <v>636.80063179010835</v>
      </c>
      <c r="T40" s="22">
        <f>INDEX('Forecast Assumptions'!28:28,1,MATCH('Forecast CREA Model'!T1,'Forecast Assumptions'!2:2,0))</f>
        <v>636.80063179010835</v>
      </c>
      <c r="U40" s="22">
        <f>INDEX('Forecast Assumptions'!28:28,1,MATCH('Forecast CREA Model'!U1,'Forecast Assumptions'!2:2,0))</f>
        <v>636.80063179010835</v>
      </c>
      <c r="V40" s="22">
        <f>INDEX('Forecast Assumptions'!28:28,1,MATCH('Forecast CREA Model'!V1,'Forecast Assumptions'!2:2,0))</f>
        <v>636.80063179010835</v>
      </c>
      <c r="W40" s="22">
        <f>INDEX('Forecast Assumptions'!28:28,1,MATCH('Forecast CREA Model'!W1,'Forecast Assumptions'!2:2,0))</f>
        <v>636.80063179010835</v>
      </c>
      <c r="X40" s="22">
        <f>INDEX('Forecast Assumptions'!28:28,1,MATCH('Forecast CREA Model'!X1,'Forecast Assumptions'!2:2,0))</f>
        <v>636.80063179010835</v>
      </c>
      <c r="Y40" s="22">
        <f>INDEX('Forecast Assumptions'!28:28,1,MATCH('Forecast CREA Model'!Y1,'Forecast Assumptions'!2:2,0))</f>
        <v>636.80063179010835</v>
      </c>
      <c r="Z40" s="22">
        <f>INDEX('Forecast Assumptions'!28:28,1,MATCH('Forecast CREA Model'!Z1,'Forecast Assumptions'!2:2,0))</f>
        <v>636.80063179010835</v>
      </c>
      <c r="AA40" s="22">
        <f>INDEX('Forecast Assumptions'!28:28,1,MATCH('Forecast CREA Model'!AA1,'Forecast Assumptions'!2:2,0))</f>
        <v>636.80063179010835</v>
      </c>
      <c r="AB40" s="22">
        <f>INDEX('Forecast Assumptions'!28:28,1,MATCH('Forecast CREA Model'!AB1,'Forecast Assumptions'!2:2,0))</f>
        <v>636.80063179010835</v>
      </c>
      <c r="AC40" s="22">
        <f>INDEX('Forecast Assumptions'!28:28,1,MATCH('Forecast CREA Model'!AC1,'Forecast Assumptions'!2:2,0))</f>
        <v>636.80063179010835</v>
      </c>
      <c r="AD40" s="22">
        <f>INDEX('Forecast Assumptions'!28:28,1,MATCH('Forecast CREA Model'!AD1,'Forecast Assumptions'!2:2,0))</f>
        <v>636.80063179010835</v>
      </c>
      <c r="AE40" s="22">
        <f>INDEX('Forecast Assumptions'!28:28,1,MATCH('Forecast CREA Model'!AE1,'Forecast Assumptions'!2:2,0))</f>
        <v>636.80063179010835</v>
      </c>
      <c r="AF40" s="22">
        <f>INDEX('Forecast Assumptions'!28:28,1,MATCH('Forecast CREA Model'!AF1,'Forecast Assumptions'!2:2,0))</f>
        <v>636.80063179010835</v>
      </c>
      <c r="AG40" s="22">
        <f>INDEX('Forecast Assumptions'!28:28,1,MATCH('Forecast CREA Model'!AG1,'Forecast Assumptions'!2:2,0))</f>
        <v>636.80063179010835</v>
      </c>
      <c r="AH40" s="22">
        <f>INDEX('Forecast Assumptions'!28:28,1,MATCH('Forecast CREA Model'!AH1,'Forecast Assumptions'!2:2,0))</f>
        <v>636.80063179010835</v>
      </c>
      <c r="AI40" s="22">
        <f>INDEX('Forecast Assumptions'!28:28,1,MATCH('Forecast CREA Model'!AI1,'Forecast Assumptions'!2:2,0))</f>
        <v>636.80063179010835</v>
      </c>
      <c r="AJ40" s="22">
        <f>INDEX('Forecast Assumptions'!28:28,1,MATCH('Forecast CREA Model'!AJ1,'Forecast Assumptions'!2:2,0))</f>
        <v>636.80063179010835</v>
      </c>
      <c r="AK40" s="22">
        <f>INDEX('Forecast Assumptions'!28:28,1,MATCH('Forecast CREA Model'!AK1,'Forecast Assumptions'!2:2,0))</f>
        <v>636.80063179010835</v>
      </c>
      <c r="AL40" s="22">
        <f>INDEX('Forecast Assumptions'!28:28,1,MATCH('Forecast CREA Model'!AL1,'Forecast Assumptions'!2:2,0))</f>
        <v>636.80063179010835</v>
      </c>
      <c r="AM40" s="22">
        <f>INDEX('Forecast Assumptions'!28:28,1,MATCH('Forecast CREA Model'!AM1,'Forecast Assumptions'!2:2,0))</f>
        <v>636.80063179010835</v>
      </c>
      <c r="AN40" s="22">
        <f>INDEX('Forecast Assumptions'!28:28,1,MATCH('Forecast CREA Model'!AN1,'Forecast Assumptions'!2:2,0))</f>
        <v>636.80063179010835</v>
      </c>
      <c r="AO40" s="22">
        <f>INDEX('Forecast Assumptions'!28:28,1,MATCH('Forecast CREA Model'!AO1,'Forecast Assumptions'!2:2,0))</f>
        <v>636.80063179010835</v>
      </c>
      <c r="AP40" s="22">
        <f>INDEX('Forecast Assumptions'!28:28,1,MATCH('Forecast CREA Model'!AP1,'Forecast Assumptions'!2:2,0))</f>
        <v>636.80063179010835</v>
      </c>
      <c r="AQ40" s="22">
        <f>INDEX('Forecast Assumptions'!28:28,1,MATCH('Forecast CREA Model'!AQ1,'Forecast Assumptions'!2:2,0))</f>
        <v>636.80063179010835</v>
      </c>
      <c r="AR40" s="22">
        <f>INDEX('Forecast Assumptions'!28:28,1,MATCH('Forecast CREA Model'!AR1,'Forecast Assumptions'!2:2,0))</f>
        <v>636.80063179010835</v>
      </c>
      <c r="AS40" s="22">
        <f>INDEX('Forecast Assumptions'!28:28,1,MATCH('Forecast CREA Model'!AS1,'Forecast Assumptions'!2:2,0))</f>
        <v>636.80063179010835</v>
      </c>
      <c r="AT40" s="22">
        <f>INDEX('Forecast Assumptions'!28:28,1,MATCH('Forecast CREA Model'!AT1,'Forecast Assumptions'!2:2,0))</f>
        <v>636.80063179010835</v>
      </c>
      <c r="AU40" s="22">
        <f>INDEX('Forecast Assumptions'!28:28,1,MATCH('Forecast CREA Model'!AU1,'Forecast Assumptions'!2:2,0))</f>
        <v>636.80063179010835</v>
      </c>
      <c r="AV40" s="22">
        <f>INDEX('Forecast Assumptions'!28:28,1,MATCH('Forecast CREA Model'!AV1,'Forecast Assumptions'!2:2,0))</f>
        <v>636.80063179010835</v>
      </c>
      <c r="AW40" s="22">
        <f>INDEX('Forecast Assumptions'!28:28,1,MATCH('Forecast CREA Model'!AW1,'Forecast Assumptions'!2:2,0))</f>
        <v>636.80063179010835</v>
      </c>
      <c r="AX40" s="22">
        <f>INDEX('Forecast Assumptions'!28:28,1,MATCH('Forecast CREA Model'!AX1,'Forecast Assumptions'!2:2,0))</f>
        <v>636.80063179010835</v>
      </c>
      <c r="AY40" s="22">
        <f>INDEX('Forecast Assumptions'!28:28,1,MATCH('Forecast CREA Model'!AY1,'Forecast Assumptions'!2:2,0))</f>
        <v>636.80063179010835</v>
      </c>
      <c r="AZ40" s="22">
        <f>INDEX('Forecast Assumptions'!28:28,1,MATCH('Forecast CREA Model'!AZ1,'Forecast Assumptions'!2:2,0))</f>
        <v>636.80063179010835</v>
      </c>
      <c r="BA40" s="22">
        <f>INDEX('Forecast Assumptions'!28:28,1,MATCH('Forecast CREA Model'!BA1,'Forecast Assumptions'!2:2,0))</f>
        <v>636.80063179010835</v>
      </c>
      <c r="BB40" s="22">
        <f>INDEX('Forecast Assumptions'!28:28,1,MATCH('Forecast CREA Model'!BB1,'Forecast Assumptions'!2:2,0))</f>
        <v>636.80063179010835</v>
      </c>
      <c r="BC40" s="22">
        <f>INDEX('Forecast Assumptions'!28:28,1,MATCH('Forecast CREA Model'!BC1,'Forecast Assumptions'!2:2,0))</f>
        <v>636.80063179010835</v>
      </c>
      <c r="BD40" s="22">
        <f>INDEX('Forecast Assumptions'!28:28,1,MATCH('Forecast CREA Model'!BD1,'Forecast Assumptions'!2:2,0))</f>
        <v>636.80063179010835</v>
      </c>
      <c r="BE40" s="22">
        <f>INDEX('Forecast Assumptions'!28:28,1,MATCH('Forecast CREA Model'!BE1,'Forecast Assumptions'!2:2,0))</f>
        <v>636.80063179010835</v>
      </c>
      <c r="BF40" s="22">
        <f>INDEX('Forecast Assumptions'!28:28,1,MATCH('Forecast CREA Model'!BF1,'Forecast Assumptions'!2:2,0))</f>
        <v>636.80063179010835</v>
      </c>
      <c r="BG40" s="22">
        <f>INDEX('Forecast Assumptions'!28:28,1,MATCH('Forecast CREA Model'!BG1,'Forecast Assumptions'!2:2,0))</f>
        <v>636.80063179010835</v>
      </c>
      <c r="BH40" s="22">
        <f>INDEX('Forecast Assumptions'!28:28,1,MATCH('Forecast CREA Model'!BH1,'Forecast Assumptions'!2:2,0))</f>
        <v>636.80063179010835</v>
      </c>
      <c r="BI40" s="22">
        <f>INDEX('Forecast Assumptions'!28:28,1,MATCH('Forecast CREA Model'!BI1,'Forecast Assumptions'!2:2,0))</f>
        <v>636.80063179010835</v>
      </c>
      <c r="BJ40" s="22">
        <f>INDEX('Forecast Assumptions'!28:28,1,MATCH('Forecast CREA Model'!BJ1,'Forecast Assumptions'!2:2,0))</f>
        <v>636.80063179010835</v>
      </c>
      <c r="BK40" s="22">
        <f>INDEX('Forecast Assumptions'!28:28,1,MATCH('Forecast CREA Model'!BK1,'Forecast Assumptions'!2:2,0))</f>
        <v>636.80063179010835</v>
      </c>
      <c r="BL40" s="22">
        <f>INDEX('Forecast Assumptions'!28:28,1,MATCH('Forecast CREA Model'!BL1,'Forecast Assumptions'!2:2,0))</f>
        <v>636.80063179010835</v>
      </c>
      <c r="BM40" s="22">
        <f>INDEX('Forecast Assumptions'!28:28,1,MATCH('Forecast CREA Model'!BM1,'Forecast Assumptions'!2:2,0))</f>
        <v>636.80063179010835</v>
      </c>
      <c r="BN40" s="22">
        <f>INDEX('Forecast Assumptions'!28:28,1,MATCH('Forecast CREA Model'!BN1,'Forecast Assumptions'!2:2,0))</f>
        <v>636.80063179010835</v>
      </c>
      <c r="BO40" s="22">
        <f>INDEX('Forecast Assumptions'!28:28,1,MATCH('Forecast CREA Model'!BO1,'Forecast Assumptions'!2:2,0))</f>
        <v>636.80063179010835</v>
      </c>
      <c r="BP40" s="22">
        <f>INDEX('Forecast Assumptions'!28:28,1,MATCH('Forecast CREA Model'!BP1,'Forecast Assumptions'!2:2,0))</f>
        <v>636.80063179010835</v>
      </c>
      <c r="BQ40" s="22">
        <f>INDEX('Forecast Assumptions'!28:28,1,MATCH('Forecast CREA Model'!BQ1,'Forecast Assumptions'!2:2,0))</f>
        <v>636.80063179010835</v>
      </c>
      <c r="BR40" s="22">
        <f>INDEX('Forecast Assumptions'!28:28,1,MATCH('Forecast CREA Model'!BR1,'Forecast Assumptions'!2:2,0))</f>
        <v>636.80063179010835</v>
      </c>
      <c r="BS40" s="22">
        <f>INDEX('Forecast Assumptions'!28:28,1,MATCH('Forecast CREA Model'!BS1,'Forecast Assumptions'!2:2,0))</f>
        <v>636.80063179010835</v>
      </c>
      <c r="BT40" s="22">
        <f>INDEX('Forecast Assumptions'!28:28,1,MATCH('Forecast CREA Model'!BT1,'Forecast Assumptions'!2:2,0))</f>
        <v>636.80063179010835</v>
      </c>
      <c r="BU40" s="22">
        <f>INDEX('Forecast Assumptions'!28:28,1,MATCH('Forecast CREA Model'!BU1,'Forecast Assumptions'!2:2,0))</f>
        <v>636.80063179010835</v>
      </c>
      <c r="BV40" s="22">
        <f>INDEX('Forecast Assumptions'!28:28,1,MATCH('Forecast CREA Model'!BV1,'Forecast Assumptions'!2:2,0))</f>
        <v>636.80063179010835</v>
      </c>
      <c r="BW40" s="22">
        <f>INDEX('Forecast Assumptions'!28:28,1,MATCH('Forecast CREA Model'!BW1,'Forecast Assumptions'!2:2,0))</f>
        <v>636.80063179010835</v>
      </c>
      <c r="BX40" s="22">
        <f>INDEX('Forecast Assumptions'!28:28,1,MATCH('Forecast CREA Model'!BX1,'Forecast Assumptions'!2:2,0))</f>
        <v>636.80063179010835</v>
      </c>
      <c r="BY40" s="22">
        <f>INDEX('Forecast Assumptions'!28:28,1,MATCH('Forecast CREA Model'!BY1,'Forecast Assumptions'!2:2,0))</f>
        <v>636.80063179010835</v>
      </c>
      <c r="BZ40" s="22">
        <f>INDEX('Forecast Assumptions'!28:28,1,MATCH('Forecast CREA Model'!BZ1,'Forecast Assumptions'!2:2,0))</f>
        <v>636.80063179010835</v>
      </c>
      <c r="CA40" s="22">
        <f>INDEX('Forecast Assumptions'!28:28,1,MATCH('Forecast CREA Model'!CA1,'Forecast Assumptions'!2:2,0))</f>
        <v>636.80063179010835</v>
      </c>
      <c r="CB40" s="22">
        <f>INDEX('Forecast Assumptions'!28:28,1,MATCH('Forecast CREA Model'!CB1,'Forecast Assumptions'!2:2,0))</f>
        <v>636.80063179010835</v>
      </c>
      <c r="CC40" s="22">
        <f>INDEX('Forecast Assumptions'!28:28,1,MATCH('Forecast CREA Model'!CC1,'Forecast Assumptions'!2:2,0))</f>
        <v>636.80063179010835</v>
      </c>
      <c r="CD40" s="22">
        <f>INDEX('Forecast Assumptions'!28:28,1,MATCH('Forecast CREA Model'!CD1,'Forecast Assumptions'!2:2,0))</f>
        <v>636.80063179010835</v>
      </c>
      <c r="CE40" s="22">
        <f>INDEX('Forecast Assumptions'!28:28,1,MATCH('Forecast CREA Model'!CE1,'Forecast Assumptions'!2:2,0))</f>
        <v>636.80063179010835</v>
      </c>
      <c r="CF40" s="22">
        <f>INDEX('Forecast Assumptions'!28:28,1,MATCH('Forecast CREA Model'!CF1,'Forecast Assumptions'!2:2,0))</f>
        <v>636.80063179010835</v>
      </c>
      <c r="CG40" s="22">
        <f>INDEX('Forecast Assumptions'!28:28,1,MATCH('Forecast CREA Model'!CG1,'Forecast Assumptions'!2:2,0))</f>
        <v>636.80063179010835</v>
      </c>
      <c r="CH40" s="22">
        <f>INDEX('Forecast Assumptions'!28:28,1,MATCH('Forecast CREA Model'!CH1,'Forecast Assumptions'!2:2,0))</f>
        <v>636.80063179010835</v>
      </c>
      <c r="CI40" s="22">
        <f>INDEX('Forecast Assumptions'!28:28,1,MATCH('Forecast CREA Model'!CI1,'Forecast Assumptions'!2:2,0))</f>
        <v>636.80063179010835</v>
      </c>
      <c r="CJ40" s="22">
        <f>INDEX('Forecast Assumptions'!28:28,1,MATCH('Forecast CREA Model'!CJ1,'Forecast Assumptions'!2:2,0))</f>
        <v>636.80063179010835</v>
      </c>
      <c r="CK40" s="22">
        <f>INDEX('Forecast Assumptions'!28:28,1,MATCH('Forecast CREA Model'!CK1,'Forecast Assumptions'!2:2,0))</f>
        <v>636.80063179010835</v>
      </c>
      <c r="CL40" s="22">
        <f>INDEX('Forecast Assumptions'!28:28,1,MATCH('Forecast CREA Model'!CL1,'Forecast Assumptions'!2:2,0))</f>
        <v>636.80063179010835</v>
      </c>
      <c r="CM40" s="22">
        <f>INDEX('Forecast Assumptions'!28:28,1,MATCH('Forecast CREA Model'!CM1,'Forecast Assumptions'!2:2,0))</f>
        <v>636.80063179010835</v>
      </c>
      <c r="CN40" s="22">
        <f>INDEX('Forecast Assumptions'!28:28,1,MATCH('Forecast CREA Model'!CN1,'Forecast Assumptions'!2:2,0))</f>
        <v>636.80063179010835</v>
      </c>
      <c r="CO40" s="22">
        <f>INDEX('Forecast Assumptions'!28:28,1,MATCH('Forecast CREA Model'!CO1,'Forecast Assumptions'!2:2,0))</f>
        <v>636.80063179010835</v>
      </c>
      <c r="CP40" s="22">
        <f>INDEX('Forecast Assumptions'!28:28,1,MATCH('Forecast CREA Model'!CP1,'Forecast Assumptions'!2:2,0))</f>
        <v>636.80063179010835</v>
      </c>
      <c r="CQ40" s="22">
        <f>INDEX('Forecast Assumptions'!28:28,1,MATCH('Forecast CREA Model'!CQ1,'Forecast Assumptions'!2:2,0))</f>
        <v>636.80063179010835</v>
      </c>
      <c r="CR40" s="22">
        <f>INDEX('Forecast Assumptions'!28:28,1,MATCH('Forecast CREA Model'!CR1,'Forecast Assumptions'!2:2,0))</f>
        <v>636.80063179010835</v>
      </c>
      <c r="CS40" s="22">
        <f>INDEX('Forecast Assumptions'!28:28,1,MATCH('Forecast CREA Model'!CS1,'Forecast Assumptions'!2:2,0))</f>
        <v>636.80063179010835</v>
      </c>
      <c r="CT40" s="22">
        <f>INDEX('Forecast Assumptions'!28:28,1,MATCH('Forecast CREA Model'!CT1,'Forecast Assumptions'!2:2,0))</f>
        <v>636.80063179010835</v>
      </c>
      <c r="CU40" s="22">
        <f>INDEX('Forecast Assumptions'!28:28,1,MATCH('Forecast CREA Model'!CU1,'Forecast Assumptions'!2:2,0))</f>
        <v>636.80063179010835</v>
      </c>
      <c r="CV40" s="22">
        <f>INDEX('Forecast Assumptions'!28:28,1,MATCH('Forecast CREA Model'!CV1,'Forecast Assumptions'!2:2,0))</f>
        <v>636.80063179010835</v>
      </c>
      <c r="CW40" s="22">
        <f>INDEX('Forecast Assumptions'!28:28,1,MATCH('Forecast CREA Model'!CW1,'Forecast Assumptions'!2:2,0))</f>
        <v>636.80063179010835</v>
      </c>
      <c r="CX40" s="22">
        <f>INDEX('Forecast Assumptions'!28:28,1,MATCH('Forecast CREA Model'!CX1,'Forecast Assumptions'!2:2,0))</f>
        <v>636.80063179010835</v>
      </c>
      <c r="CY40" s="22">
        <f>INDEX('Forecast Assumptions'!28:28,1,MATCH('Forecast CREA Model'!CY1,'Forecast Assumptions'!2:2,0))</f>
        <v>636.80063179010835</v>
      </c>
      <c r="CZ40" s="22">
        <f>INDEX('Forecast Assumptions'!28:28,1,MATCH('Forecast CREA Model'!CZ1,'Forecast Assumptions'!2:2,0))</f>
        <v>636.80063179010835</v>
      </c>
      <c r="DA40" s="22">
        <f>INDEX('Forecast Assumptions'!28:28,1,MATCH('Forecast CREA Model'!DA1,'Forecast Assumptions'!2:2,0))</f>
        <v>636.80063179010835</v>
      </c>
      <c r="DB40" s="22">
        <f>INDEX('Forecast Assumptions'!28:28,1,MATCH('Forecast CREA Model'!DB1,'Forecast Assumptions'!2:2,0))</f>
        <v>636.80063179010835</v>
      </c>
      <c r="DC40" s="22">
        <f>INDEX('Forecast Assumptions'!28:28,1,MATCH('Forecast CREA Model'!DC1,'Forecast Assumptions'!2:2,0))</f>
        <v>636.80063179010835</v>
      </c>
      <c r="DD40" s="22">
        <f>INDEX('Forecast Assumptions'!28:28,1,MATCH('Forecast CREA Model'!DD1,'Forecast Assumptions'!2:2,0))</f>
        <v>636.80063179010835</v>
      </c>
      <c r="DE40" s="22">
        <f>INDEX('Forecast Assumptions'!28:28,1,MATCH('Forecast CREA Model'!DE1,'Forecast Assumptions'!2:2,0))</f>
        <v>636.80063179010835</v>
      </c>
      <c r="DF40" s="22">
        <f>INDEX('Forecast Assumptions'!28:28,1,MATCH('Forecast CREA Model'!DF1,'Forecast Assumptions'!2:2,0))</f>
        <v>636.80063179010835</v>
      </c>
      <c r="DG40" s="22">
        <f>INDEX('Forecast Assumptions'!28:28,1,MATCH('Forecast CREA Model'!DG1,'Forecast Assumptions'!2:2,0))</f>
        <v>636.80063179010835</v>
      </c>
      <c r="DH40" s="22">
        <f>INDEX('Forecast Assumptions'!28:28,1,MATCH('Forecast CREA Model'!DH1,'Forecast Assumptions'!2:2,0))</f>
        <v>636.80063179010835</v>
      </c>
      <c r="DI40" s="22">
        <f>INDEX('Forecast Assumptions'!28:28,1,MATCH('Forecast CREA Model'!DI1,'Forecast Assumptions'!2:2,0))</f>
        <v>636.80063179010835</v>
      </c>
      <c r="DJ40" s="22">
        <f>INDEX('Forecast Assumptions'!28:28,1,MATCH('Forecast CREA Model'!DJ1,'Forecast Assumptions'!2:2,0))</f>
        <v>636.80063179010835</v>
      </c>
      <c r="DK40" s="22">
        <f>INDEX('Forecast Assumptions'!28:28,1,MATCH('Forecast CREA Model'!DK1,'Forecast Assumptions'!2:2,0))</f>
        <v>636.80063179010835</v>
      </c>
      <c r="DL40" s="22">
        <f>INDEX('Forecast Assumptions'!28:28,1,MATCH('Forecast CREA Model'!DL1,'Forecast Assumptions'!2:2,0))</f>
        <v>636.80063179010835</v>
      </c>
      <c r="DM40" s="22">
        <f>INDEX('Forecast Assumptions'!28:28,1,MATCH('Forecast CREA Model'!DM1,'Forecast Assumptions'!2:2,0))</f>
        <v>636.80063179010835</v>
      </c>
      <c r="DN40" s="22">
        <f>INDEX('Forecast Assumptions'!28:28,1,MATCH('Forecast CREA Model'!DN1,'Forecast Assumptions'!2:2,0))</f>
        <v>636.80063179010835</v>
      </c>
      <c r="DO40" s="22">
        <f>INDEX('Forecast Assumptions'!28:28,1,MATCH('Forecast CREA Model'!DO1,'Forecast Assumptions'!2:2,0))</f>
        <v>636.80063179010835</v>
      </c>
      <c r="DP40" s="22">
        <f>INDEX('Forecast Assumptions'!28:28,1,MATCH('Forecast CREA Model'!DP1,'Forecast Assumptions'!2:2,0))</f>
        <v>636.80063179010835</v>
      </c>
      <c r="DQ40" s="22">
        <f>INDEX('Forecast Assumptions'!28:28,1,MATCH('Forecast CREA Model'!DQ1,'Forecast Assumptions'!2:2,0))</f>
        <v>636.80063179010835</v>
      </c>
      <c r="DR40" s="22">
        <f>INDEX('Forecast Assumptions'!28:28,1,MATCH('Forecast CREA Model'!DR1,'Forecast Assumptions'!2:2,0))</f>
        <v>636.80063179010835</v>
      </c>
      <c r="DS40" s="22">
        <f>INDEX('Forecast Assumptions'!28:28,1,MATCH('Forecast CREA Model'!DS1,'Forecast Assumptions'!2:2,0))</f>
        <v>636.80063179010835</v>
      </c>
      <c r="DT40" s="22">
        <f>INDEX('Forecast Assumptions'!28:28,1,MATCH('Forecast CREA Model'!DT1,'Forecast Assumptions'!2:2,0))</f>
        <v>636.80063179010835</v>
      </c>
      <c r="DU40" s="22">
        <f>INDEX('Forecast Assumptions'!28:28,1,MATCH('Forecast CREA Model'!DU1,'Forecast Assumptions'!2:2,0))</f>
        <v>636.80063179010835</v>
      </c>
      <c r="DV40" s="22">
        <f>INDEX('Forecast Assumptions'!28:28,1,MATCH('Forecast CREA Model'!DV1,'Forecast Assumptions'!2:2,0))</f>
        <v>636.80063179010835</v>
      </c>
      <c r="DW40" s="22">
        <f>INDEX('Forecast Assumptions'!28:28,1,MATCH('Forecast CREA Model'!DW1,'Forecast Assumptions'!2:2,0))</f>
        <v>636.80063179010835</v>
      </c>
      <c r="DX40" s="22">
        <f>INDEX('Forecast Assumptions'!28:28,1,MATCH('Forecast CREA Model'!DX1,'Forecast Assumptions'!2:2,0))</f>
        <v>636.80063179010835</v>
      </c>
      <c r="DY40" s="22">
        <f>INDEX('Forecast Assumptions'!28:28,1,MATCH('Forecast CREA Model'!DY1,'Forecast Assumptions'!2:2,0))</f>
        <v>636.80063179010835</v>
      </c>
      <c r="DZ40" s="22">
        <f>INDEX('Forecast Assumptions'!28:28,1,MATCH('Forecast CREA Model'!DZ1,'Forecast Assumptions'!2:2,0))</f>
        <v>636.80063179010835</v>
      </c>
      <c r="EA40" s="22">
        <f>INDEX('Forecast Assumptions'!28:28,1,MATCH('Forecast CREA Model'!EA1,'Forecast Assumptions'!2:2,0))</f>
        <v>636.80063179010835</v>
      </c>
      <c r="EB40" s="22">
        <f>INDEX('Forecast Assumptions'!28:28,1,MATCH('Forecast CREA Model'!EB1,'Forecast Assumptions'!2:2,0))</f>
        <v>636.80063179010835</v>
      </c>
      <c r="EC40" s="22">
        <f>INDEX('Forecast Assumptions'!28:28,1,MATCH('Forecast CREA Model'!EC1,'Forecast Assumptions'!2:2,0))</f>
        <v>636.80063179010835</v>
      </c>
      <c r="ED40" s="22">
        <f>INDEX('Forecast Assumptions'!28:28,1,MATCH('Forecast CREA Model'!ED1,'Forecast Assumptions'!2:2,0))</f>
        <v>636.80063179010835</v>
      </c>
      <c r="EE40" s="22">
        <f>INDEX('Forecast Assumptions'!28:28,1,MATCH('Forecast CREA Model'!EE1,'Forecast Assumptions'!2:2,0))</f>
        <v>636.80063179010835</v>
      </c>
      <c r="EF40" s="22">
        <f>INDEX('Forecast Assumptions'!28:28,1,MATCH('Forecast CREA Model'!EF1,'Forecast Assumptions'!2:2,0))</f>
        <v>636.80063179010835</v>
      </c>
      <c r="EG40" s="22">
        <f>INDEX('Forecast Assumptions'!28:28,1,MATCH('Forecast CREA Model'!EG1,'Forecast Assumptions'!2:2,0))</f>
        <v>636.80063179010835</v>
      </c>
      <c r="EH40" s="22">
        <f>INDEX('Forecast Assumptions'!28:28,1,MATCH('Forecast CREA Model'!EH1,'Forecast Assumptions'!2:2,0))</f>
        <v>636.80063179010835</v>
      </c>
      <c r="EI40" s="22">
        <f>INDEX('Forecast Assumptions'!28:28,1,MATCH('Forecast CREA Model'!EI1,'Forecast Assumptions'!2:2,0))</f>
        <v>636.80063179010835</v>
      </c>
      <c r="EJ40" s="22">
        <f>INDEX('Forecast Assumptions'!28:28,1,MATCH('Forecast CREA Model'!EJ1,'Forecast Assumptions'!2:2,0))</f>
        <v>636.80063179010835</v>
      </c>
      <c r="EK40" s="22">
        <f>INDEX('Forecast Assumptions'!28:28,1,MATCH('Forecast CREA Model'!EK1,'Forecast Assumptions'!2:2,0))</f>
        <v>636.80063179010835</v>
      </c>
      <c r="EL40" s="22">
        <f>INDEX('Forecast Assumptions'!28:28,1,MATCH('Forecast CREA Model'!EL1,'Forecast Assumptions'!2:2,0))</f>
        <v>636.80063179010835</v>
      </c>
      <c r="EM40" s="22">
        <f>INDEX('Forecast Assumptions'!28:28,1,MATCH('Forecast CREA Model'!EM1,'Forecast Assumptions'!2:2,0))</f>
        <v>636.80063179010835</v>
      </c>
      <c r="EN40" s="22">
        <f>INDEX('Forecast Assumptions'!28:28,1,MATCH('Forecast CREA Model'!EN1,'Forecast Assumptions'!2:2,0))</f>
        <v>636.80063179010835</v>
      </c>
      <c r="EO40" s="22">
        <f>INDEX('Forecast Assumptions'!28:28,1,MATCH('Forecast CREA Model'!EO1,'Forecast Assumptions'!2:2,0))</f>
        <v>636.80063179010835</v>
      </c>
      <c r="EP40" s="22">
        <f>INDEX('Forecast Assumptions'!28:28,1,MATCH('Forecast CREA Model'!EP1,'Forecast Assumptions'!2:2,0))</f>
        <v>636.80063179010835</v>
      </c>
      <c r="EQ40" s="22">
        <f>INDEX('Forecast Assumptions'!28:28,1,MATCH('Forecast CREA Model'!EQ1,'Forecast Assumptions'!2:2,0))</f>
        <v>636.80063179010835</v>
      </c>
      <c r="ER40" s="22">
        <f>INDEX('Forecast Assumptions'!28:28,1,MATCH('Forecast CREA Model'!ER1,'Forecast Assumptions'!2:2,0))</f>
        <v>636.80063179010835</v>
      </c>
      <c r="ES40" s="22">
        <f>INDEX('Forecast Assumptions'!28:28,1,MATCH('Forecast CREA Model'!ES1,'Forecast Assumptions'!2:2,0))</f>
        <v>636.80063179010835</v>
      </c>
      <c r="ET40" s="22">
        <f>INDEX('Forecast Assumptions'!28:28,1,MATCH('Forecast CREA Model'!ET1,'Forecast Assumptions'!2:2,0))</f>
        <v>636.80063179010835</v>
      </c>
      <c r="EU40" s="22">
        <f>INDEX('Forecast Assumptions'!28:28,1,MATCH('Forecast CREA Model'!EU1,'Forecast Assumptions'!2:2,0))</f>
        <v>636.80063179010835</v>
      </c>
      <c r="EV40" s="22">
        <f>INDEX('Forecast Assumptions'!28:28,1,MATCH('Forecast CREA Model'!EV1,'Forecast Assumptions'!2:2,0))</f>
        <v>636.80063179010835</v>
      </c>
      <c r="EW40" s="22">
        <f>INDEX('Forecast Assumptions'!28:28,1,MATCH('Forecast CREA Model'!EW1,'Forecast Assumptions'!2:2,0))</f>
        <v>636.80063179010835</v>
      </c>
      <c r="EX40" s="22">
        <f>INDEX('Forecast Assumptions'!28:28,1,MATCH('Forecast CREA Model'!EX1,'Forecast Assumptions'!2:2,0))</f>
        <v>636.80063179010835</v>
      </c>
      <c r="EY40" s="22">
        <f>INDEX('Forecast Assumptions'!28:28,1,MATCH('Forecast CREA Model'!EY1,'Forecast Assumptions'!2:2,0))</f>
        <v>636.80063179010835</v>
      </c>
      <c r="EZ40" s="22">
        <f>INDEX('Forecast Assumptions'!28:28,1,MATCH('Forecast CREA Model'!EZ1,'Forecast Assumptions'!2:2,0))</f>
        <v>636.80063179010835</v>
      </c>
      <c r="FA40" s="22">
        <f>INDEX('Forecast Assumptions'!28:28,1,MATCH('Forecast CREA Model'!FA1,'Forecast Assumptions'!2:2,0))</f>
        <v>636.80063179010835</v>
      </c>
      <c r="FB40" s="22">
        <f>INDEX('Forecast Assumptions'!28:28,1,MATCH('Forecast CREA Model'!FB1,'Forecast Assumptions'!2:2,0))</f>
        <v>636.80063179010835</v>
      </c>
      <c r="FC40" s="22">
        <f>INDEX('Forecast Assumptions'!28:28,1,MATCH('Forecast CREA Model'!FC1,'Forecast Assumptions'!2:2,0))</f>
        <v>636.80063179010835</v>
      </c>
      <c r="FD40" s="22">
        <f>INDEX('Forecast Assumptions'!28:28,1,MATCH('Forecast CREA Model'!FD1,'Forecast Assumptions'!2:2,0))</f>
        <v>636.80063179010835</v>
      </c>
      <c r="FE40" s="22">
        <f>INDEX('Forecast Assumptions'!28:28,1,MATCH('Forecast CREA Model'!FE1,'Forecast Assumptions'!2:2,0))</f>
        <v>636.80063179010835</v>
      </c>
      <c r="FF40" s="22">
        <f>INDEX('Forecast Assumptions'!28:28,1,MATCH('Forecast CREA Model'!FF1,'Forecast Assumptions'!2:2,0))</f>
        <v>636.80063179010835</v>
      </c>
      <c r="FG40" s="22">
        <f>INDEX('Forecast Assumptions'!28:28,1,MATCH('Forecast CREA Model'!FG1,'Forecast Assumptions'!2:2,0))</f>
        <v>636.80063179010835</v>
      </c>
      <c r="FH40" s="22">
        <f>INDEX('Forecast Assumptions'!28:28,1,MATCH('Forecast CREA Model'!FH1,'Forecast Assumptions'!2:2,0))</f>
        <v>636.80063179010835</v>
      </c>
      <c r="FI40" s="22">
        <f>INDEX('Forecast Assumptions'!28:28,1,MATCH('Forecast CREA Model'!FI1,'Forecast Assumptions'!2:2,0))</f>
        <v>636.80063179010835</v>
      </c>
      <c r="FJ40" s="22">
        <f>INDEX('Forecast Assumptions'!28:28,1,MATCH('Forecast CREA Model'!FJ1,'Forecast Assumptions'!2:2,0))</f>
        <v>636.80063179010835</v>
      </c>
      <c r="FK40" s="22">
        <f>INDEX('Forecast Assumptions'!28:28,1,MATCH('Forecast CREA Model'!FK1,'Forecast Assumptions'!2:2,0))</f>
        <v>636.80063179010835</v>
      </c>
      <c r="FL40" s="22">
        <f>INDEX('Forecast Assumptions'!28:28,1,MATCH('Forecast CREA Model'!FL1,'Forecast Assumptions'!2:2,0))</f>
        <v>636.80063179010835</v>
      </c>
      <c r="FM40" s="22">
        <f>INDEX('Forecast Assumptions'!28:28,1,MATCH('Forecast CREA Model'!FM1,'Forecast Assumptions'!2:2,0))</f>
        <v>636.80063179010835</v>
      </c>
      <c r="FN40" s="22">
        <f>INDEX('Forecast Assumptions'!28:28,1,MATCH('Forecast CREA Model'!FN1,'Forecast Assumptions'!2:2,0))</f>
        <v>636.80063179010835</v>
      </c>
      <c r="FO40" s="22">
        <f>INDEX('Forecast Assumptions'!28:28,1,MATCH('Forecast CREA Model'!FO1,'Forecast Assumptions'!2:2,0))</f>
        <v>636.80063179010835</v>
      </c>
      <c r="FP40" s="22">
        <f>INDEX('Forecast Assumptions'!28:28,1,MATCH('Forecast CREA Model'!FP1,'Forecast Assumptions'!2:2,0))</f>
        <v>636.80063179010835</v>
      </c>
      <c r="FQ40" s="22">
        <f>INDEX('Forecast Assumptions'!28:28,1,MATCH('Forecast CREA Model'!FQ1,'Forecast Assumptions'!2:2,0))</f>
        <v>636.80063179010835</v>
      </c>
      <c r="FR40" s="22">
        <f>INDEX('Forecast Assumptions'!28:28,1,MATCH('Forecast CREA Model'!FR1,'Forecast Assumptions'!2:2,0))</f>
        <v>636.80063179010835</v>
      </c>
      <c r="FS40" s="22">
        <f>INDEX('Forecast Assumptions'!28:28,1,MATCH('Forecast CREA Model'!FS1,'Forecast Assumptions'!2:2,0))</f>
        <v>636.80063179010835</v>
      </c>
      <c r="FT40" s="22">
        <f>INDEX('Forecast Assumptions'!28:28,1,MATCH('Forecast CREA Model'!FT1,'Forecast Assumptions'!2:2,0))</f>
        <v>636.80063179010835</v>
      </c>
      <c r="FU40" s="22">
        <f>INDEX('Forecast Assumptions'!28:28,1,MATCH('Forecast CREA Model'!FU1,'Forecast Assumptions'!2:2,0))</f>
        <v>636.80063179010835</v>
      </c>
      <c r="FV40" s="22">
        <f>INDEX('Forecast Assumptions'!28:28,1,MATCH('Forecast CREA Model'!FV1,'Forecast Assumptions'!2:2,0))</f>
        <v>636.80063179010835</v>
      </c>
      <c r="FW40" s="22">
        <f>INDEX('Forecast Assumptions'!28:28,1,MATCH('Forecast CREA Model'!FW1,'Forecast Assumptions'!2:2,0))</f>
        <v>636.80063179010835</v>
      </c>
      <c r="FX40" s="22">
        <f>INDEX('Forecast Assumptions'!28:28,1,MATCH('Forecast CREA Model'!FX1,'Forecast Assumptions'!2:2,0))</f>
        <v>636.80063179010835</v>
      </c>
      <c r="FY40" s="22">
        <f>INDEX('Forecast Assumptions'!28:28,1,MATCH('Forecast CREA Model'!FY1,'Forecast Assumptions'!2:2,0))</f>
        <v>636.80063179010835</v>
      </c>
      <c r="FZ40" s="22">
        <f>INDEX('Forecast Assumptions'!28:28,1,MATCH('Forecast CREA Model'!FZ1,'Forecast Assumptions'!2:2,0))</f>
        <v>636.80063179010835</v>
      </c>
      <c r="GA40" s="22">
        <f>INDEX('Forecast Assumptions'!28:28,1,MATCH('Forecast CREA Model'!GA1,'Forecast Assumptions'!2:2,0))</f>
        <v>636.80063179010835</v>
      </c>
      <c r="GB40" s="22">
        <f>INDEX('Forecast Assumptions'!28:28,1,MATCH('Forecast CREA Model'!GB1,'Forecast Assumptions'!2:2,0))</f>
        <v>636.80063179010835</v>
      </c>
      <c r="GC40" s="22">
        <f>INDEX('Forecast Assumptions'!28:28,1,MATCH('Forecast CREA Model'!GC1,'Forecast Assumptions'!2:2,0))</f>
        <v>636.80063179010835</v>
      </c>
      <c r="GD40" s="22">
        <f>INDEX('Forecast Assumptions'!28:28,1,MATCH('Forecast CREA Model'!GD1,'Forecast Assumptions'!2:2,0))</f>
        <v>636.80063179010835</v>
      </c>
      <c r="GE40" s="22">
        <f>INDEX('Forecast Assumptions'!28:28,1,MATCH('Forecast CREA Model'!GE1,'Forecast Assumptions'!2:2,0))</f>
        <v>636.80063179010835</v>
      </c>
      <c r="GF40" s="22">
        <f>INDEX('Forecast Assumptions'!28:28,1,MATCH('Forecast CREA Model'!GF1,'Forecast Assumptions'!2:2,0))</f>
        <v>636.80063179010835</v>
      </c>
      <c r="GG40" s="22">
        <f>INDEX('Forecast Assumptions'!28:28,1,MATCH('Forecast CREA Model'!GG1,'Forecast Assumptions'!2:2,0))</f>
        <v>636.80063179010835</v>
      </c>
      <c r="GH40" s="22">
        <f>INDEX('Forecast Assumptions'!28:28,1,MATCH('Forecast CREA Model'!GH1,'Forecast Assumptions'!2:2,0))</f>
        <v>636.80063179010835</v>
      </c>
      <c r="GI40" s="22">
        <f>INDEX('Forecast Assumptions'!28:28,1,MATCH('Forecast CREA Model'!GI1,'Forecast Assumptions'!2:2,0))</f>
        <v>636.80063179010835</v>
      </c>
      <c r="GJ40" s="22">
        <f>INDEX('Forecast Assumptions'!28:28,1,MATCH('Forecast CREA Model'!GJ1,'Forecast Assumptions'!2:2,0))</f>
        <v>636.80063179010835</v>
      </c>
      <c r="GK40" s="22">
        <f>INDEX('Forecast Assumptions'!28:28,1,MATCH('Forecast CREA Model'!GK1,'Forecast Assumptions'!2:2,0))</f>
        <v>636.80063179010835</v>
      </c>
      <c r="GL40" s="22">
        <f>INDEX('Forecast Assumptions'!28:28,1,MATCH('Forecast CREA Model'!GL1,'Forecast Assumptions'!2:2,0))</f>
        <v>636.80063179010835</v>
      </c>
      <c r="GM40" s="22">
        <f>INDEX('Forecast Assumptions'!28:28,1,MATCH('Forecast CREA Model'!GM1,'Forecast Assumptions'!2:2,0))</f>
        <v>636.80063179010835</v>
      </c>
      <c r="GN40" s="22">
        <f>INDEX('Forecast Assumptions'!28:28,1,MATCH('Forecast CREA Model'!GN1,'Forecast Assumptions'!2:2,0))</f>
        <v>636.80063179010835</v>
      </c>
      <c r="GO40" s="22">
        <f>INDEX('Forecast Assumptions'!28:28,1,MATCH('Forecast CREA Model'!GO1,'Forecast Assumptions'!2:2,0))</f>
        <v>636.80063179010835</v>
      </c>
      <c r="GP40" s="22">
        <f>INDEX('Forecast Assumptions'!28:28,1,MATCH('Forecast CREA Model'!GP1,'Forecast Assumptions'!2:2,0))</f>
        <v>636.80063179010835</v>
      </c>
      <c r="GQ40" s="22">
        <f>INDEX('Forecast Assumptions'!28:28,1,MATCH('Forecast CREA Model'!GQ1,'Forecast Assumptions'!2:2,0))</f>
        <v>636.80063179010835</v>
      </c>
      <c r="GR40" s="22">
        <f>INDEX('Forecast Assumptions'!28:28,1,MATCH('Forecast CREA Model'!GR1,'Forecast Assumptions'!2:2,0))</f>
        <v>636.80063179010835</v>
      </c>
      <c r="GS40" s="22">
        <f>INDEX('Forecast Assumptions'!28:28,1,MATCH('Forecast CREA Model'!GS1,'Forecast Assumptions'!2:2,0))</f>
        <v>636.80063179010835</v>
      </c>
      <c r="GT40" s="22">
        <f>INDEX('Forecast Assumptions'!28:28,1,MATCH('Forecast CREA Model'!GT1,'Forecast Assumptions'!2:2,0))</f>
        <v>636.80063179010835</v>
      </c>
      <c r="GU40" s="22">
        <f>INDEX('Forecast Assumptions'!28:28,1,MATCH('Forecast CREA Model'!GU1,'Forecast Assumptions'!2:2,0))</f>
        <v>636.80063179010835</v>
      </c>
      <c r="GV40" s="22">
        <f>INDEX('Forecast Assumptions'!28:28,1,MATCH('Forecast CREA Model'!GV1,'Forecast Assumptions'!2:2,0))</f>
        <v>636.80063179010835</v>
      </c>
      <c r="GW40" s="22">
        <f>INDEX('Forecast Assumptions'!28:28,1,MATCH('Forecast CREA Model'!GW1,'Forecast Assumptions'!2:2,0))</f>
        <v>636.80063179010835</v>
      </c>
      <c r="GX40" s="22">
        <f>INDEX('Forecast Assumptions'!28:28,1,MATCH('Forecast CREA Model'!GX1,'Forecast Assumptions'!2:2,0))</f>
        <v>636.80063179010835</v>
      </c>
      <c r="GY40" s="22">
        <f>INDEX('Forecast Assumptions'!28:28,1,MATCH('Forecast CREA Model'!GY1,'Forecast Assumptions'!2:2,0))</f>
        <v>636.80063179010835</v>
      </c>
      <c r="GZ40" s="22">
        <f>INDEX('Forecast Assumptions'!28:28,1,MATCH('Forecast CREA Model'!GZ1,'Forecast Assumptions'!2:2,0))</f>
        <v>636.80063179010835</v>
      </c>
      <c r="HA40" s="22">
        <f>INDEX('Forecast Assumptions'!28:28,1,MATCH('Forecast CREA Model'!HA1,'Forecast Assumptions'!2:2,0))</f>
        <v>636.80063179010835</v>
      </c>
      <c r="HB40" s="22">
        <f>INDEX('Forecast Assumptions'!28:28,1,MATCH('Forecast CREA Model'!HB1,'Forecast Assumptions'!2:2,0))</f>
        <v>636.80063179010835</v>
      </c>
      <c r="HC40" s="22">
        <f>INDEX('Forecast Assumptions'!28:28,1,MATCH('Forecast CREA Model'!HC1,'Forecast Assumptions'!2:2,0))</f>
        <v>636.80063179010835</v>
      </c>
      <c r="HD40" s="22">
        <f>INDEX('Forecast Assumptions'!28:28,1,MATCH('Forecast CREA Model'!HD1,'Forecast Assumptions'!2:2,0))</f>
        <v>636.80063179010835</v>
      </c>
      <c r="HE40" s="22">
        <f>INDEX('Forecast Assumptions'!28:28,1,MATCH('Forecast CREA Model'!HE1,'Forecast Assumptions'!2:2,0))</f>
        <v>636.80063179010835</v>
      </c>
      <c r="HF40" s="22">
        <f>INDEX('Forecast Assumptions'!28:28,1,MATCH('Forecast CREA Model'!HF1,'Forecast Assumptions'!2:2,0))</f>
        <v>636.80063179010835</v>
      </c>
      <c r="HG40" s="22">
        <f>INDEX('Forecast Assumptions'!28:28,1,MATCH('Forecast CREA Model'!HG1,'Forecast Assumptions'!2:2,0))</f>
        <v>636.80063179010835</v>
      </c>
      <c r="HH40" s="22">
        <f>INDEX('Forecast Assumptions'!28:28,1,MATCH('Forecast CREA Model'!HH1,'Forecast Assumptions'!2:2,0))</f>
        <v>636.80063179010835</v>
      </c>
      <c r="HI40" s="22">
        <f>INDEX('Forecast Assumptions'!28:28,1,MATCH('Forecast CREA Model'!HI1,'Forecast Assumptions'!2:2,0))</f>
        <v>636.80063179010835</v>
      </c>
      <c r="HJ40" s="22">
        <f>INDEX('Forecast Assumptions'!28:28,1,MATCH('Forecast CREA Model'!HJ1,'Forecast Assumptions'!2:2,0))</f>
        <v>636.80063179010835</v>
      </c>
      <c r="HK40" s="22">
        <f>INDEX('Forecast Assumptions'!28:28,1,MATCH('Forecast CREA Model'!HK1,'Forecast Assumptions'!2:2,0))</f>
        <v>636.80063179010835</v>
      </c>
      <c r="HL40" s="22">
        <f>INDEX('Forecast Assumptions'!28:28,1,MATCH('Forecast CREA Model'!HL1,'Forecast Assumptions'!2:2,0))</f>
        <v>636.80063179010835</v>
      </c>
      <c r="HM40" s="22">
        <f>INDEX('Forecast Assumptions'!28:28,1,MATCH('Forecast CREA Model'!HM1,'Forecast Assumptions'!2:2,0))</f>
        <v>636.80063179010835</v>
      </c>
      <c r="HN40" s="22">
        <f>INDEX('Forecast Assumptions'!28:28,1,MATCH('Forecast CREA Model'!HN1,'Forecast Assumptions'!2:2,0))</f>
        <v>636.80063179010835</v>
      </c>
      <c r="HO40" s="22">
        <f>INDEX('Forecast Assumptions'!28:28,1,MATCH('Forecast CREA Model'!HO1,'Forecast Assumptions'!2:2,0))</f>
        <v>636.80063179010835</v>
      </c>
      <c r="HP40" s="22">
        <f>INDEX('Forecast Assumptions'!28:28,1,MATCH('Forecast CREA Model'!HP1,'Forecast Assumptions'!2:2,0))</f>
        <v>636.80063179010835</v>
      </c>
      <c r="HQ40" s="22">
        <f>INDEX('Forecast Assumptions'!28:28,1,MATCH('Forecast CREA Model'!HQ1,'Forecast Assumptions'!2:2,0))</f>
        <v>636.80063179010835</v>
      </c>
      <c r="HR40" s="22">
        <f>INDEX('Forecast Assumptions'!28:28,1,MATCH('Forecast CREA Model'!HR1,'Forecast Assumptions'!2:2,0))</f>
        <v>636.80063179010835</v>
      </c>
      <c r="HS40" s="22">
        <f>INDEX('Forecast Assumptions'!28:28,1,MATCH('Forecast CREA Model'!HS1,'Forecast Assumptions'!2:2,0))</f>
        <v>636.80063179010835</v>
      </c>
      <c r="HT40" s="22">
        <f>INDEX('Forecast Assumptions'!28:28,1,MATCH('Forecast CREA Model'!HT1,'Forecast Assumptions'!2:2,0))</f>
        <v>636.80063179010835</v>
      </c>
      <c r="HU40" s="22">
        <f>INDEX('Forecast Assumptions'!28:28,1,MATCH('Forecast CREA Model'!HU1,'Forecast Assumptions'!2:2,0))</f>
        <v>636.80063179010835</v>
      </c>
      <c r="HV40" s="22">
        <f>INDEX('Forecast Assumptions'!28:28,1,MATCH('Forecast CREA Model'!HV1,'Forecast Assumptions'!2:2,0))</f>
        <v>636.80063179010835</v>
      </c>
      <c r="HW40" s="22">
        <f>INDEX('Forecast Assumptions'!28:28,1,MATCH('Forecast CREA Model'!HW1,'Forecast Assumptions'!2:2,0))</f>
        <v>636.80063179010835</v>
      </c>
      <c r="HX40" s="22">
        <f>INDEX('Forecast Assumptions'!28:28,1,MATCH('Forecast CREA Model'!HX1,'Forecast Assumptions'!2:2,0))</f>
        <v>636.80063179010835</v>
      </c>
      <c r="HY40" s="22">
        <f>INDEX('Forecast Assumptions'!28:28,1,MATCH('Forecast CREA Model'!HY1,'Forecast Assumptions'!2:2,0))</f>
        <v>636.80063179010835</v>
      </c>
      <c r="HZ40" s="22">
        <f>INDEX('Forecast Assumptions'!28:28,1,MATCH('Forecast CREA Model'!HZ1,'Forecast Assumptions'!2:2,0))</f>
        <v>636.80063179010835</v>
      </c>
      <c r="IA40" s="22">
        <f>INDEX('Forecast Assumptions'!28:28,1,MATCH('Forecast CREA Model'!IA1,'Forecast Assumptions'!2:2,0))</f>
        <v>636.80063179010835</v>
      </c>
      <c r="IB40" s="22">
        <f>INDEX('Forecast Assumptions'!28:28,1,MATCH('Forecast CREA Model'!IB1,'Forecast Assumptions'!2:2,0))</f>
        <v>636.80063179010835</v>
      </c>
      <c r="IC40" s="22">
        <f>INDEX('Forecast Assumptions'!28:28,1,MATCH('Forecast CREA Model'!IC1,'Forecast Assumptions'!2:2,0))</f>
        <v>636.80063179010835</v>
      </c>
      <c r="ID40" s="22">
        <f>INDEX('Forecast Assumptions'!28:28,1,MATCH('Forecast CREA Model'!ID1,'Forecast Assumptions'!2:2,0))</f>
        <v>636.80063179010835</v>
      </c>
      <c r="IE40" s="22">
        <f>INDEX('Forecast Assumptions'!28:28,1,MATCH('Forecast CREA Model'!IE1,'Forecast Assumptions'!2:2,0))</f>
        <v>636.80063179010835</v>
      </c>
      <c r="IF40" s="22">
        <f>INDEX('Forecast Assumptions'!28:28,1,MATCH('Forecast CREA Model'!IF1,'Forecast Assumptions'!2:2,0))</f>
        <v>636.80063179010835</v>
      </c>
      <c r="IG40" s="22">
        <f>INDEX('Forecast Assumptions'!28:28,1,MATCH('Forecast CREA Model'!IG1,'Forecast Assumptions'!2:2,0))</f>
        <v>636.80063179010835</v>
      </c>
      <c r="IH40" s="22">
        <f>INDEX('Forecast Assumptions'!28:28,1,MATCH('Forecast CREA Model'!IH1,'Forecast Assumptions'!2:2,0))</f>
        <v>636.80063179010835</v>
      </c>
      <c r="II40" s="22">
        <f>INDEX('Forecast Assumptions'!28:28,1,MATCH('Forecast CREA Model'!II1,'Forecast Assumptions'!2:2,0))</f>
        <v>636.80063179010835</v>
      </c>
      <c r="IJ40" s="22">
        <f>INDEX('Forecast Assumptions'!28:28,1,MATCH('Forecast CREA Model'!IJ1,'Forecast Assumptions'!2:2,0))</f>
        <v>636.80063179010835</v>
      </c>
      <c r="IK40" s="22">
        <f>INDEX('Forecast Assumptions'!28:28,1,MATCH('Forecast CREA Model'!IK1,'Forecast Assumptions'!2:2,0))</f>
        <v>636.80063179010835</v>
      </c>
      <c r="IL40" s="22">
        <f>INDEX('Forecast Assumptions'!28:28,1,MATCH('Forecast CREA Model'!IL1,'Forecast Assumptions'!2:2,0))</f>
        <v>636.80063179010835</v>
      </c>
      <c r="IM40" s="22">
        <f>INDEX('Forecast Assumptions'!28:28,1,MATCH('Forecast CREA Model'!IM1,'Forecast Assumptions'!2:2,0))</f>
        <v>636.80063179010835</v>
      </c>
      <c r="IN40" s="22">
        <f>INDEX('Forecast Assumptions'!28:28,1,MATCH('Forecast CREA Model'!IN1,'Forecast Assumptions'!2:2,0))</f>
        <v>636.80063179010835</v>
      </c>
      <c r="IO40" s="22">
        <f>INDEX('Forecast Assumptions'!28:28,1,MATCH('Forecast CREA Model'!IO1,'Forecast Assumptions'!2:2,0))</f>
        <v>636.80063179010835</v>
      </c>
      <c r="IP40" s="22">
        <f>INDEX('Forecast Assumptions'!28:28,1,MATCH('Forecast CREA Model'!IP1,'Forecast Assumptions'!2:2,0))</f>
        <v>636.80063179010835</v>
      </c>
      <c r="IQ40" s="22">
        <f>INDEX('Forecast Assumptions'!28:28,1,MATCH('Forecast CREA Model'!IQ1,'Forecast Assumptions'!2:2,0))</f>
        <v>636.80063179010835</v>
      </c>
      <c r="IR40" s="22">
        <f>INDEX('Forecast Assumptions'!28:28,1,MATCH('Forecast CREA Model'!IR1,'Forecast Assumptions'!2:2,0))</f>
        <v>636.80063179010835</v>
      </c>
      <c r="IS40" s="22">
        <f>INDEX('Forecast Assumptions'!28:28,1,MATCH('Forecast CREA Model'!IS1,'Forecast Assumptions'!2:2,0))</f>
        <v>636.80063179010835</v>
      </c>
      <c r="IT40" s="22">
        <f>INDEX('Forecast Assumptions'!28:28,1,MATCH('Forecast CREA Model'!IT1,'Forecast Assumptions'!2:2,0))</f>
        <v>636.80063179010835</v>
      </c>
      <c r="IU40" s="22">
        <f>INDEX('Forecast Assumptions'!28:28,1,MATCH('Forecast CREA Model'!IU1,'Forecast Assumptions'!2:2,0))</f>
        <v>636.80063179010835</v>
      </c>
      <c r="IV40" s="22">
        <f>INDEX('Forecast Assumptions'!28:28,1,MATCH('Forecast CREA Model'!IV1,'Forecast Assumptions'!2:2,0))</f>
        <v>636.80063179010835</v>
      </c>
      <c r="IW40" s="22">
        <f>INDEX('Forecast Assumptions'!28:28,1,MATCH('Forecast CREA Model'!IW1,'Forecast Assumptions'!2:2,0))</f>
        <v>636.80063179010835</v>
      </c>
      <c r="IX40" s="22">
        <f>INDEX('Forecast Assumptions'!28:28,1,MATCH('Forecast CREA Model'!IX1,'Forecast Assumptions'!2:2,0))</f>
        <v>636.80063179010835</v>
      </c>
      <c r="IY40" s="22">
        <f>INDEX('Forecast Assumptions'!28:28,1,MATCH('Forecast CREA Model'!IY1,'Forecast Assumptions'!2:2,0))</f>
        <v>636.80063179010835</v>
      </c>
      <c r="IZ40" s="22">
        <f>INDEX('Forecast Assumptions'!28:28,1,MATCH('Forecast CREA Model'!IZ1,'Forecast Assumptions'!2:2,0))</f>
        <v>636.80063179010835</v>
      </c>
      <c r="JA40" s="22">
        <f>INDEX('Forecast Assumptions'!28:28,1,MATCH('Forecast CREA Model'!JA1,'Forecast Assumptions'!2:2,0))</f>
        <v>636.80063179010835</v>
      </c>
      <c r="JB40" s="22">
        <f>INDEX('Forecast Assumptions'!28:28,1,MATCH('Forecast CREA Model'!JB1,'Forecast Assumptions'!2:2,0))</f>
        <v>636.80063179010835</v>
      </c>
      <c r="JC40" s="22">
        <f>INDEX('Forecast Assumptions'!28:28,1,MATCH('Forecast CREA Model'!JC1,'Forecast Assumptions'!2:2,0))</f>
        <v>636.80063179010835</v>
      </c>
      <c r="JD40" s="22">
        <f>INDEX('Forecast Assumptions'!28:28,1,MATCH('Forecast CREA Model'!JD1,'Forecast Assumptions'!2:2,0))</f>
        <v>636.80063179010835</v>
      </c>
      <c r="JE40" s="22">
        <f>INDEX('Forecast Assumptions'!28:28,1,MATCH('Forecast CREA Model'!JE1,'Forecast Assumptions'!2:2,0))</f>
        <v>636.80063179010835</v>
      </c>
      <c r="JF40" s="22">
        <f>INDEX('Forecast Assumptions'!28:28,1,MATCH('Forecast CREA Model'!JF1,'Forecast Assumptions'!2:2,0))</f>
        <v>636.80063179010835</v>
      </c>
      <c r="JG40" s="22">
        <f>INDEX('Forecast Assumptions'!28:28,1,MATCH('Forecast CREA Model'!JG1,'Forecast Assumptions'!2:2,0))</f>
        <v>636.80063179010835</v>
      </c>
      <c r="JH40" s="22">
        <f>INDEX('Forecast Assumptions'!28:28,1,MATCH('Forecast CREA Model'!JH1,'Forecast Assumptions'!2:2,0))</f>
        <v>636.80063179010835</v>
      </c>
      <c r="JI40" s="22">
        <f>INDEX('Forecast Assumptions'!28:28,1,MATCH('Forecast CREA Model'!JI1,'Forecast Assumptions'!2:2,0))</f>
        <v>636.80063179010835</v>
      </c>
      <c r="JJ40" s="22">
        <f>INDEX('Forecast Assumptions'!28:28,1,MATCH('Forecast CREA Model'!JJ1,'Forecast Assumptions'!2:2,0))</f>
        <v>636.80063179010835</v>
      </c>
      <c r="JK40" s="22">
        <f>INDEX('Forecast Assumptions'!28:28,1,MATCH('Forecast CREA Model'!JK1,'Forecast Assumptions'!2:2,0))</f>
        <v>636.80063179010835</v>
      </c>
      <c r="JL40" s="22">
        <f>INDEX('Forecast Assumptions'!28:28,1,MATCH('Forecast CREA Model'!JL1,'Forecast Assumptions'!2:2,0))</f>
        <v>636.80063179010835</v>
      </c>
      <c r="JM40" s="22">
        <f>INDEX('Forecast Assumptions'!28:28,1,MATCH('Forecast CREA Model'!JM1,'Forecast Assumptions'!2:2,0))</f>
        <v>636.80063179010835</v>
      </c>
      <c r="JN40" s="22">
        <f>INDEX('Forecast Assumptions'!28:28,1,MATCH('Forecast CREA Model'!JN1,'Forecast Assumptions'!2:2,0))</f>
        <v>636.80063179010835</v>
      </c>
      <c r="JO40" s="22">
        <f>INDEX('Forecast Assumptions'!28:28,1,MATCH('Forecast CREA Model'!JO1,'Forecast Assumptions'!2:2,0))</f>
        <v>636.80063179010835</v>
      </c>
      <c r="JP40" s="22">
        <f>INDEX('Forecast Assumptions'!28:28,1,MATCH('Forecast CREA Model'!JP1,'Forecast Assumptions'!2:2,0))</f>
        <v>636.80063179010835</v>
      </c>
      <c r="JQ40" s="22">
        <f>INDEX('Forecast Assumptions'!28:28,1,MATCH('Forecast CREA Model'!JQ1,'Forecast Assumptions'!2:2,0))</f>
        <v>636.80063179010835</v>
      </c>
      <c r="JR40" s="22">
        <f>INDEX('Forecast Assumptions'!28:28,1,MATCH('Forecast CREA Model'!JR1,'Forecast Assumptions'!2:2,0))</f>
        <v>636.80063179010835</v>
      </c>
      <c r="JS40" s="22">
        <f>INDEX('Forecast Assumptions'!28:28,1,MATCH('Forecast CREA Model'!JS1,'Forecast Assumptions'!2:2,0))</f>
        <v>636.80063179010835</v>
      </c>
      <c r="JT40" s="22">
        <f>INDEX('Forecast Assumptions'!28:28,1,MATCH('Forecast CREA Model'!JT1,'Forecast Assumptions'!2:2,0))</f>
        <v>636.80063179010835</v>
      </c>
      <c r="JU40" s="22">
        <f>INDEX('Forecast Assumptions'!28:28,1,MATCH('Forecast CREA Model'!JU1,'Forecast Assumptions'!2:2,0))</f>
        <v>636.80063179010835</v>
      </c>
      <c r="JV40" s="22">
        <f>INDEX('Forecast Assumptions'!28:28,1,MATCH('Forecast CREA Model'!JV1,'Forecast Assumptions'!2:2,0))</f>
        <v>636.80063179010835</v>
      </c>
      <c r="JW40" s="22">
        <f>INDEX('Forecast Assumptions'!28:28,1,MATCH('Forecast CREA Model'!JW1,'Forecast Assumptions'!2:2,0))</f>
        <v>636.80063179010835</v>
      </c>
      <c r="JX40" s="22">
        <f>INDEX('Forecast Assumptions'!28:28,1,MATCH('Forecast CREA Model'!JX1,'Forecast Assumptions'!2:2,0))</f>
        <v>636.80063179010835</v>
      </c>
      <c r="JY40" s="22">
        <f>INDEX('Forecast Assumptions'!28:28,1,MATCH('Forecast CREA Model'!JY1,'Forecast Assumptions'!2:2,0))</f>
        <v>636.80063179010835</v>
      </c>
      <c r="JZ40" s="22">
        <f>INDEX('Forecast Assumptions'!28:28,1,MATCH('Forecast CREA Model'!JZ1,'Forecast Assumptions'!2:2,0))</f>
        <v>636.80063179010835</v>
      </c>
      <c r="KA40" s="22">
        <f>INDEX('Forecast Assumptions'!28:28,1,MATCH('Forecast CREA Model'!KA1,'Forecast Assumptions'!2:2,0))</f>
        <v>636.80063179010835</v>
      </c>
      <c r="KB40" s="22">
        <f>INDEX('Forecast Assumptions'!28:28,1,MATCH('Forecast CREA Model'!KB1,'Forecast Assumptions'!2:2,0))</f>
        <v>636.80063179010835</v>
      </c>
      <c r="KC40" s="223">
        <f>INDEX('Forecast Assumptions'!28:28,1,MATCH('Forecast CREA Model'!KC1,'Forecast Assumptions'!2:2,0))</f>
        <v>636.80063179010835</v>
      </c>
    </row>
    <row r="41" spans="1:290" x14ac:dyDescent="0.25">
      <c r="A41" s="291" t="s">
        <v>48</v>
      </c>
      <c r="B41" s="230">
        <f t="shared" ref="B41:BM41" si="1359">B39/B40</f>
        <v>1.6375554845928409E-4</v>
      </c>
      <c r="C41" s="241">
        <f t="shared" si="1359"/>
        <v>1.6375554845928409E-4</v>
      </c>
      <c r="D41" s="241">
        <f t="shared" si="1359"/>
        <v>1.6375554845928409E-4</v>
      </c>
      <c r="E41" s="241">
        <f t="shared" si="1359"/>
        <v>1.6375554845928409E-4</v>
      </c>
      <c r="F41" s="241">
        <f t="shared" si="1359"/>
        <v>1.6375554845928409E-4</v>
      </c>
      <c r="G41" s="241">
        <f t="shared" si="1359"/>
        <v>1.6375554845928409E-4</v>
      </c>
      <c r="H41" s="241">
        <f t="shared" si="1359"/>
        <v>1.6375554845928409E-4</v>
      </c>
      <c r="I41" s="241">
        <f t="shared" si="1359"/>
        <v>1.6375554845928409E-4</v>
      </c>
      <c r="J41" s="241">
        <f t="shared" si="1359"/>
        <v>1.6375554845928409E-4</v>
      </c>
      <c r="K41" s="241">
        <f t="shared" si="1359"/>
        <v>1.6375554845928409E-4</v>
      </c>
      <c r="L41" s="241">
        <f t="shared" si="1359"/>
        <v>1.6375554845928409E-4</v>
      </c>
      <c r="M41" s="241">
        <f t="shared" si="1359"/>
        <v>1.6375554845928409E-4</v>
      </c>
      <c r="N41" s="241">
        <f t="shared" si="1359"/>
        <v>1.6375554845928409E-4</v>
      </c>
      <c r="O41" s="241">
        <f t="shared" si="1359"/>
        <v>1.6375554845928409E-4</v>
      </c>
      <c r="P41" s="241">
        <f t="shared" si="1359"/>
        <v>1.6375554845928409E-4</v>
      </c>
      <c r="Q41" s="241">
        <f t="shared" si="1359"/>
        <v>1.6375554845928409E-4</v>
      </c>
      <c r="R41" s="241">
        <f t="shared" si="1359"/>
        <v>1.6375554845928409E-4</v>
      </c>
      <c r="S41" s="241">
        <f t="shared" si="1359"/>
        <v>1.6375554845928409E-4</v>
      </c>
      <c r="T41" s="241">
        <f t="shared" si="1359"/>
        <v>1.6375554845928409E-4</v>
      </c>
      <c r="U41" s="241">
        <f t="shared" si="1359"/>
        <v>1.6375554845928409E-4</v>
      </c>
      <c r="V41" s="241">
        <f t="shared" si="1359"/>
        <v>1.6375554845928409E-4</v>
      </c>
      <c r="W41" s="241">
        <f t="shared" si="1359"/>
        <v>1.6375554845928409E-4</v>
      </c>
      <c r="X41" s="241">
        <f t="shared" si="1359"/>
        <v>1.6375554845928409E-4</v>
      </c>
      <c r="Y41" s="241">
        <f t="shared" si="1359"/>
        <v>1.6375554845928409E-4</v>
      </c>
      <c r="Z41" s="241">
        <f t="shared" si="1359"/>
        <v>9.4664127881619425E-5</v>
      </c>
      <c r="AA41" s="241">
        <f t="shared" si="1359"/>
        <v>9.4664127881619425E-5</v>
      </c>
      <c r="AB41" s="241">
        <f t="shared" si="1359"/>
        <v>9.4664127881619425E-5</v>
      </c>
      <c r="AC41" s="241">
        <f t="shared" si="1359"/>
        <v>9.4664127881619425E-5</v>
      </c>
      <c r="AD41" s="241">
        <f t="shared" si="1359"/>
        <v>9.4664127881619425E-5</v>
      </c>
      <c r="AE41" s="241">
        <f t="shared" si="1359"/>
        <v>9.4664127881619425E-5</v>
      </c>
      <c r="AF41" s="241">
        <f t="shared" si="1359"/>
        <v>9.4664127881619425E-5</v>
      </c>
      <c r="AG41" s="241">
        <f t="shared" si="1359"/>
        <v>9.4664127881619425E-5</v>
      </c>
      <c r="AH41" s="241">
        <f t="shared" si="1359"/>
        <v>9.4664127881619425E-5</v>
      </c>
      <c r="AI41" s="241">
        <f t="shared" si="1359"/>
        <v>9.4664127881619425E-5</v>
      </c>
      <c r="AJ41" s="241">
        <f t="shared" si="1359"/>
        <v>9.4664127881619425E-5</v>
      </c>
      <c r="AK41" s="241">
        <f t="shared" si="1359"/>
        <v>9.4664127881619425E-5</v>
      </c>
      <c r="AL41" s="241">
        <f t="shared" si="1359"/>
        <v>9.4664127881619425E-5</v>
      </c>
      <c r="AM41" s="241">
        <f t="shared" si="1359"/>
        <v>9.4664127881619425E-5</v>
      </c>
      <c r="AN41" s="241">
        <f t="shared" si="1359"/>
        <v>9.4664127881619425E-5</v>
      </c>
      <c r="AO41" s="241">
        <f t="shared" si="1359"/>
        <v>9.4664127881619425E-5</v>
      </c>
      <c r="AP41" s="241">
        <f t="shared" si="1359"/>
        <v>9.4664127881619425E-5</v>
      </c>
      <c r="AQ41" s="241">
        <f t="shared" si="1359"/>
        <v>9.4664127881619425E-5</v>
      </c>
      <c r="AR41" s="241">
        <f t="shared" si="1359"/>
        <v>9.4664127881619425E-5</v>
      </c>
      <c r="AS41" s="241">
        <f t="shared" si="1359"/>
        <v>9.4664127881619425E-5</v>
      </c>
      <c r="AT41" s="241">
        <f t="shared" si="1359"/>
        <v>9.4664127881619425E-5</v>
      </c>
      <c r="AU41" s="241">
        <f t="shared" si="1359"/>
        <v>9.4664127881619425E-5</v>
      </c>
      <c r="AV41" s="241">
        <f t="shared" si="1359"/>
        <v>9.4664127881619425E-5</v>
      </c>
      <c r="AW41" s="241">
        <f t="shared" si="1359"/>
        <v>9.4664127881619425E-5</v>
      </c>
      <c r="AX41" s="241">
        <f t="shared" si="1359"/>
        <v>1.7686193768206666E-5</v>
      </c>
      <c r="AY41" s="241">
        <f t="shared" si="1359"/>
        <v>1.7686193768206666E-5</v>
      </c>
      <c r="AZ41" s="241">
        <f t="shared" si="1359"/>
        <v>1.7686193768206666E-5</v>
      </c>
      <c r="BA41" s="241">
        <f t="shared" si="1359"/>
        <v>1.7686193768206666E-5</v>
      </c>
      <c r="BB41" s="241">
        <f t="shared" si="1359"/>
        <v>1.7686193768206666E-5</v>
      </c>
      <c r="BC41" s="241">
        <f t="shared" si="1359"/>
        <v>1.7686193768206666E-5</v>
      </c>
      <c r="BD41" s="241">
        <f t="shared" si="1359"/>
        <v>1.7686193768206666E-5</v>
      </c>
      <c r="BE41" s="241">
        <f t="shared" si="1359"/>
        <v>1.7686193768206666E-5</v>
      </c>
      <c r="BF41" s="241">
        <f t="shared" si="1359"/>
        <v>1.7686193768206666E-5</v>
      </c>
      <c r="BG41" s="241">
        <f t="shared" si="1359"/>
        <v>1.7686193768206666E-5</v>
      </c>
      <c r="BH41" s="241">
        <f t="shared" si="1359"/>
        <v>1.7686193768206666E-5</v>
      </c>
      <c r="BI41" s="241">
        <f t="shared" si="1359"/>
        <v>1.7686193768206666E-5</v>
      </c>
      <c r="BJ41" s="241">
        <f t="shared" si="1359"/>
        <v>1.7686193768206666E-5</v>
      </c>
      <c r="BK41" s="241">
        <f t="shared" si="1359"/>
        <v>1.7686193768206666E-5</v>
      </c>
      <c r="BL41" s="241">
        <f t="shared" si="1359"/>
        <v>1.7686193768206666E-5</v>
      </c>
      <c r="BM41" s="241">
        <f t="shared" si="1359"/>
        <v>1.7686193768206666E-5</v>
      </c>
      <c r="BN41" s="241">
        <f t="shared" ref="BN41:DY41" si="1360">BN39/BN40</f>
        <v>1.7686193768206666E-5</v>
      </c>
      <c r="BO41" s="241">
        <f t="shared" si="1360"/>
        <v>1.7686193768206666E-5</v>
      </c>
      <c r="BP41" s="241">
        <f t="shared" si="1360"/>
        <v>1.7686193768206666E-5</v>
      </c>
      <c r="BQ41" s="241">
        <f t="shared" si="1360"/>
        <v>1.7686193768206666E-5</v>
      </c>
      <c r="BR41" s="241">
        <f t="shared" si="1360"/>
        <v>1.7686193768206666E-5</v>
      </c>
      <c r="BS41" s="241">
        <f t="shared" si="1360"/>
        <v>1.7686193768206666E-5</v>
      </c>
      <c r="BT41" s="241">
        <f t="shared" si="1360"/>
        <v>1.7686193768206666E-5</v>
      </c>
      <c r="BU41" s="241">
        <f t="shared" si="1360"/>
        <v>1.7686193768206666E-5</v>
      </c>
      <c r="BV41" s="241">
        <f t="shared" si="1360"/>
        <v>1.7686193768206666E-5</v>
      </c>
      <c r="BW41" s="241">
        <f t="shared" si="1360"/>
        <v>1.7686193768206666E-5</v>
      </c>
      <c r="BX41" s="241">
        <f t="shared" si="1360"/>
        <v>1.7686193768206666E-5</v>
      </c>
      <c r="BY41" s="241">
        <f t="shared" si="1360"/>
        <v>1.7686193768206666E-5</v>
      </c>
      <c r="BZ41" s="241">
        <f t="shared" si="1360"/>
        <v>1.7686193768206666E-5</v>
      </c>
      <c r="CA41" s="241">
        <f t="shared" si="1360"/>
        <v>1.7686193768206666E-5</v>
      </c>
      <c r="CB41" s="241">
        <f t="shared" si="1360"/>
        <v>1.7686193768206666E-5</v>
      </c>
      <c r="CC41" s="241">
        <f t="shared" si="1360"/>
        <v>1.7686193768206666E-5</v>
      </c>
      <c r="CD41" s="241">
        <f t="shared" si="1360"/>
        <v>1.7686193768206666E-5</v>
      </c>
      <c r="CE41" s="241">
        <f t="shared" si="1360"/>
        <v>1.7686193768206666E-5</v>
      </c>
      <c r="CF41" s="241">
        <f t="shared" si="1360"/>
        <v>1.7686193768206666E-5</v>
      </c>
      <c r="CG41" s="241">
        <f t="shared" si="1360"/>
        <v>1.7686193768206666E-5</v>
      </c>
      <c r="CH41" s="241">
        <f t="shared" si="1360"/>
        <v>1.7686193768206666E-5</v>
      </c>
      <c r="CI41" s="241">
        <f t="shared" si="1360"/>
        <v>1.7686193768206666E-5</v>
      </c>
      <c r="CJ41" s="241">
        <f t="shared" si="1360"/>
        <v>1.7686193768206666E-5</v>
      </c>
      <c r="CK41" s="241">
        <f t="shared" si="1360"/>
        <v>1.7686193768206666E-5</v>
      </c>
      <c r="CL41" s="241">
        <f t="shared" si="1360"/>
        <v>1.7686193768206666E-5</v>
      </c>
      <c r="CM41" s="241">
        <f t="shared" si="1360"/>
        <v>1.7686193768206666E-5</v>
      </c>
      <c r="CN41" s="241">
        <f t="shared" si="1360"/>
        <v>1.7686193768206666E-5</v>
      </c>
      <c r="CO41" s="241">
        <f t="shared" si="1360"/>
        <v>1.7686193768206666E-5</v>
      </c>
      <c r="CP41" s="241">
        <f t="shared" si="1360"/>
        <v>1.7686193768206666E-5</v>
      </c>
      <c r="CQ41" s="241">
        <f t="shared" si="1360"/>
        <v>1.7686193768206666E-5</v>
      </c>
      <c r="CR41" s="241">
        <f t="shared" si="1360"/>
        <v>1.7686193768206666E-5</v>
      </c>
      <c r="CS41" s="241">
        <f t="shared" si="1360"/>
        <v>1.7686193768206666E-5</v>
      </c>
      <c r="CT41" s="241">
        <f t="shared" si="1360"/>
        <v>1.7686193768206666E-5</v>
      </c>
      <c r="CU41" s="241">
        <f t="shared" si="1360"/>
        <v>1.7686193768206666E-5</v>
      </c>
      <c r="CV41" s="241">
        <f t="shared" si="1360"/>
        <v>1.7686193768206666E-5</v>
      </c>
      <c r="CW41" s="241">
        <f t="shared" si="1360"/>
        <v>1.7686193768206666E-5</v>
      </c>
      <c r="CX41" s="241">
        <f t="shared" si="1360"/>
        <v>1.7686193768206666E-5</v>
      </c>
      <c r="CY41" s="241">
        <f t="shared" si="1360"/>
        <v>1.7686193768206666E-5</v>
      </c>
      <c r="CZ41" s="241">
        <f t="shared" si="1360"/>
        <v>1.7686193768206666E-5</v>
      </c>
      <c r="DA41" s="241">
        <f t="shared" si="1360"/>
        <v>1.7686193768206666E-5</v>
      </c>
      <c r="DB41" s="241">
        <f t="shared" si="1360"/>
        <v>1.7686193768206666E-5</v>
      </c>
      <c r="DC41" s="241">
        <f t="shared" si="1360"/>
        <v>1.7686193768206666E-5</v>
      </c>
      <c r="DD41" s="241">
        <f t="shared" si="1360"/>
        <v>1.7686193768206666E-5</v>
      </c>
      <c r="DE41" s="241">
        <f t="shared" si="1360"/>
        <v>1.7686193768206666E-5</v>
      </c>
      <c r="DF41" s="241">
        <f t="shared" si="1360"/>
        <v>1.7686193768206666E-5</v>
      </c>
      <c r="DG41" s="241">
        <f t="shared" si="1360"/>
        <v>1.7686193768206666E-5</v>
      </c>
      <c r="DH41" s="241">
        <f t="shared" si="1360"/>
        <v>1.7686193768206666E-5</v>
      </c>
      <c r="DI41" s="241">
        <f t="shared" si="1360"/>
        <v>1.7686193768206666E-5</v>
      </c>
      <c r="DJ41" s="241">
        <f t="shared" si="1360"/>
        <v>1.7686193768206666E-5</v>
      </c>
      <c r="DK41" s="241">
        <f t="shared" si="1360"/>
        <v>1.7686193768206666E-5</v>
      </c>
      <c r="DL41" s="241">
        <f t="shared" si="1360"/>
        <v>1.7686193768206666E-5</v>
      </c>
      <c r="DM41" s="241">
        <f t="shared" si="1360"/>
        <v>1.7686193768206666E-5</v>
      </c>
      <c r="DN41" s="241">
        <f t="shared" si="1360"/>
        <v>1.7686193768206666E-5</v>
      </c>
      <c r="DO41" s="241">
        <f t="shared" si="1360"/>
        <v>1.7686193768206666E-5</v>
      </c>
      <c r="DP41" s="241">
        <f t="shared" si="1360"/>
        <v>1.7686193768206666E-5</v>
      </c>
      <c r="DQ41" s="241">
        <f t="shared" si="1360"/>
        <v>1.7686193768206666E-5</v>
      </c>
      <c r="DR41" s="241">
        <f t="shared" si="1360"/>
        <v>1.7686193768206666E-5</v>
      </c>
      <c r="DS41" s="241">
        <f t="shared" si="1360"/>
        <v>1.7686193768206666E-5</v>
      </c>
      <c r="DT41" s="241">
        <f t="shared" si="1360"/>
        <v>1.7686193768206666E-5</v>
      </c>
      <c r="DU41" s="241">
        <f t="shared" si="1360"/>
        <v>1.7686193768206666E-5</v>
      </c>
      <c r="DV41" s="241">
        <f t="shared" si="1360"/>
        <v>1.7686193768206666E-5</v>
      </c>
      <c r="DW41" s="241">
        <f t="shared" si="1360"/>
        <v>1.7686193768206666E-5</v>
      </c>
      <c r="DX41" s="241">
        <f t="shared" si="1360"/>
        <v>1.7686193768206666E-5</v>
      </c>
      <c r="DY41" s="241">
        <f t="shared" si="1360"/>
        <v>1.7686193768206666E-5</v>
      </c>
      <c r="DZ41" s="241">
        <f t="shared" ref="DZ41:GK41" si="1361">DZ39/DZ40</f>
        <v>1.7686193768206666E-5</v>
      </c>
      <c r="EA41" s="241">
        <f t="shared" si="1361"/>
        <v>1.7686193768206666E-5</v>
      </c>
      <c r="EB41" s="241">
        <f t="shared" si="1361"/>
        <v>1.7686193768206666E-5</v>
      </c>
      <c r="EC41" s="241">
        <f t="shared" si="1361"/>
        <v>1.7686193768206666E-5</v>
      </c>
      <c r="ED41" s="241">
        <f t="shared" si="1361"/>
        <v>1.7686193768206666E-5</v>
      </c>
      <c r="EE41" s="241">
        <f t="shared" si="1361"/>
        <v>1.7686193768206666E-5</v>
      </c>
      <c r="EF41" s="241">
        <f t="shared" si="1361"/>
        <v>1.7686193768206666E-5</v>
      </c>
      <c r="EG41" s="241">
        <f t="shared" si="1361"/>
        <v>1.7686193768206666E-5</v>
      </c>
      <c r="EH41" s="241">
        <f t="shared" si="1361"/>
        <v>1.7686193768206666E-5</v>
      </c>
      <c r="EI41" s="241">
        <f t="shared" si="1361"/>
        <v>1.7686193768206666E-5</v>
      </c>
      <c r="EJ41" s="241">
        <f t="shared" si="1361"/>
        <v>1.7686193768206666E-5</v>
      </c>
      <c r="EK41" s="241">
        <f t="shared" si="1361"/>
        <v>1.7686193768206666E-5</v>
      </c>
      <c r="EL41" s="241">
        <f t="shared" si="1361"/>
        <v>1.7686193768206666E-5</v>
      </c>
      <c r="EM41" s="241">
        <f t="shared" si="1361"/>
        <v>1.7686193768206666E-5</v>
      </c>
      <c r="EN41" s="241">
        <f t="shared" si="1361"/>
        <v>1.7686193768206666E-5</v>
      </c>
      <c r="EO41" s="241">
        <f t="shared" si="1361"/>
        <v>1.7686193768206666E-5</v>
      </c>
      <c r="EP41" s="241">
        <f t="shared" si="1361"/>
        <v>1.7686193768206666E-5</v>
      </c>
      <c r="EQ41" s="241">
        <f t="shared" si="1361"/>
        <v>1.7686193768206666E-5</v>
      </c>
      <c r="ER41" s="241">
        <f t="shared" si="1361"/>
        <v>1.7686193768206666E-5</v>
      </c>
      <c r="ES41" s="241">
        <f t="shared" si="1361"/>
        <v>1.7686193768206666E-5</v>
      </c>
      <c r="ET41" s="241">
        <f t="shared" si="1361"/>
        <v>1.7686193768206666E-5</v>
      </c>
      <c r="EU41" s="241">
        <f t="shared" si="1361"/>
        <v>1.7686193768206666E-5</v>
      </c>
      <c r="EV41" s="241">
        <f t="shared" si="1361"/>
        <v>1.7686193768206666E-5</v>
      </c>
      <c r="EW41" s="241">
        <f t="shared" si="1361"/>
        <v>1.7686193768206666E-5</v>
      </c>
      <c r="EX41" s="241">
        <f t="shared" si="1361"/>
        <v>1.7686193768206666E-5</v>
      </c>
      <c r="EY41" s="241">
        <f t="shared" si="1361"/>
        <v>1.7686193768206666E-5</v>
      </c>
      <c r="EZ41" s="241">
        <f t="shared" si="1361"/>
        <v>1.7686193768206666E-5</v>
      </c>
      <c r="FA41" s="241">
        <f t="shared" si="1361"/>
        <v>1.7686193768206666E-5</v>
      </c>
      <c r="FB41" s="241">
        <f t="shared" si="1361"/>
        <v>1.7686193768206666E-5</v>
      </c>
      <c r="FC41" s="241">
        <f t="shared" si="1361"/>
        <v>1.7686193768206666E-5</v>
      </c>
      <c r="FD41" s="241">
        <f t="shared" si="1361"/>
        <v>1.7686193768206666E-5</v>
      </c>
      <c r="FE41" s="241">
        <f t="shared" si="1361"/>
        <v>1.7686193768206666E-5</v>
      </c>
      <c r="FF41" s="241">
        <f t="shared" si="1361"/>
        <v>1.7686193768206666E-5</v>
      </c>
      <c r="FG41" s="241">
        <f t="shared" si="1361"/>
        <v>1.7686193768206666E-5</v>
      </c>
      <c r="FH41" s="241">
        <f t="shared" si="1361"/>
        <v>1.7686193768206666E-5</v>
      </c>
      <c r="FI41" s="241">
        <f t="shared" si="1361"/>
        <v>1.7686193768206666E-5</v>
      </c>
      <c r="FJ41" s="241">
        <f t="shared" si="1361"/>
        <v>1.7686193768206666E-5</v>
      </c>
      <c r="FK41" s="241">
        <f t="shared" si="1361"/>
        <v>1.7686193768206666E-5</v>
      </c>
      <c r="FL41" s="241">
        <f t="shared" si="1361"/>
        <v>1.7686193768206666E-5</v>
      </c>
      <c r="FM41" s="241">
        <f t="shared" si="1361"/>
        <v>1.7686193768206666E-5</v>
      </c>
      <c r="FN41" s="241">
        <f t="shared" si="1361"/>
        <v>1.7686193768206666E-5</v>
      </c>
      <c r="FO41" s="241">
        <f t="shared" si="1361"/>
        <v>1.7686193768206666E-5</v>
      </c>
      <c r="FP41" s="241">
        <f t="shared" si="1361"/>
        <v>1.7686193768206666E-5</v>
      </c>
      <c r="FQ41" s="241">
        <f t="shared" si="1361"/>
        <v>1.7686193768206666E-5</v>
      </c>
      <c r="FR41" s="241">
        <f t="shared" si="1361"/>
        <v>1.7686193768206666E-5</v>
      </c>
      <c r="FS41" s="241">
        <f t="shared" si="1361"/>
        <v>1.7686193768206666E-5</v>
      </c>
      <c r="FT41" s="241">
        <f t="shared" si="1361"/>
        <v>1.7686193768206666E-5</v>
      </c>
      <c r="FU41" s="241">
        <f t="shared" si="1361"/>
        <v>1.7686193768206666E-5</v>
      </c>
      <c r="FV41" s="241">
        <f t="shared" si="1361"/>
        <v>1.7686193768206666E-5</v>
      </c>
      <c r="FW41" s="241">
        <f t="shared" si="1361"/>
        <v>1.7686193768206666E-5</v>
      </c>
      <c r="FX41" s="241">
        <f t="shared" si="1361"/>
        <v>1.7686193768206666E-5</v>
      </c>
      <c r="FY41" s="241">
        <f t="shared" si="1361"/>
        <v>1.7686193768206666E-5</v>
      </c>
      <c r="FZ41" s="241">
        <f t="shared" si="1361"/>
        <v>1.7686193768206666E-5</v>
      </c>
      <c r="GA41" s="241">
        <f t="shared" si="1361"/>
        <v>1.7686193768206666E-5</v>
      </c>
      <c r="GB41" s="241">
        <f t="shared" si="1361"/>
        <v>1.7686193768206666E-5</v>
      </c>
      <c r="GC41" s="241">
        <f t="shared" si="1361"/>
        <v>1.7686193768206666E-5</v>
      </c>
      <c r="GD41" s="241">
        <f t="shared" si="1361"/>
        <v>1.7686193768206666E-5</v>
      </c>
      <c r="GE41" s="241">
        <f t="shared" si="1361"/>
        <v>1.7686193768206666E-5</v>
      </c>
      <c r="GF41" s="241">
        <f t="shared" si="1361"/>
        <v>1.7686193768206666E-5</v>
      </c>
      <c r="GG41" s="241">
        <f t="shared" si="1361"/>
        <v>1.7686193768206666E-5</v>
      </c>
      <c r="GH41" s="241">
        <f t="shared" si="1361"/>
        <v>1.7686193768206666E-5</v>
      </c>
      <c r="GI41" s="241">
        <f t="shared" si="1361"/>
        <v>1.7686193768206666E-5</v>
      </c>
      <c r="GJ41" s="241">
        <f t="shared" si="1361"/>
        <v>1.7686193768206666E-5</v>
      </c>
      <c r="GK41" s="241">
        <f t="shared" si="1361"/>
        <v>1.7686193768206666E-5</v>
      </c>
      <c r="GL41" s="241">
        <f t="shared" ref="GL41:IW41" si="1362">GL39/GL40</f>
        <v>1.7686193768206666E-5</v>
      </c>
      <c r="GM41" s="241">
        <f t="shared" si="1362"/>
        <v>1.7686193768206666E-5</v>
      </c>
      <c r="GN41" s="241">
        <f t="shared" si="1362"/>
        <v>1.7686193768206666E-5</v>
      </c>
      <c r="GO41" s="241">
        <f t="shared" si="1362"/>
        <v>1.7686193768206666E-5</v>
      </c>
      <c r="GP41" s="241">
        <f t="shared" si="1362"/>
        <v>1.7686193768206666E-5</v>
      </c>
      <c r="GQ41" s="241">
        <f t="shared" si="1362"/>
        <v>1.7686193768206666E-5</v>
      </c>
      <c r="GR41" s="241">
        <f t="shared" si="1362"/>
        <v>1.7686193768206666E-5</v>
      </c>
      <c r="GS41" s="241">
        <f t="shared" si="1362"/>
        <v>1.7686193768206666E-5</v>
      </c>
      <c r="GT41" s="241">
        <f t="shared" si="1362"/>
        <v>1.7686193768206666E-5</v>
      </c>
      <c r="GU41" s="241">
        <f t="shared" si="1362"/>
        <v>1.7686193768206666E-5</v>
      </c>
      <c r="GV41" s="241">
        <f t="shared" si="1362"/>
        <v>1.7686193768206666E-5</v>
      </c>
      <c r="GW41" s="241">
        <f t="shared" si="1362"/>
        <v>1.7686193768206666E-5</v>
      </c>
      <c r="GX41" s="241">
        <f t="shared" si="1362"/>
        <v>0</v>
      </c>
      <c r="GY41" s="241">
        <f t="shared" si="1362"/>
        <v>0</v>
      </c>
      <c r="GZ41" s="241">
        <f t="shared" si="1362"/>
        <v>0</v>
      </c>
      <c r="HA41" s="241">
        <f t="shared" si="1362"/>
        <v>0</v>
      </c>
      <c r="HB41" s="241">
        <f t="shared" si="1362"/>
        <v>0</v>
      </c>
      <c r="HC41" s="241">
        <f t="shared" si="1362"/>
        <v>0</v>
      </c>
      <c r="HD41" s="241">
        <f t="shared" si="1362"/>
        <v>0</v>
      </c>
      <c r="HE41" s="241">
        <f t="shared" si="1362"/>
        <v>0</v>
      </c>
      <c r="HF41" s="241">
        <f t="shared" si="1362"/>
        <v>0</v>
      </c>
      <c r="HG41" s="241">
        <f t="shared" si="1362"/>
        <v>0</v>
      </c>
      <c r="HH41" s="241">
        <f t="shared" si="1362"/>
        <v>0</v>
      </c>
      <c r="HI41" s="241">
        <f t="shared" si="1362"/>
        <v>0</v>
      </c>
      <c r="HJ41" s="241">
        <f t="shared" si="1362"/>
        <v>0</v>
      </c>
      <c r="HK41" s="241">
        <f t="shared" si="1362"/>
        <v>0</v>
      </c>
      <c r="HL41" s="241">
        <f t="shared" si="1362"/>
        <v>0</v>
      </c>
      <c r="HM41" s="241">
        <f t="shared" si="1362"/>
        <v>0</v>
      </c>
      <c r="HN41" s="241">
        <f t="shared" si="1362"/>
        <v>0</v>
      </c>
      <c r="HO41" s="241">
        <f t="shared" si="1362"/>
        <v>0</v>
      </c>
      <c r="HP41" s="241">
        <f t="shared" si="1362"/>
        <v>0</v>
      </c>
      <c r="HQ41" s="241">
        <f t="shared" si="1362"/>
        <v>0</v>
      </c>
      <c r="HR41" s="241">
        <f t="shared" si="1362"/>
        <v>0</v>
      </c>
      <c r="HS41" s="241">
        <f t="shared" si="1362"/>
        <v>0</v>
      </c>
      <c r="HT41" s="241">
        <f t="shared" si="1362"/>
        <v>0</v>
      </c>
      <c r="HU41" s="241">
        <f t="shared" si="1362"/>
        <v>0</v>
      </c>
      <c r="HV41" s="241">
        <f t="shared" si="1362"/>
        <v>0</v>
      </c>
      <c r="HW41" s="241">
        <f t="shared" si="1362"/>
        <v>0</v>
      </c>
      <c r="HX41" s="241">
        <f t="shared" si="1362"/>
        <v>0</v>
      </c>
      <c r="HY41" s="241">
        <f t="shared" si="1362"/>
        <v>0</v>
      </c>
      <c r="HZ41" s="241">
        <f t="shared" si="1362"/>
        <v>0</v>
      </c>
      <c r="IA41" s="241">
        <f t="shared" si="1362"/>
        <v>0</v>
      </c>
      <c r="IB41" s="241">
        <f t="shared" si="1362"/>
        <v>0</v>
      </c>
      <c r="IC41" s="241">
        <f t="shared" si="1362"/>
        <v>0</v>
      </c>
      <c r="ID41" s="241">
        <f t="shared" si="1362"/>
        <v>0</v>
      </c>
      <c r="IE41" s="241">
        <f t="shared" si="1362"/>
        <v>0</v>
      </c>
      <c r="IF41" s="241">
        <f t="shared" si="1362"/>
        <v>0</v>
      </c>
      <c r="IG41" s="241">
        <f t="shared" si="1362"/>
        <v>0</v>
      </c>
      <c r="IH41" s="241">
        <f t="shared" si="1362"/>
        <v>0</v>
      </c>
      <c r="II41" s="241">
        <f t="shared" si="1362"/>
        <v>0</v>
      </c>
      <c r="IJ41" s="241">
        <f t="shared" si="1362"/>
        <v>0</v>
      </c>
      <c r="IK41" s="241">
        <f t="shared" si="1362"/>
        <v>0</v>
      </c>
      <c r="IL41" s="241">
        <f t="shared" si="1362"/>
        <v>0</v>
      </c>
      <c r="IM41" s="241">
        <f t="shared" si="1362"/>
        <v>0</v>
      </c>
      <c r="IN41" s="241">
        <f t="shared" si="1362"/>
        <v>0</v>
      </c>
      <c r="IO41" s="241">
        <f t="shared" si="1362"/>
        <v>0</v>
      </c>
      <c r="IP41" s="241">
        <f t="shared" si="1362"/>
        <v>0</v>
      </c>
      <c r="IQ41" s="241">
        <f t="shared" si="1362"/>
        <v>0</v>
      </c>
      <c r="IR41" s="241">
        <f t="shared" si="1362"/>
        <v>0</v>
      </c>
      <c r="IS41" s="241">
        <f t="shared" si="1362"/>
        <v>0</v>
      </c>
      <c r="IT41" s="241">
        <f t="shared" si="1362"/>
        <v>0</v>
      </c>
      <c r="IU41" s="241">
        <f t="shared" si="1362"/>
        <v>0</v>
      </c>
      <c r="IV41" s="241">
        <f t="shared" si="1362"/>
        <v>0</v>
      </c>
      <c r="IW41" s="241">
        <f t="shared" si="1362"/>
        <v>0</v>
      </c>
      <c r="IX41" s="241">
        <f t="shared" ref="IX41:KC41" si="1363">IX39/IX40</f>
        <v>0</v>
      </c>
      <c r="IY41" s="241">
        <f t="shared" si="1363"/>
        <v>0</v>
      </c>
      <c r="IZ41" s="241">
        <f t="shared" si="1363"/>
        <v>0</v>
      </c>
      <c r="JA41" s="241">
        <f t="shared" si="1363"/>
        <v>0</v>
      </c>
      <c r="JB41" s="241">
        <f t="shared" si="1363"/>
        <v>0</v>
      </c>
      <c r="JC41" s="241">
        <f t="shared" si="1363"/>
        <v>0</v>
      </c>
      <c r="JD41" s="241">
        <f t="shared" si="1363"/>
        <v>0</v>
      </c>
      <c r="JE41" s="241">
        <f t="shared" si="1363"/>
        <v>0</v>
      </c>
      <c r="JF41" s="241">
        <f t="shared" si="1363"/>
        <v>0</v>
      </c>
      <c r="JG41" s="241">
        <f t="shared" si="1363"/>
        <v>0</v>
      </c>
      <c r="JH41" s="241">
        <f t="shared" si="1363"/>
        <v>0</v>
      </c>
      <c r="JI41" s="241">
        <f t="shared" si="1363"/>
        <v>0</v>
      </c>
      <c r="JJ41" s="241">
        <f t="shared" si="1363"/>
        <v>0</v>
      </c>
      <c r="JK41" s="241">
        <f t="shared" si="1363"/>
        <v>0</v>
      </c>
      <c r="JL41" s="241">
        <f t="shared" si="1363"/>
        <v>0</v>
      </c>
      <c r="JM41" s="241">
        <f t="shared" si="1363"/>
        <v>0</v>
      </c>
      <c r="JN41" s="241">
        <f t="shared" si="1363"/>
        <v>0</v>
      </c>
      <c r="JO41" s="241">
        <f t="shared" si="1363"/>
        <v>0</v>
      </c>
      <c r="JP41" s="241">
        <f t="shared" si="1363"/>
        <v>0</v>
      </c>
      <c r="JQ41" s="241">
        <f t="shared" si="1363"/>
        <v>0</v>
      </c>
      <c r="JR41" s="241">
        <f t="shared" si="1363"/>
        <v>0</v>
      </c>
      <c r="JS41" s="241">
        <f t="shared" si="1363"/>
        <v>0</v>
      </c>
      <c r="JT41" s="241">
        <f t="shared" si="1363"/>
        <v>0</v>
      </c>
      <c r="JU41" s="241">
        <f t="shared" si="1363"/>
        <v>0</v>
      </c>
      <c r="JV41" s="241">
        <f t="shared" si="1363"/>
        <v>0</v>
      </c>
      <c r="JW41" s="241">
        <f t="shared" si="1363"/>
        <v>0</v>
      </c>
      <c r="JX41" s="241">
        <f t="shared" si="1363"/>
        <v>0</v>
      </c>
      <c r="JY41" s="241">
        <f t="shared" si="1363"/>
        <v>0</v>
      </c>
      <c r="JZ41" s="241">
        <f t="shared" si="1363"/>
        <v>0</v>
      </c>
      <c r="KA41" s="241">
        <f t="shared" si="1363"/>
        <v>0</v>
      </c>
      <c r="KB41" s="241">
        <f t="shared" si="1363"/>
        <v>0</v>
      </c>
      <c r="KC41" s="244">
        <f t="shared" si="1363"/>
        <v>0</v>
      </c>
    </row>
    <row r="43" spans="1:290" x14ac:dyDescent="0.25">
      <c r="A43" s="43" t="s">
        <v>49</v>
      </c>
      <c r="B43" s="292">
        <f t="shared" ref="B43:BM43" si="1364">B37+B41</f>
        <v>1.6375554845928409E-4</v>
      </c>
      <c r="C43" s="293">
        <f t="shared" si="1364"/>
        <v>1.6375554845928409E-4</v>
      </c>
      <c r="D43" s="293">
        <f t="shared" si="1364"/>
        <v>1.6375554845928409E-4</v>
      </c>
      <c r="E43" s="293">
        <f t="shared" si="1364"/>
        <v>1.6375554845928409E-4</v>
      </c>
      <c r="F43" s="293">
        <f t="shared" si="1364"/>
        <v>1.6375554845928409E-4</v>
      </c>
      <c r="G43" s="293">
        <f t="shared" si="1364"/>
        <v>1.6375554845928409E-4</v>
      </c>
      <c r="H43" s="293">
        <f t="shared" si="1364"/>
        <v>5.8472171490002757E-3</v>
      </c>
      <c r="I43" s="293">
        <f t="shared" si="1364"/>
        <v>5.8472171490002757E-3</v>
      </c>
      <c r="J43" s="293">
        <f t="shared" si="1364"/>
        <v>5.8472171490002757E-3</v>
      </c>
      <c r="K43" s="293">
        <f t="shared" si="1364"/>
        <v>5.8472171490002757E-3</v>
      </c>
      <c r="L43" s="293">
        <f t="shared" si="1364"/>
        <v>5.8472171490002757E-3</v>
      </c>
      <c r="M43" s="293">
        <f t="shared" si="1364"/>
        <v>5.8472171490002757E-3</v>
      </c>
      <c r="N43" s="293">
        <f t="shared" si="1364"/>
        <v>5.8472171490002757E-3</v>
      </c>
      <c r="O43" s="293">
        <f t="shared" si="1364"/>
        <v>5.8472171490002757E-3</v>
      </c>
      <c r="P43" s="293">
        <f t="shared" si="1364"/>
        <v>5.8472171490002757E-3</v>
      </c>
      <c r="Q43" s="293">
        <f t="shared" si="1364"/>
        <v>5.8472171490002757E-3</v>
      </c>
      <c r="R43" s="293">
        <f t="shared" si="1364"/>
        <v>5.8472171490002757E-3</v>
      </c>
      <c r="S43" s="293">
        <f t="shared" si="1364"/>
        <v>5.8472171490002757E-3</v>
      </c>
      <c r="T43" s="293">
        <f t="shared" si="1364"/>
        <v>5.8472171490002757E-3</v>
      </c>
      <c r="U43" s="293">
        <f t="shared" si="1364"/>
        <v>5.8472171490002757E-3</v>
      </c>
      <c r="V43" s="293">
        <f t="shared" si="1364"/>
        <v>5.8472171490002757E-3</v>
      </c>
      <c r="W43" s="293">
        <f t="shared" si="1364"/>
        <v>5.8472171490002757E-3</v>
      </c>
      <c r="X43" s="293">
        <f t="shared" si="1364"/>
        <v>5.8472171490002757E-3</v>
      </c>
      <c r="Y43" s="293">
        <f t="shared" si="1364"/>
        <v>5.8472171490002757E-3</v>
      </c>
      <c r="Z43" s="293">
        <f t="shared" si="1364"/>
        <v>3.3801707310222042E-3</v>
      </c>
      <c r="AA43" s="293">
        <f t="shared" si="1364"/>
        <v>3.3801707310222042E-3</v>
      </c>
      <c r="AB43" s="293">
        <f t="shared" si="1364"/>
        <v>3.3801707310222042E-3</v>
      </c>
      <c r="AC43" s="293">
        <f t="shared" si="1364"/>
        <v>3.3801707310222042E-3</v>
      </c>
      <c r="AD43" s="293">
        <f t="shared" si="1364"/>
        <v>3.3801707310222042E-3</v>
      </c>
      <c r="AE43" s="293">
        <f t="shared" si="1364"/>
        <v>3.3801707310222042E-3</v>
      </c>
      <c r="AF43" s="293">
        <f t="shared" si="1364"/>
        <v>3.3801707310222042E-3</v>
      </c>
      <c r="AG43" s="293">
        <f t="shared" si="1364"/>
        <v>3.3801707310222042E-3</v>
      </c>
      <c r="AH43" s="293">
        <f t="shared" si="1364"/>
        <v>3.3801707310222042E-3</v>
      </c>
      <c r="AI43" s="293">
        <f t="shared" si="1364"/>
        <v>3.3801707310222042E-3</v>
      </c>
      <c r="AJ43" s="293">
        <f t="shared" si="1364"/>
        <v>3.3801707310222042E-3</v>
      </c>
      <c r="AK43" s="293">
        <f t="shared" si="1364"/>
        <v>3.3801707310222042E-3</v>
      </c>
      <c r="AL43" s="293">
        <f t="shared" si="1364"/>
        <v>3.3801707310222042E-3</v>
      </c>
      <c r="AM43" s="293">
        <f t="shared" si="1364"/>
        <v>3.3801707310222042E-3</v>
      </c>
      <c r="AN43" s="293">
        <f t="shared" si="1364"/>
        <v>3.3801707310222042E-3</v>
      </c>
      <c r="AO43" s="293">
        <f t="shared" si="1364"/>
        <v>3.3801707310222042E-3</v>
      </c>
      <c r="AP43" s="293">
        <f t="shared" si="1364"/>
        <v>3.3801707310222042E-3</v>
      </c>
      <c r="AQ43" s="293">
        <f t="shared" si="1364"/>
        <v>3.3801707310222042E-3</v>
      </c>
      <c r="AR43" s="293">
        <f t="shared" si="1364"/>
        <v>3.3801707310222042E-3</v>
      </c>
      <c r="AS43" s="293">
        <f t="shared" si="1364"/>
        <v>3.3801707310222042E-3</v>
      </c>
      <c r="AT43" s="293">
        <f t="shared" si="1364"/>
        <v>3.3801707310222042E-3</v>
      </c>
      <c r="AU43" s="293">
        <f t="shared" si="1364"/>
        <v>3.3801707310222042E-3</v>
      </c>
      <c r="AV43" s="293">
        <f t="shared" si="1364"/>
        <v>3.3801707310222042E-3</v>
      </c>
      <c r="AW43" s="293">
        <f t="shared" si="1364"/>
        <v>3.3801707310222042E-3</v>
      </c>
      <c r="AX43" s="293">
        <f t="shared" si="1364"/>
        <v>6.3152068113107493E-4</v>
      </c>
      <c r="AY43" s="293">
        <f t="shared" si="1364"/>
        <v>6.3152068113107493E-4</v>
      </c>
      <c r="AZ43" s="293">
        <f t="shared" si="1364"/>
        <v>6.3152068113107493E-4</v>
      </c>
      <c r="BA43" s="293">
        <f t="shared" si="1364"/>
        <v>6.3152068113107493E-4</v>
      </c>
      <c r="BB43" s="293">
        <f t="shared" si="1364"/>
        <v>6.3152068113107493E-4</v>
      </c>
      <c r="BC43" s="293">
        <f t="shared" si="1364"/>
        <v>6.3152068113107493E-4</v>
      </c>
      <c r="BD43" s="293">
        <f t="shared" si="1364"/>
        <v>6.3152068113107493E-4</v>
      </c>
      <c r="BE43" s="293">
        <f t="shared" si="1364"/>
        <v>6.3152068113107493E-4</v>
      </c>
      <c r="BF43" s="293">
        <f t="shared" si="1364"/>
        <v>6.3152068113107493E-4</v>
      </c>
      <c r="BG43" s="293">
        <f t="shared" si="1364"/>
        <v>6.3152068113107493E-4</v>
      </c>
      <c r="BH43" s="293">
        <f t="shared" si="1364"/>
        <v>6.3152068113107493E-4</v>
      </c>
      <c r="BI43" s="293">
        <f t="shared" si="1364"/>
        <v>6.3152068113107493E-4</v>
      </c>
      <c r="BJ43" s="293">
        <f t="shared" si="1364"/>
        <v>6.3152068113107493E-4</v>
      </c>
      <c r="BK43" s="293">
        <f t="shared" si="1364"/>
        <v>6.3152068113107493E-4</v>
      </c>
      <c r="BL43" s="293">
        <f t="shared" si="1364"/>
        <v>6.3152068113107493E-4</v>
      </c>
      <c r="BM43" s="293">
        <f t="shared" si="1364"/>
        <v>6.3152068113107493E-4</v>
      </c>
      <c r="BN43" s="293">
        <f t="shared" ref="BN43:DY43" si="1365">BN37+BN41</f>
        <v>6.3152068113107493E-4</v>
      </c>
      <c r="BO43" s="293">
        <f t="shared" si="1365"/>
        <v>6.3152068113107493E-4</v>
      </c>
      <c r="BP43" s="293">
        <f t="shared" si="1365"/>
        <v>6.3152068113107493E-4</v>
      </c>
      <c r="BQ43" s="293">
        <f t="shared" si="1365"/>
        <v>6.3152068113107493E-4</v>
      </c>
      <c r="BR43" s="293">
        <f t="shared" si="1365"/>
        <v>6.3152068113107493E-4</v>
      </c>
      <c r="BS43" s="293">
        <f t="shared" si="1365"/>
        <v>6.3152068113107493E-4</v>
      </c>
      <c r="BT43" s="293">
        <f t="shared" si="1365"/>
        <v>6.3152068113107493E-4</v>
      </c>
      <c r="BU43" s="293">
        <f t="shared" si="1365"/>
        <v>6.3152068113107493E-4</v>
      </c>
      <c r="BV43" s="293">
        <f t="shared" si="1365"/>
        <v>6.3152068113107493E-4</v>
      </c>
      <c r="BW43" s="293">
        <f t="shared" si="1365"/>
        <v>6.3152068113107493E-4</v>
      </c>
      <c r="BX43" s="293">
        <f t="shared" si="1365"/>
        <v>6.3152068113107493E-4</v>
      </c>
      <c r="BY43" s="293">
        <f t="shared" si="1365"/>
        <v>6.3152068113107493E-4</v>
      </c>
      <c r="BZ43" s="293">
        <f t="shared" si="1365"/>
        <v>6.3152068113107493E-4</v>
      </c>
      <c r="CA43" s="293">
        <f t="shared" si="1365"/>
        <v>6.3152068113107493E-4</v>
      </c>
      <c r="CB43" s="293">
        <f t="shared" si="1365"/>
        <v>6.3152068113107493E-4</v>
      </c>
      <c r="CC43" s="293">
        <f t="shared" si="1365"/>
        <v>6.3152068113107493E-4</v>
      </c>
      <c r="CD43" s="293">
        <f t="shared" si="1365"/>
        <v>6.3152068113107493E-4</v>
      </c>
      <c r="CE43" s="293">
        <f t="shared" si="1365"/>
        <v>6.3152068113107493E-4</v>
      </c>
      <c r="CF43" s="293">
        <f t="shared" si="1365"/>
        <v>6.3152068113107493E-4</v>
      </c>
      <c r="CG43" s="293">
        <f t="shared" si="1365"/>
        <v>6.3152068113107493E-4</v>
      </c>
      <c r="CH43" s="293">
        <f t="shared" si="1365"/>
        <v>6.3152068113107493E-4</v>
      </c>
      <c r="CI43" s="293">
        <f t="shared" si="1365"/>
        <v>6.3152068113107493E-4</v>
      </c>
      <c r="CJ43" s="293">
        <f t="shared" si="1365"/>
        <v>6.3152068113107493E-4</v>
      </c>
      <c r="CK43" s="293">
        <f t="shared" si="1365"/>
        <v>6.3152068113107493E-4</v>
      </c>
      <c r="CL43" s="293">
        <f t="shared" si="1365"/>
        <v>6.3152068113107493E-4</v>
      </c>
      <c r="CM43" s="293">
        <f t="shared" si="1365"/>
        <v>6.3152068113107493E-4</v>
      </c>
      <c r="CN43" s="293">
        <f t="shared" si="1365"/>
        <v>6.3152068113107493E-4</v>
      </c>
      <c r="CO43" s="293">
        <f t="shared" si="1365"/>
        <v>6.3152068113107493E-4</v>
      </c>
      <c r="CP43" s="293">
        <f t="shared" si="1365"/>
        <v>6.3152068113107493E-4</v>
      </c>
      <c r="CQ43" s="293">
        <f t="shared" si="1365"/>
        <v>6.3152068113107493E-4</v>
      </c>
      <c r="CR43" s="293">
        <f t="shared" si="1365"/>
        <v>6.3152068113107493E-4</v>
      </c>
      <c r="CS43" s="293">
        <f t="shared" si="1365"/>
        <v>6.3152068113107493E-4</v>
      </c>
      <c r="CT43" s="293">
        <f t="shared" si="1365"/>
        <v>6.3152068113107493E-4</v>
      </c>
      <c r="CU43" s="293">
        <f t="shared" si="1365"/>
        <v>6.3152068113107493E-4</v>
      </c>
      <c r="CV43" s="293">
        <f t="shared" si="1365"/>
        <v>6.3152068113107493E-4</v>
      </c>
      <c r="CW43" s="293">
        <f t="shared" si="1365"/>
        <v>6.3152068113107493E-4</v>
      </c>
      <c r="CX43" s="293">
        <f t="shared" si="1365"/>
        <v>6.3152068113107493E-4</v>
      </c>
      <c r="CY43" s="293">
        <f t="shared" si="1365"/>
        <v>6.3152068113107493E-4</v>
      </c>
      <c r="CZ43" s="293">
        <f t="shared" si="1365"/>
        <v>6.3152068113107493E-4</v>
      </c>
      <c r="DA43" s="293">
        <f t="shared" si="1365"/>
        <v>6.3152068113107493E-4</v>
      </c>
      <c r="DB43" s="293">
        <f t="shared" si="1365"/>
        <v>6.3152068113107493E-4</v>
      </c>
      <c r="DC43" s="293">
        <f t="shared" si="1365"/>
        <v>6.3152068113107493E-4</v>
      </c>
      <c r="DD43" s="293">
        <f t="shared" si="1365"/>
        <v>6.3152068113107493E-4</v>
      </c>
      <c r="DE43" s="293">
        <f t="shared" si="1365"/>
        <v>6.3152068113107493E-4</v>
      </c>
      <c r="DF43" s="293">
        <f t="shared" si="1365"/>
        <v>6.3152068113107493E-4</v>
      </c>
      <c r="DG43" s="293">
        <f t="shared" si="1365"/>
        <v>6.3152068113107493E-4</v>
      </c>
      <c r="DH43" s="293">
        <f t="shared" si="1365"/>
        <v>6.3152068113107493E-4</v>
      </c>
      <c r="DI43" s="293">
        <f t="shared" si="1365"/>
        <v>6.3152068113107493E-4</v>
      </c>
      <c r="DJ43" s="293">
        <f t="shared" si="1365"/>
        <v>6.3152068113107493E-4</v>
      </c>
      <c r="DK43" s="293">
        <f t="shared" si="1365"/>
        <v>6.3152068113107493E-4</v>
      </c>
      <c r="DL43" s="293">
        <f t="shared" si="1365"/>
        <v>6.3152068113107493E-4</v>
      </c>
      <c r="DM43" s="293">
        <f t="shared" si="1365"/>
        <v>6.3152068113107493E-4</v>
      </c>
      <c r="DN43" s="293">
        <f t="shared" si="1365"/>
        <v>6.3152068113107493E-4</v>
      </c>
      <c r="DO43" s="293">
        <f t="shared" si="1365"/>
        <v>6.3152068113107493E-4</v>
      </c>
      <c r="DP43" s="293">
        <f t="shared" si="1365"/>
        <v>6.3152068113107493E-4</v>
      </c>
      <c r="DQ43" s="293">
        <f t="shared" si="1365"/>
        <v>6.3152068113107493E-4</v>
      </c>
      <c r="DR43" s="293">
        <f t="shared" si="1365"/>
        <v>6.3152068113107493E-4</v>
      </c>
      <c r="DS43" s="293">
        <f t="shared" si="1365"/>
        <v>6.3152068113107493E-4</v>
      </c>
      <c r="DT43" s="293">
        <f t="shared" si="1365"/>
        <v>6.3152068113107493E-4</v>
      </c>
      <c r="DU43" s="293">
        <f t="shared" si="1365"/>
        <v>6.3152068113107493E-4</v>
      </c>
      <c r="DV43" s="293">
        <f t="shared" si="1365"/>
        <v>6.3152068113107493E-4</v>
      </c>
      <c r="DW43" s="293">
        <f t="shared" si="1365"/>
        <v>6.3152068113107493E-4</v>
      </c>
      <c r="DX43" s="293">
        <f t="shared" si="1365"/>
        <v>6.3152068113107493E-4</v>
      </c>
      <c r="DY43" s="293">
        <f t="shared" si="1365"/>
        <v>6.3152068113107493E-4</v>
      </c>
      <c r="DZ43" s="293">
        <f t="shared" ref="DZ43:GK43" si="1366">DZ37+DZ41</f>
        <v>6.3152068113107493E-4</v>
      </c>
      <c r="EA43" s="293">
        <f t="shared" si="1366"/>
        <v>6.3152068113107493E-4</v>
      </c>
      <c r="EB43" s="293">
        <f t="shared" si="1366"/>
        <v>6.3152068113107493E-4</v>
      </c>
      <c r="EC43" s="293">
        <f t="shared" si="1366"/>
        <v>6.3152068113107493E-4</v>
      </c>
      <c r="ED43" s="293">
        <f t="shared" si="1366"/>
        <v>6.3152068113107493E-4</v>
      </c>
      <c r="EE43" s="293">
        <f t="shared" si="1366"/>
        <v>6.3152068113107493E-4</v>
      </c>
      <c r="EF43" s="293">
        <f t="shared" si="1366"/>
        <v>6.3152068113107493E-4</v>
      </c>
      <c r="EG43" s="293">
        <f t="shared" si="1366"/>
        <v>6.3152068113107493E-4</v>
      </c>
      <c r="EH43" s="293">
        <f t="shared" si="1366"/>
        <v>6.3152068113107493E-4</v>
      </c>
      <c r="EI43" s="293">
        <f t="shared" si="1366"/>
        <v>6.3152068113107493E-4</v>
      </c>
      <c r="EJ43" s="293">
        <f t="shared" si="1366"/>
        <v>6.3152068113107493E-4</v>
      </c>
      <c r="EK43" s="293">
        <f t="shared" si="1366"/>
        <v>6.3152068113107493E-4</v>
      </c>
      <c r="EL43" s="293">
        <f t="shared" si="1366"/>
        <v>6.3152068113107493E-4</v>
      </c>
      <c r="EM43" s="293">
        <f t="shared" si="1366"/>
        <v>6.3152068113107493E-4</v>
      </c>
      <c r="EN43" s="293">
        <f t="shared" si="1366"/>
        <v>6.3152068113107493E-4</v>
      </c>
      <c r="EO43" s="293">
        <f t="shared" si="1366"/>
        <v>6.3152068113107493E-4</v>
      </c>
      <c r="EP43" s="293">
        <f t="shared" si="1366"/>
        <v>6.3152068113107493E-4</v>
      </c>
      <c r="EQ43" s="293">
        <f t="shared" si="1366"/>
        <v>6.3152068113107493E-4</v>
      </c>
      <c r="ER43" s="293">
        <f t="shared" si="1366"/>
        <v>6.3152068113107493E-4</v>
      </c>
      <c r="ES43" s="293">
        <f t="shared" si="1366"/>
        <v>6.3152068113107493E-4</v>
      </c>
      <c r="ET43" s="293">
        <f t="shared" si="1366"/>
        <v>6.3152068113107493E-4</v>
      </c>
      <c r="EU43" s="293">
        <f t="shared" si="1366"/>
        <v>6.3152068113107493E-4</v>
      </c>
      <c r="EV43" s="293">
        <f t="shared" si="1366"/>
        <v>6.3152068113107493E-4</v>
      </c>
      <c r="EW43" s="293">
        <f t="shared" si="1366"/>
        <v>6.3152068113107493E-4</v>
      </c>
      <c r="EX43" s="293">
        <f t="shared" si="1366"/>
        <v>6.3152068113107493E-4</v>
      </c>
      <c r="EY43" s="293">
        <f t="shared" si="1366"/>
        <v>6.3152068113107493E-4</v>
      </c>
      <c r="EZ43" s="293">
        <f t="shared" si="1366"/>
        <v>6.3152068113107493E-4</v>
      </c>
      <c r="FA43" s="293">
        <f t="shared" si="1366"/>
        <v>6.3152068113107493E-4</v>
      </c>
      <c r="FB43" s="293">
        <f t="shared" si="1366"/>
        <v>6.3152068113107493E-4</v>
      </c>
      <c r="FC43" s="293">
        <f t="shared" si="1366"/>
        <v>6.3152068113107493E-4</v>
      </c>
      <c r="FD43" s="293">
        <f t="shared" si="1366"/>
        <v>6.3152068113107493E-4</v>
      </c>
      <c r="FE43" s="293">
        <f t="shared" si="1366"/>
        <v>6.3152068113107493E-4</v>
      </c>
      <c r="FF43" s="293">
        <f t="shared" si="1366"/>
        <v>6.3152068113107493E-4</v>
      </c>
      <c r="FG43" s="293">
        <f t="shared" si="1366"/>
        <v>6.3152068113107493E-4</v>
      </c>
      <c r="FH43" s="293">
        <f t="shared" si="1366"/>
        <v>6.3152068113107493E-4</v>
      </c>
      <c r="FI43" s="293">
        <f t="shared" si="1366"/>
        <v>6.3152068113107493E-4</v>
      </c>
      <c r="FJ43" s="293">
        <f t="shared" si="1366"/>
        <v>6.3152068113107493E-4</v>
      </c>
      <c r="FK43" s="293">
        <f t="shared" si="1366"/>
        <v>6.3152068113107493E-4</v>
      </c>
      <c r="FL43" s="293">
        <f t="shared" si="1366"/>
        <v>6.3152068113107493E-4</v>
      </c>
      <c r="FM43" s="293">
        <f t="shared" si="1366"/>
        <v>6.3152068113107493E-4</v>
      </c>
      <c r="FN43" s="293">
        <f t="shared" si="1366"/>
        <v>6.3152068113107493E-4</v>
      </c>
      <c r="FO43" s="293">
        <f t="shared" si="1366"/>
        <v>6.3152068113107493E-4</v>
      </c>
      <c r="FP43" s="293">
        <f t="shared" si="1366"/>
        <v>6.3152068113107493E-4</v>
      </c>
      <c r="FQ43" s="293">
        <f t="shared" si="1366"/>
        <v>6.3152068113107493E-4</v>
      </c>
      <c r="FR43" s="293">
        <f t="shared" si="1366"/>
        <v>6.3152068113107493E-4</v>
      </c>
      <c r="FS43" s="293">
        <f t="shared" si="1366"/>
        <v>6.3152068113107493E-4</v>
      </c>
      <c r="FT43" s="293">
        <f t="shared" si="1366"/>
        <v>6.3152068113107493E-4</v>
      </c>
      <c r="FU43" s="293">
        <f t="shared" si="1366"/>
        <v>6.3152068113107493E-4</v>
      </c>
      <c r="FV43" s="293">
        <f t="shared" si="1366"/>
        <v>6.3152068113107493E-4</v>
      </c>
      <c r="FW43" s="293">
        <f t="shared" si="1366"/>
        <v>6.3152068113107493E-4</v>
      </c>
      <c r="FX43" s="293">
        <f t="shared" si="1366"/>
        <v>6.3152068113107493E-4</v>
      </c>
      <c r="FY43" s="293">
        <f t="shared" si="1366"/>
        <v>6.3152068113107493E-4</v>
      </c>
      <c r="FZ43" s="293">
        <f t="shared" si="1366"/>
        <v>6.3152068113107493E-4</v>
      </c>
      <c r="GA43" s="293">
        <f t="shared" si="1366"/>
        <v>6.3152068113107493E-4</v>
      </c>
      <c r="GB43" s="293">
        <f t="shared" si="1366"/>
        <v>6.3152068113107493E-4</v>
      </c>
      <c r="GC43" s="293">
        <f t="shared" si="1366"/>
        <v>6.3152068113107493E-4</v>
      </c>
      <c r="GD43" s="293">
        <f t="shared" si="1366"/>
        <v>6.3152068113107493E-4</v>
      </c>
      <c r="GE43" s="293">
        <f t="shared" si="1366"/>
        <v>6.3152068113107493E-4</v>
      </c>
      <c r="GF43" s="293">
        <f t="shared" si="1366"/>
        <v>6.3152068113107493E-4</v>
      </c>
      <c r="GG43" s="293">
        <f t="shared" si="1366"/>
        <v>6.3152068113107493E-4</v>
      </c>
      <c r="GH43" s="293">
        <f t="shared" si="1366"/>
        <v>6.3152068113107493E-4</v>
      </c>
      <c r="GI43" s="293">
        <f t="shared" si="1366"/>
        <v>6.3152068113107493E-4</v>
      </c>
      <c r="GJ43" s="293">
        <f t="shared" si="1366"/>
        <v>6.3152068113107493E-4</v>
      </c>
      <c r="GK43" s="293">
        <f t="shared" si="1366"/>
        <v>6.3152068113107493E-4</v>
      </c>
      <c r="GL43" s="293">
        <f t="shared" ref="GL43:IW43" si="1367">GL37+GL41</f>
        <v>6.3152068113107493E-4</v>
      </c>
      <c r="GM43" s="293">
        <f t="shared" si="1367"/>
        <v>6.3152068113107493E-4</v>
      </c>
      <c r="GN43" s="293">
        <f t="shared" si="1367"/>
        <v>6.3152068113107493E-4</v>
      </c>
      <c r="GO43" s="293">
        <f t="shared" si="1367"/>
        <v>6.3152068113107493E-4</v>
      </c>
      <c r="GP43" s="293">
        <f t="shared" si="1367"/>
        <v>6.3152068113107493E-4</v>
      </c>
      <c r="GQ43" s="293">
        <f t="shared" si="1367"/>
        <v>6.3152068113107493E-4</v>
      </c>
      <c r="GR43" s="293">
        <f t="shared" si="1367"/>
        <v>6.3152068113107493E-4</v>
      </c>
      <c r="GS43" s="293">
        <f t="shared" si="1367"/>
        <v>6.3152068113107493E-4</v>
      </c>
      <c r="GT43" s="293">
        <f t="shared" si="1367"/>
        <v>6.3152068113107493E-4</v>
      </c>
      <c r="GU43" s="293">
        <f t="shared" si="1367"/>
        <v>6.3152068113107493E-4</v>
      </c>
      <c r="GV43" s="293">
        <f t="shared" si="1367"/>
        <v>6.3152068113107493E-4</v>
      </c>
      <c r="GW43" s="293">
        <f t="shared" si="1367"/>
        <v>6.3152068113107493E-4</v>
      </c>
      <c r="GX43" s="293">
        <f t="shared" si="1367"/>
        <v>-8.9504302626964086E-4</v>
      </c>
      <c r="GY43" s="293">
        <f t="shared" si="1367"/>
        <v>-8.9504302626964086E-4</v>
      </c>
      <c r="GZ43" s="293">
        <f t="shared" si="1367"/>
        <v>-8.9504302626964086E-4</v>
      </c>
      <c r="HA43" s="293">
        <f t="shared" si="1367"/>
        <v>-8.9504302626964086E-4</v>
      </c>
      <c r="HB43" s="293">
        <f t="shared" si="1367"/>
        <v>-8.9504302626964086E-4</v>
      </c>
      <c r="HC43" s="293">
        <f t="shared" si="1367"/>
        <v>-8.9504302626964086E-4</v>
      </c>
      <c r="HD43" s="293">
        <f t="shared" si="1367"/>
        <v>-8.9504302626964086E-4</v>
      </c>
      <c r="HE43" s="293">
        <f t="shared" si="1367"/>
        <v>-8.9504302626964086E-4</v>
      </c>
      <c r="HF43" s="293">
        <f t="shared" si="1367"/>
        <v>-8.9504302626964086E-4</v>
      </c>
      <c r="HG43" s="293">
        <f t="shared" si="1367"/>
        <v>-8.9504302626964086E-4</v>
      </c>
      <c r="HH43" s="293">
        <f t="shared" si="1367"/>
        <v>-8.9504302626964086E-4</v>
      </c>
      <c r="HI43" s="293">
        <f t="shared" si="1367"/>
        <v>-8.9504302626964086E-4</v>
      </c>
      <c r="HJ43" s="293">
        <f t="shared" si="1367"/>
        <v>-8.9504302626964086E-4</v>
      </c>
      <c r="HK43" s="293">
        <f t="shared" si="1367"/>
        <v>-8.9504302626964086E-4</v>
      </c>
      <c r="HL43" s="293">
        <f t="shared" si="1367"/>
        <v>-8.9504302626964086E-4</v>
      </c>
      <c r="HM43" s="293">
        <f t="shared" si="1367"/>
        <v>-8.9504302626964086E-4</v>
      </c>
      <c r="HN43" s="293">
        <f t="shared" si="1367"/>
        <v>-8.9504302626964086E-4</v>
      </c>
      <c r="HO43" s="293">
        <f t="shared" si="1367"/>
        <v>-8.9504302626964086E-4</v>
      </c>
      <c r="HP43" s="293">
        <f t="shared" si="1367"/>
        <v>-8.9504302626964086E-4</v>
      </c>
      <c r="HQ43" s="293">
        <f t="shared" si="1367"/>
        <v>-8.9504302626964086E-4</v>
      </c>
      <c r="HR43" s="293">
        <f t="shared" si="1367"/>
        <v>-8.9504302626964086E-4</v>
      </c>
      <c r="HS43" s="293">
        <f t="shared" si="1367"/>
        <v>-8.9504302626964086E-4</v>
      </c>
      <c r="HT43" s="293">
        <f t="shared" si="1367"/>
        <v>-8.9504302626964086E-4</v>
      </c>
      <c r="HU43" s="293">
        <f t="shared" si="1367"/>
        <v>-8.9504302626964086E-4</v>
      </c>
      <c r="HV43" s="293">
        <f t="shared" si="1367"/>
        <v>-8.9504302626964086E-4</v>
      </c>
      <c r="HW43" s="293">
        <f t="shared" si="1367"/>
        <v>-8.9504302626964086E-4</v>
      </c>
      <c r="HX43" s="293">
        <f t="shared" si="1367"/>
        <v>-8.9504302626964086E-4</v>
      </c>
      <c r="HY43" s="293">
        <f t="shared" si="1367"/>
        <v>-8.9504302626964086E-4</v>
      </c>
      <c r="HZ43" s="293">
        <f t="shared" si="1367"/>
        <v>-8.9504302626964086E-4</v>
      </c>
      <c r="IA43" s="293">
        <f t="shared" si="1367"/>
        <v>-8.9504302626964086E-4</v>
      </c>
      <c r="IB43" s="293">
        <f t="shared" si="1367"/>
        <v>-8.9504302626964086E-4</v>
      </c>
      <c r="IC43" s="293">
        <f t="shared" si="1367"/>
        <v>-8.9504302626964086E-4</v>
      </c>
      <c r="ID43" s="293">
        <f t="shared" si="1367"/>
        <v>-8.9504302626964086E-4</v>
      </c>
      <c r="IE43" s="293">
        <f t="shared" si="1367"/>
        <v>-8.9504302626964086E-4</v>
      </c>
      <c r="IF43" s="293">
        <f t="shared" si="1367"/>
        <v>-8.9504302626964086E-4</v>
      </c>
      <c r="IG43" s="293">
        <f t="shared" si="1367"/>
        <v>-8.9504302626964086E-4</v>
      </c>
      <c r="IH43" s="293">
        <f t="shared" si="1367"/>
        <v>-8.9504302626964086E-4</v>
      </c>
      <c r="II43" s="293">
        <f t="shared" si="1367"/>
        <v>-8.9504302626964086E-4</v>
      </c>
      <c r="IJ43" s="293">
        <f t="shared" si="1367"/>
        <v>-8.9504302626964086E-4</v>
      </c>
      <c r="IK43" s="293">
        <f t="shared" si="1367"/>
        <v>-8.9504302626964086E-4</v>
      </c>
      <c r="IL43" s="293">
        <f t="shared" si="1367"/>
        <v>-8.9504302626964086E-4</v>
      </c>
      <c r="IM43" s="293">
        <f t="shared" si="1367"/>
        <v>-8.9504302626964086E-4</v>
      </c>
      <c r="IN43" s="293">
        <f t="shared" si="1367"/>
        <v>-8.9504302626964086E-4</v>
      </c>
      <c r="IO43" s="293">
        <f t="shared" si="1367"/>
        <v>-8.9504302626964086E-4</v>
      </c>
      <c r="IP43" s="293">
        <f t="shared" si="1367"/>
        <v>-8.9504302626964086E-4</v>
      </c>
      <c r="IQ43" s="293">
        <f t="shared" si="1367"/>
        <v>-8.9504302626964086E-4</v>
      </c>
      <c r="IR43" s="293">
        <f t="shared" si="1367"/>
        <v>-8.9504302626964086E-4</v>
      </c>
      <c r="IS43" s="293">
        <f t="shared" si="1367"/>
        <v>-8.9504302626964086E-4</v>
      </c>
      <c r="IT43" s="293">
        <f t="shared" si="1367"/>
        <v>-8.9504302626964086E-4</v>
      </c>
      <c r="IU43" s="293">
        <f t="shared" si="1367"/>
        <v>-8.9504302626964086E-4</v>
      </c>
      <c r="IV43" s="293">
        <f t="shared" si="1367"/>
        <v>-8.9504302626964086E-4</v>
      </c>
      <c r="IW43" s="293">
        <f t="shared" si="1367"/>
        <v>-8.9504302626964086E-4</v>
      </c>
      <c r="IX43" s="293">
        <f t="shared" ref="IX43:KC43" si="1368">IX37+IX41</f>
        <v>-8.9504302626964086E-4</v>
      </c>
      <c r="IY43" s="293">
        <f t="shared" si="1368"/>
        <v>-8.9504302626964086E-4</v>
      </c>
      <c r="IZ43" s="293">
        <f t="shared" si="1368"/>
        <v>-8.9504302626964086E-4</v>
      </c>
      <c r="JA43" s="293">
        <f t="shared" si="1368"/>
        <v>-8.9504302626964086E-4</v>
      </c>
      <c r="JB43" s="293">
        <f t="shared" si="1368"/>
        <v>-8.9504302626964086E-4</v>
      </c>
      <c r="JC43" s="293">
        <f t="shared" si="1368"/>
        <v>-8.9504302626964086E-4</v>
      </c>
      <c r="JD43" s="293">
        <f t="shared" si="1368"/>
        <v>-8.9504302626964086E-4</v>
      </c>
      <c r="JE43" s="293">
        <f t="shared" si="1368"/>
        <v>-8.9504302626964086E-4</v>
      </c>
      <c r="JF43" s="293">
        <f t="shared" si="1368"/>
        <v>-8.9504302626964086E-4</v>
      </c>
      <c r="JG43" s="293">
        <f t="shared" si="1368"/>
        <v>-8.9504302626964086E-4</v>
      </c>
      <c r="JH43" s="293">
        <f t="shared" si="1368"/>
        <v>-8.9504302626964086E-4</v>
      </c>
      <c r="JI43" s="293">
        <f t="shared" si="1368"/>
        <v>-8.9504302626964086E-4</v>
      </c>
      <c r="JJ43" s="293">
        <f t="shared" si="1368"/>
        <v>-8.9504302626964086E-4</v>
      </c>
      <c r="JK43" s="293">
        <f t="shared" si="1368"/>
        <v>-8.9504302626964086E-4</v>
      </c>
      <c r="JL43" s="293">
        <f t="shared" si="1368"/>
        <v>-8.9504302626964086E-4</v>
      </c>
      <c r="JM43" s="293">
        <f t="shared" si="1368"/>
        <v>-8.9504302626964086E-4</v>
      </c>
      <c r="JN43" s="293">
        <f t="shared" si="1368"/>
        <v>-8.9504302626964086E-4</v>
      </c>
      <c r="JO43" s="293">
        <f t="shared" si="1368"/>
        <v>-8.9504302626964086E-4</v>
      </c>
      <c r="JP43" s="293">
        <f t="shared" si="1368"/>
        <v>-8.9504302626964086E-4</v>
      </c>
      <c r="JQ43" s="293">
        <f t="shared" si="1368"/>
        <v>-8.9504302626964086E-4</v>
      </c>
      <c r="JR43" s="293">
        <f t="shared" si="1368"/>
        <v>-8.9504302626964086E-4</v>
      </c>
      <c r="JS43" s="293">
        <f t="shared" si="1368"/>
        <v>-8.9504302626964086E-4</v>
      </c>
      <c r="JT43" s="293">
        <f t="shared" si="1368"/>
        <v>-8.9504302626964086E-4</v>
      </c>
      <c r="JU43" s="293">
        <f t="shared" si="1368"/>
        <v>-8.9504302626964086E-4</v>
      </c>
      <c r="JV43" s="293">
        <f t="shared" si="1368"/>
        <v>-8.9504302626964086E-4</v>
      </c>
      <c r="JW43" s="293">
        <f t="shared" si="1368"/>
        <v>-8.9504302626964086E-4</v>
      </c>
      <c r="JX43" s="293">
        <f t="shared" si="1368"/>
        <v>-8.9504302626964086E-4</v>
      </c>
      <c r="JY43" s="293">
        <f t="shared" si="1368"/>
        <v>-8.9504302626964086E-4</v>
      </c>
      <c r="JZ43" s="293">
        <f t="shared" si="1368"/>
        <v>-8.9504302626964086E-4</v>
      </c>
      <c r="KA43" s="293">
        <f t="shared" si="1368"/>
        <v>-8.9504302626964086E-4</v>
      </c>
      <c r="KB43" s="293">
        <f t="shared" si="1368"/>
        <v>-8.9504302626964086E-4</v>
      </c>
      <c r="KC43" s="294">
        <f t="shared" si="1368"/>
        <v>-8.9504302626964086E-4</v>
      </c>
    </row>
    <row r="45" spans="1:290" x14ac:dyDescent="0.25">
      <c r="H45" s="45"/>
    </row>
    <row r="47" spans="1:290" x14ac:dyDescent="0.25">
      <c r="B47" s="45"/>
    </row>
    <row r="50" spans="37:37" x14ac:dyDescent="0.25">
      <c r="AK50" s="45"/>
    </row>
    <row r="52" spans="37:37" x14ac:dyDescent="0.25">
      <c r="AK52" s="46"/>
    </row>
  </sheetData>
  <pageMargins left="0.7" right="0.7" top="0.75" bottom="0.75" header="0.3" footer="0.3"/>
  <pageSetup scale="76" fitToWidth="0" orientation="landscape" r:id="rId1"/>
  <colBreaks count="1" manualBreakCount="1">
    <brk id="7" max="4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6CA3-BB23-4CBA-AF22-FDE47D42B8C8}">
  <sheetPr>
    <pageSetUpPr fitToPage="1"/>
  </sheetPr>
  <dimension ref="A1:Y62"/>
  <sheetViews>
    <sheetView view="pageBreakPreview" zoomScale="80" zoomScaleNormal="85" zoomScaleSheetLayoutView="80" workbookViewId="0">
      <pane xSplit="1" ySplit="2" topLeftCell="B3" activePane="bottomRight" state="frozen"/>
      <selection pane="topRight" activeCell="B1" sqref="B1"/>
      <selection pane="bottomLeft" activeCell="A3" sqref="A3"/>
      <selection pane="bottomRight" activeCell="B30" sqref="B30"/>
    </sheetView>
  </sheetViews>
  <sheetFormatPr defaultColWidth="8.7109375" defaultRowHeight="15.75" x14ac:dyDescent="0.25"/>
  <cols>
    <col min="1" max="1" width="42.140625" style="22" customWidth="1"/>
    <col min="2" max="2" width="18.140625" style="22" customWidth="1"/>
    <col min="3" max="3" width="18.140625" style="22" bestFit="1" customWidth="1"/>
    <col min="4" max="4" width="18.28515625" style="22" customWidth="1"/>
    <col min="5" max="5" width="19.85546875" style="22" bestFit="1" customWidth="1"/>
    <col min="6" max="6" width="21" style="22" customWidth="1"/>
    <col min="7" max="7" width="17.5703125" style="22" bestFit="1" customWidth="1"/>
    <col min="8" max="9" width="14.5703125" style="22" bestFit="1" customWidth="1"/>
    <col min="10" max="10" width="16.85546875" style="22" customWidth="1"/>
    <col min="11" max="18" width="14.5703125" style="22" bestFit="1" customWidth="1"/>
    <col min="19" max="21" width="15" style="22" bestFit="1" customWidth="1"/>
    <col min="22" max="24" width="16.140625" style="22" bestFit="1" customWidth="1"/>
    <col min="25" max="25" width="13.85546875" style="22" bestFit="1" customWidth="1"/>
    <col min="26" max="16384" width="8.7109375" style="22"/>
  </cols>
  <sheetData>
    <row r="1" spans="1:25" ht="16.5" thickBot="1" x14ac:dyDescent="0.3">
      <c r="A1" s="216" t="s">
        <v>50</v>
      </c>
      <c r="B1" s="217" t="s">
        <v>51</v>
      </c>
      <c r="C1" s="218"/>
      <c r="D1" s="218"/>
      <c r="E1" s="219"/>
      <c r="F1" s="220" t="s">
        <v>24</v>
      </c>
      <c r="G1" s="218"/>
      <c r="H1" s="218"/>
      <c r="I1" s="218"/>
      <c r="J1" s="218"/>
      <c r="K1" s="218"/>
      <c r="L1" s="218"/>
      <c r="M1" s="218"/>
      <c r="N1" s="218"/>
      <c r="O1" s="218"/>
      <c r="P1" s="218"/>
      <c r="Q1" s="218"/>
      <c r="R1" s="219"/>
      <c r="S1" s="220" t="s">
        <v>25</v>
      </c>
      <c r="T1" s="218"/>
      <c r="U1" s="218"/>
      <c r="V1" s="218"/>
      <c r="W1" s="218"/>
      <c r="X1" s="218"/>
      <c r="Y1" s="221"/>
    </row>
    <row r="2" spans="1:25" x14ac:dyDescent="0.25">
      <c r="A2" s="222"/>
      <c r="B2" s="222">
        <v>2026</v>
      </c>
      <c r="C2" s="22">
        <v>2027</v>
      </c>
      <c r="D2" s="22">
        <v>2028</v>
      </c>
      <c r="E2" s="223">
        <v>2029</v>
      </c>
      <c r="F2" s="22">
        <v>2030</v>
      </c>
      <c r="G2" s="22">
        <v>2031</v>
      </c>
      <c r="H2" s="22">
        <v>2032</v>
      </c>
      <c r="I2" s="22">
        <v>2033</v>
      </c>
      <c r="J2" s="22">
        <v>2034</v>
      </c>
      <c r="K2" s="22">
        <v>2035</v>
      </c>
      <c r="L2" s="22">
        <v>2036</v>
      </c>
      <c r="M2" s="22">
        <v>2037</v>
      </c>
      <c r="N2" s="22">
        <v>2038</v>
      </c>
      <c r="O2" s="22">
        <v>2039</v>
      </c>
      <c r="P2" s="22">
        <v>2040</v>
      </c>
      <c r="Q2" s="22">
        <v>2041</v>
      </c>
      <c r="R2" s="223">
        <v>2042</v>
      </c>
      <c r="S2" s="22">
        <v>2043</v>
      </c>
      <c r="T2" s="22">
        <v>2044</v>
      </c>
      <c r="U2" s="22">
        <v>2045</v>
      </c>
      <c r="V2" s="22">
        <v>2046</v>
      </c>
      <c r="W2" s="22">
        <v>2047</v>
      </c>
      <c r="X2" s="22">
        <v>2048</v>
      </c>
      <c r="Y2" s="223">
        <v>2049</v>
      </c>
    </row>
    <row r="3" spans="1:25" x14ac:dyDescent="0.25">
      <c r="A3" s="222" t="s">
        <v>34</v>
      </c>
      <c r="B3" s="224">
        <v>0.05</v>
      </c>
      <c r="E3" s="223"/>
      <c r="R3" s="223"/>
      <c r="Y3" s="223"/>
    </row>
    <row r="4" spans="1:25" x14ac:dyDescent="0.25">
      <c r="A4" s="222" t="s">
        <v>52</v>
      </c>
      <c r="B4" s="37">
        <v>372155.17370624997</v>
      </c>
      <c r="E4" s="223"/>
      <c r="H4" s="24"/>
      <c r="R4" s="223"/>
      <c r="Y4" s="223"/>
    </row>
    <row r="5" spans="1:25" x14ac:dyDescent="0.25">
      <c r="A5" s="172" t="s">
        <v>53</v>
      </c>
      <c r="B5" s="173">
        <v>820169</v>
      </c>
      <c r="D5" s="45"/>
      <c r="E5" s="223"/>
      <c r="R5" s="223"/>
      <c r="Y5" s="223"/>
    </row>
    <row r="6" spans="1:25" x14ac:dyDescent="0.25">
      <c r="A6" s="222" t="s">
        <v>54</v>
      </c>
      <c r="B6" s="37">
        <f>1003225.9936916-B7-B8</f>
        <v>686546.40921339917</v>
      </c>
      <c r="C6" s="45"/>
      <c r="E6" s="223"/>
      <c r="R6" s="223"/>
      <c r="Y6" s="223"/>
    </row>
    <row r="7" spans="1:25" x14ac:dyDescent="0.25">
      <c r="A7" s="222" t="s">
        <v>55</v>
      </c>
      <c r="B7" s="37">
        <f>167789*0.004</f>
        <v>671.15600000000006</v>
      </c>
      <c r="C7" s="45"/>
      <c r="R7" s="223"/>
      <c r="Y7" s="223"/>
    </row>
    <row r="8" spans="1:25" x14ac:dyDescent="0.25">
      <c r="A8" s="222" t="s">
        <v>56</v>
      </c>
      <c r="B8" s="37">
        <v>316008.42847820092</v>
      </c>
      <c r="C8" s="45"/>
      <c r="R8" s="223"/>
      <c r="Y8" s="223"/>
    </row>
    <row r="9" spans="1:25" x14ac:dyDescent="0.25">
      <c r="A9" s="222" t="s">
        <v>57</v>
      </c>
      <c r="B9" s="37">
        <v>621718.66081820102</v>
      </c>
      <c r="C9" s="45"/>
      <c r="R9" s="223"/>
      <c r="Y9" s="223"/>
    </row>
    <row r="10" spans="1:25" x14ac:dyDescent="0.25">
      <c r="A10" s="222"/>
      <c r="B10" s="37"/>
      <c r="E10" s="223"/>
      <c r="R10" s="223"/>
      <c r="Y10" s="223"/>
    </row>
    <row r="11" spans="1:25" x14ac:dyDescent="0.25">
      <c r="A11" s="222" t="s">
        <v>58</v>
      </c>
      <c r="B11" s="37"/>
      <c r="E11" s="223"/>
      <c r="R11" s="223"/>
      <c r="Y11" s="223"/>
    </row>
    <row r="12" spans="1:25" x14ac:dyDescent="0.25">
      <c r="A12" s="222" t="s">
        <v>59</v>
      </c>
      <c r="B12" s="35">
        <f>C12/3</f>
        <v>6793336.9052614225</v>
      </c>
      <c r="C12" s="39">
        <f>'REC Premium Reserve Calculation'!B16</f>
        <v>20380010.715784267</v>
      </c>
      <c r="D12" s="225">
        <f>C12</f>
        <v>20380010.715784267</v>
      </c>
      <c r="E12" s="226">
        <f>D12</f>
        <v>20380010.715784267</v>
      </c>
      <c r="F12" s="46">
        <f>E12</f>
        <v>20380010.715784267</v>
      </c>
      <c r="G12" s="46">
        <f t="shared" ref="G12:J12" si="0">F12</f>
        <v>20380010.715784267</v>
      </c>
      <c r="H12" s="46">
        <f t="shared" si="0"/>
        <v>20380010.715784267</v>
      </c>
      <c r="I12" s="46">
        <f t="shared" si="0"/>
        <v>20380010.715784267</v>
      </c>
      <c r="J12" s="46">
        <f t="shared" si="0"/>
        <v>20380010.715784267</v>
      </c>
      <c r="K12" s="46">
        <f t="shared" ref="K12:K13" si="1">J12</f>
        <v>20380010.715784267</v>
      </c>
      <c r="L12" s="46">
        <f t="shared" ref="L12:L13" si="2">K12</f>
        <v>20380010.715784267</v>
      </c>
      <c r="M12" s="46">
        <f t="shared" ref="M12:M13" si="3">L12</f>
        <v>20380010.715784267</v>
      </c>
      <c r="N12" s="46">
        <f t="shared" ref="N12:N13" si="4">M12</f>
        <v>20380010.715784267</v>
      </c>
      <c r="O12" s="46">
        <f t="shared" ref="O12:O13" si="5">N12</f>
        <v>20380010.715784267</v>
      </c>
      <c r="P12" s="46">
        <f t="shared" ref="P12:P13" si="6">O12</f>
        <v>20380010.715784267</v>
      </c>
      <c r="Q12" s="46">
        <f t="shared" ref="Q12:Q13" si="7">P12</f>
        <v>20380010.715784267</v>
      </c>
      <c r="R12" s="226">
        <f t="shared" ref="R12:R13" si="8">Q12</f>
        <v>20380010.715784267</v>
      </c>
      <c r="S12" s="46">
        <f t="shared" ref="S12:S13" si="9">R12</f>
        <v>20380010.715784267</v>
      </c>
      <c r="T12" s="46">
        <f t="shared" ref="T12:T13" si="10">S12</f>
        <v>20380010.715784267</v>
      </c>
      <c r="U12" s="46">
        <f t="shared" ref="U12:U13" si="11">T12</f>
        <v>20380010.715784267</v>
      </c>
      <c r="V12" s="46">
        <f t="shared" ref="V12:V13" si="12">U12</f>
        <v>20380010.715784267</v>
      </c>
      <c r="W12" s="46">
        <f t="shared" ref="W12:W13" si="13">V12</f>
        <v>20380010.715784267</v>
      </c>
      <c r="X12" s="46">
        <f t="shared" ref="X12:X13" si="14">W12</f>
        <v>20380010.715784267</v>
      </c>
      <c r="Y12" s="226">
        <f t="shared" ref="Y12:Y13" si="15">X12</f>
        <v>20380010.715784267</v>
      </c>
    </row>
    <row r="13" spans="1:25" x14ac:dyDescent="0.25">
      <c r="A13" s="222" t="s">
        <v>60</v>
      </c>
      <c r="B13" s="35">
        <f>E13/4*0</f>
        <v>0</v>
      </c>
      <c r="C13" s="38">
        <f>E13/2*0</f>
        <v>0</v>
      </c>
      <c r="D13" s="38">
        <f>E13*3/4*0+E13/2</f>
        <v>10190005.357892133</v>
      </c>
      <c r="E13" s="174">
        <f>'REC Premium Reserve Calculation'!C16</f>
        <v>20380010.715784267</v>
      </c>
      <c r="F13" s="46">
        <f t="shared" ref="F13:J13" si="16">E13</f>
        <v>20380010.715784267</v>
      </c>
      <c r="G13" s="46">
        <f t="shared" si="16"/>
        <v>20380010.715784267</v>
      </c>
      <c r="H13" s="46">
        <f t="shared" si="16"/>
        <v>20380010.715784267</v>
      </c>
      <c r="I13" s="46">
        <f t="shared" si="16"/>
        <v>20380010.715784267</v>
      </c>
      <c r="J13" s="46">
        <f t="shared" si="16"/>
        <v>20380010.715784267</v>
      </c>
      <c r="K13" s="46">
        <f t="shared" si="1"/>
        <v>20380010.715784267</v>
      </c>
      <c r="L13" s="46">
        <f t="shared" si="2"/>
        <v>20380010.715784267</v>
      </c>
      <c r="M13" s="46">
        <f t="shared" si="3"/>
        <v>20380010.715784267</v>
      </c>
      <c r="N13" s="46">
        <f t="shared" si="4"/>
        <v>20380010.715784267</v>
      </c>
      <c r="O13" s="46">
        <f t="shared" si="5"/>
        <v>20380010.715784267</v>
      </c>
      <c r="P13" s="46">
        <f t="shared" si="6"/>
        <v>20380010.715784267</v>
      </c>
      <c r="Q13" s="46">
        <f t="shared" si="7"/>
        <v>20380010.715784267</v>
      </c>
      <c r="R13" s="226">
        <f t="shared" si="8"/>
        <v>20380010.715784267</v>
      </c>
      <c r="S13" s="46">
        <f t="shared" si="9"/>
        <v>20380010.715784267</v>
      </c>
      <c r="T13" s="46">
        <f t="shared" si="10"/>
        <v>20380010.715784267</v>
      </c>
      <c r="U13" s="46">
        <f t="shared" si="11"/>
        <v>20380010.715784267</v>
      </c>
      <c r="V13" s="46">
        <f t="shared" si="12"/>
        <v>20380010.715784267</v>
      </c>
      <c r="W13" s="46">
        <f t="shared" si="13"/>
        <v>20380010.715784267</v>
      </c>
      <c r="X13" s="46">
        <f t="shared" si="14"/>
        <v>20380010.715784267</v>
      </c>
      <c r="Y13" s="226">
        <f t="shared" si="15"/>
        <v>20380010.715784267</v>
      </c>
    </row>
    <row r="14" spans="1:25" x14ac:dyDescent="0.25">
      <c r="A14" s="222" t="s">
        <v>61</v>
      </c>
      <c r="B14" s="227">
        <f t="shared" ref="B14:Y14" si="17">SUM(B12:B13)</f>
        <v>6793336.9052614225</v>
      </c>
      <c r="C14" s="46">
        <f t="shared" si="17"/>
        <v>20380010.715784267</v>
      </c>
      <c r="D14" s="46">
        <f t="shared" si="17"/>
        <v>30570016.0736764</v>
      </c>
      <c r="E14" s="226">
        <f t="shared" si="17"/>
        <v>40760021.431568533</v>
      </c>
      <c r="F14" s="46">
        <f t="shared" si="17"/>
        <v>40760021.431568533</v>
      </c>
      <c r="G14" s="46">
        <f t="shared" si="17"/>
        <v>40760021.431568533</v>
      </c>
      <c r="H14" s="46">
        <f t="shared" si="17"/>
        <v>40760021.431568533</v>
      </c>
      <c r="I14" s="46">
        <f t="shared" si="17"/>
        <v>40760021.431568533</v>
      </c>
      <c r="J14" s="46">
        <f t="shared" si="17"/>
        <v>40760021.431568533</v>
      </c>
      <c r="K14" s="46">
        <f t="shared" si="17"/>
        <v>40760021.431568533</v>
      </c>
      <c r="L14" s="46">
        <f t="shared" si="17"/>
        <v>40760021.431568533</v>
      </c>
      <c r="M14" s="46">
        <f t="shared" si="17"/>
        <v>40760021.431568533</v>
      </c>
      <c r="N14" s="46">
        <f t="shared" si="17"/>
        <v>40760021.431568533</v>
      </c>
      <c r="O14" s="46">
        <f t="shared" si="17"/>
        <v>40760021.431568533</v>
      </c>
      <c r="P14" s="46">
        <f t="shared" si="17"/>
        <v>40760021.431568533</v>
      </c>
      <c r="Q14" s="46">
        <f t="shared" si="17"/>
        <v>40760021.431568533</v>
      </c>
      <c r="R14" s="226">
        <f t="shared" si="17"/>
        <v>40760021.431568533</v>
      </c>
      <c r="S14" s="46">
        <f t="shared" si="17"/>
        <v>40760021.431568533</v>
      </c>
      <c r="T14" s="46">
        <f t="shared" si="17"/>
        <v>40760021.431568533</v>
      </c>
      <c r="U14" s="46">
        <f t="shared" si="17"/>
        <v>40760021.431568533</v>
      </c>
      <c r="V14" s="46">
        <f t="shared" si="17"/>
        <v>40760021.431568533</v>
      </c>
      <c r="W14" s="46">
        <f t="shared" si="17"/>
        <v>40760021.431568533</v>
      </c>
      <c r="X14" s="46">
        <f t="shared" si="17"/>
        <v>40760021.431568533</v>
      </c>
      <c r="Y14" s="226">
        <f t="shared" si="17"/>
        <v>40760021.431568533</v>
      </c>
    </row>
    <row r="15" spans="1:25" x14ac:dyDescent="0.25">
      <c r="A15" s="222" t="s">
        <v>62</v>
      </c>
      <c r="B15" s="31">
        <f>B14+INDEX('Forecast CREA Model'!15:15,1,MATCH('Forecast Assumptions'!B2,'Forecast CREA Model'!2:2,0))</f>
        <v>255469.63958822377</v>
      </c>
      <c r="C15" s="30">
        <f>C14+INDEX('Forecast CREA Model'!15:15,1,MATCH('Forecast Assumptions'!C2,'Forecast CREA Model'!2:2,0))</f>
        <v>0</v>
      </c>
      <c r="D15" s="38">
        <f>D14+INDEX('Forecast CREA Model'!15:15,1,MATCH('Forecast Assumptions'!D2,'Forecast CREA Model'!2:2,0))</f>
        <v>304747.47536896542</v>
      </c>
      <c r="E15" s="36">
        <f>E14+INDEX('Forecast CREA Model'!15:15,1,MATCH('Forecast Assumptions'!E2,'Forecast CREA Model'!2:2,0))</f>
        <v>0</v>
      </c>
      <c r="F15" s="26">
        <f>F14+INDEX('Forecast CREA Model'!15:15,1,MATCH('Forecast Assumptions'!F2,'Forecast CREA Model'!2:2,0))</f>
        <v>-19062.714218512177</v>
      </c>
      <c r="G15" s="26">
        <f>G14+INDEX('Forecast CREA Model'!15:15,1,MATCH('Forecast Assumptions'!G2,'Forecast CREA Model'!2:2,0))</f>
        <v>-13729.605279184878</v>
      </c>
      <c r="H15" s="26">
        <f>H14+INDEX('Forecast CREA Model'!15:15,1,MATCH('Forecast Assumptions'!H2,'Forecast CREA Model'!2:2,0))</f>
        <v>-19857.704266749322</v>
      </c>
      <c r="I15" s="26">
        <f>I14+INDEX('Forecast CREA Model'!15:15,1,MATCH('Forecast Assumptions'!I2,'Forecast CREA Model'!2:2,0))</f>
        <v>-21638.94897852838</v>
      </c>
      <c r="J15" s="26">
        <f>J14+INDEX('Forecast CREA Model'!15:15,1,MATCH('Forecast Assumptions'!J2,'Forecast CREA Model'!2:2,0))</f>
        <v>-19685.881602987647</v>
      </c>
      <c r="K15" s="26">
        <f>K14+INDEX('Forecast CREA Model'!15:15,1,MATCH('Forecast Assumptions'!K2,'Forecast CREA Model'!2:2,0))</f>
        <v>-17632.891593798995</v>
      </c>
      <c r="L15" s="26">
        <f>L14+INDEX('Forecast CREA Model'!15:15,1,MATCH('Forecast Assumptions'!L2,'Forecast CREA Model'!2:2,0))</f>
        <v>-15474.866719424725</v>
      </c>
      <c r="M15" s="26">
        <f>M14+INDEX('Forecast CREA Model'!15:15,1,MATCH('Forecast Assumptions'!M2,'Forecast CREA Model'!2:2,0))</f>
        <v>-13206.433196797967</v>
      </c>
      <c r="N15" s="26">
        <f>N14+INDEX('Forecast CREA Model'!15:15,1,MATCH('Forecast Assumptions'!N2,'Forecast CREA Model'!2:2,0))</f>
        <v>-10821.942309945822</v>
      </c>
      <c r="O15" s="26">
        <f>O14+INDEX('Forecast CREA Model'!15:15,1,MATCH('Forecast Assumptions'!O2,'Forecast CREA Model'!2:2,0))</f>
        <v>-8315.4563438221812</v>
      </c>
      <c r="P15" s="26">
        <f>P14+INDEX('Forecast CREA Model'!15:15,1,MATCH('Forecast Assumptions'!P2,'Forecast CREA Model'!2:2,0))</f>
        <v>-5680.7337986752391</v>
      </c>
      <c r="Q15" s="26">
        <f>Q14+INDEX('Forecast CREA Model'!15:15,1,MATCH('Forecast Assumptions'!Q2,'Forecast CREA Model'!2:2,0))</f>
        <v>-2911.2138477116823</v>
      </c>
      <c r="R15" s="36">
        <f>R14+INDEX('Forecast CREA Model'!15:15,1,MATCH('Forecast Assumptions'!R2,'Forecast CREA Model'!2:2,0))</f>
        <v>1.6391277313232422E-7</v>
      </c>
      <c r="S15" s="175">
        <f>S14+INDEX('Forecast CREA Model'!15:15,1,MATCH('Forecast Assumptions'!S2,'Forecast CREA Model'!2:2,0))</f>
        <v>4988469.3988345787</v>
      </c>
      <c r="T15" s="175">
        <f>T14+INDEX('Forecast CREA Model'!15:15,1,MATCH('Forecast Assumptions'!T2,'Forecast CREA Model'!2:2,0))</f>
        <v>10232158.359638322</v>
      </c>
      <c r="U15" s="175">
        <f>U14+INDEX('Forecast CREA Model'!15:15,1,MATCH('Forecast Assumptions'!U2,'Forecast CREA Model'!2:2,0))</f>
        <v>15744124.399578288</v>
      </c>
      <c r="V15" s="175">
        <f>V14+INDEX('Forecast CREA Model'!15:15,1,MATCH('Forecast Assumptions'!V2,'Forecast CREA Model'!2:2,0))</f>
        <v>21538093.083181236</v>
      </c>
      <c r="W15" s="175">
        <f>W14+INDEX('Forecast CREA Model'!15:15,1,MATCH('Forecast Assumptions'!W2,'Forecast CREA Model'!2:2,0))</f>
        <v>27628492.200904638</v>
      </c>
      <c r="X15" s="175">
        <f>X14+INDEX('Forecast CREA Model'!15:15,1,MATCH('Forecast Assumptions'!X2,'Forecast CREA Model'!2:2,0))</f>
        <v>34030487.696348004</v>
      </c>
      <c r="Y15" s="228">
        <f>'Forecast CREA Model'!KC15</f>
        <v>2.6885118131758645E-8</v>
      </c>
    </row>
    <row r="16" spans="1:25" ht="16.5" thickBot="1" x14ac:dyDescent="0.3">
      <c r="A16" s="222"/>
      <c r="B16" s="229"/>
      <c r="C16" s="26"/>
      <c r="D16" s="26"/>
      <c r="E16" s="36"/>
      <c r="F16" s="26"/>
      <c r="R16" s="223"/>
      <c r="Y16" s="223"/>
    </row>
    <row r="17" spans="1:25" ht="16.5" thickBot="1" x14ac:dyDescent="0.3">
      <c r="A17" s="230" t="s">
        <v>63</v>
      </c>
      <c r="B17" s="231">
        <f>C17</f>
        <v>4.3943349091915898E-3</v>
      </c>
      <c r="C17" s="232">
        <v>4.3943349091915898E-3</v>
      </c>
      <c r="D17" s="233">
        <f>E17</f>
        <v>2.5563554499132097E-3</v>
      </c>
      <c r="E17" s="232">
        <v>2.5563554499132097E-3</v>
      </c>
      <c r="F17" s="233">
        <f t="shared" ref="F17:P17" si="18">$R$17</f>
        <v>-5.7496831026817533E-4</v>
      </c>
      <c r="G17" s="233">
        <f t="shared" si="18"/>
        <v>-5.7496831026817533E-4</v>
      </c>
      <c r="H17" s="233">
        <f t="shared" si="18"/>
        <v>-5.7496831026817533E-4</v>
      </c>
      <c r="I17" s="233">
        <f t="shared" si="18"/>
        <v>-5.7496831026817533E-4</v>
      </c>
      <c r="J17" s="233">
        <f t="shared" si="18"/>
        <v>-5.7496831026817533E-4</v>
      </c>
      <c r="K17" s="233">
        <f t="shared" si="18"/>
        <v>-5.7496831026817533E-4</v>
      </c>
      <c r="L17" s="233">
        <f t="shared" si="18"/>
        <v>-5.7496831026817533E-4</v>
      </c>
      <c r="M17" s="233">
        <f t="shared" si="18"/>
        <v>-5.7496831026817533E-4</v>
      </c>
      <c r="N17" s="233">
        <f t="shared" si="18"/>
        <v>-5.7496831026817533E-4</v>
      </c>
      <c r="O17" s="233">
        <f t="shared" si="18"/>
        <v>-5.7496831026817533E-4</v>
      </c>
      <c r="P17" s="233">
        <f t="shared" si="18"/>
        <v>-5.7496831026817533E-4</v>
      </c>
      <c r="Q17" s="233">
        <f>$R$17</f>
        <v>-5.7496831026817533E-4</v>
      </c>
      <c r="R17" s="232">
        <v>-5.7496831026817533E-4</v>
      </c>
      <c r="S17" s="233">
        <f t="shared" ref="S17:V17" si="19">$X$17</f>
        <v>-1.9475140806743518E-3</v>
      </c>
      <c r="T17" s="233">
        <f t="shared" si="19"/>
        <v>-1.9475140806743518E-3</v>
      </c>
      <c r="U17" s="233">
        <f t="shared" si="19"/>
        <v>-1.9475140806743518E-3</v>
      </c>
      <c r="V17" s="233">
        <f t="shared" si="19"/>
        <v>-1.9475140806743518E-3</v>
      </c>
      <c r="W17" s="233">
        <f>$X$17</f>
        <v>-1.9475140806743518E-3</v>
      </c>
      <c r="X17" s="233">
        <f>Y17</f>
        <v>-1.9475140806743518E-3</v>
      </c>
      <c r="Y17" s="232">
        <v>-1.9475140806743518E-3</v>
      </c>
    </row>
    <row r="18" spans="1:25" x14ac:dyDescent="0.25">
      <c r="A18" s="234"/>
      <c r="B18" s="235"/>
      <c r="C18" s="235"/>
      <c r="D18" s="236"/>
      <c r="E18" s="237"/>
      <c r="F18" s="235"/>
      <c r="R18" s="238"/>
      <c r="Y18" s="238"/>
    </row>
    <row r="19" spans="1:25" s="234" customFormat="1" x14ac:dyDescent="0.25">
      <c r="B19" s="236"/>
      <c r="C19" s="236"/>
      <c r="D19" s="236"/>
      <c r="E19" s="239"/>
      <c r="F19" s="236"/>
      <c r="R19" s="240"/>
      <c r="Y19" s="240"/>
    </row>
    <row r="20" spans="1:25" s="26" customFormat="1" x14ac:dyDescent="0.25">
      <c r="A20" s="26" t="s">
        <v>64</v>
      </c>
      <c r="B20" s="39">
        <f>($B$6+COUNTIF(B12:B13,"&lt;&gt;0")*SUM($B$7,IF(COUNTIF(B12:B13,"&lt;&gt;0")=1,$B$8,$B$9)))*3/2</f>
        <v>1504838.9905374004</v>
      </c>
      <c r="C20" s="39">
        <f>($B$6+COUNTIF(C12:C13,"&lt;&gt;0")*$B$7+IF(COUNTIF(C12:C13,"&lt;&gt;0")=1,$B$8,$B$9))*3</f>
        <v>3009677.9810748002</v>
      </c>
      <c r="D20" s="39">
        <f>($B$6+COUNTIF(D12:D13,"&lt;&gt;0")*$B$7+IF(COUNTIF(D12:D13,"&lt;&gt;0")=1,$B$8,$B$9))*3</f>
        <v>3928822.1460948009</v>
      </c>
      <c r="E20" s="39">
        <f>($B$6+COUNTIF(E12:E13,"&lt;&gt;0")*$B$7+IF(COUNTIF(E12:E13,"&lt;&gt;0")=1,$B$8,$B$9))*3</f>
        <v>3928822.1460948009</v>
      </c>
      <c r="F20" s="38">
        <f t="shared" ref="F20:R20" si="20">E20</f>
        <v>3928822.1460948009</v>
      </c>
      <c r="G20" s="38">
        <f t="shared" si="20"/>
        <v>3928822.1460948009</v>
      </c>
      <c r="H20" s="38">
        <f t="shared" si="20"/>
        <v>3928822.1460948009</v>
      </c>
      <c r="I20" s="38">
        <f t="shared" si="20"/>
        <v>3928822.1460948009</v>
      </c>
      <c r="J20" s="38">
        <f t="shared" si="20"/>
        <v>3928822.1460948009</v>
      </c>
      <c r="K20" s="38">
        <f t="shared" si="20"/>
        <v>3928822.1460948009</v>
      </c>
      <c r="L20" s="38">
        <f t="shared" si="20"/>
        <v>3928822.1460948009</v>
      </c>
      <c r="M20" s="38">
        <f t="shared" si="20"/>
        <v>3928822.1460948009</v>
      </c>
      <c r="N20" s="38">
        <f t="shared" si="20"/>
        <v>3928822.1460948009</v>
      </c>
      <c r="O20" s="38">
        <f t="shared" si="20"/>
        <v>3928822.1460948009</v>
      </c>
      <c r="P20" s="38">
        <f t="shared" si="20"/>
        <v>3928822.1460948009</v>
      </c>
      <c r="Q20" s="38">
        <f t="shared" si="20"/>
        <v>3928822.1460948009</v>
      </c>
      <c r="R20" s="228">
        <f t="shared" si="20"/>
        <v>3928822.1460948009</v>
      </c>
      <c r="Y20" s="36">
        <v>0</v>
      </c>
    </row>
    <row r="21" spans="1:25" s="241" customFormat="1" x14ac:dyDescent="0.25">
      <c r="B21" s="242"/>
      <c r="C21" s="242"/>
      <c r="D21" s="242"/>
      <c r="E21" s="243"/>
      <c r="F21" s="242"/>
      <c r="R21" s="244"/>
      <c r="Y21" s="244"/>
    </row>
    <row r="22" spans="1:25" x14ac:dyDescent="0.25">
      <c r="A22" s="172" t="s">
        <v>65</v>
      </c>
      <c r="B22" s="30">
        <f>B20+INDEX('Forecast CREA Model'!35:35,1,MATCH(B2,'Forecast CREA Model'!2:2,0))</f>
        <v>1448529.2205999182</v>
      </c>
      <c r="C22" s="30">
        <f>C20+INDEX('Forecast CREA Model'!35:35,1,MATCH(C2,'Forecast CREA Model'!2:2,0))</f>
        <v>3.7252902984619141E-9</v>
      </c>
      <c r="D22" s="30">
        <f>D20+INDEX('Forecast CREA Model'!35:35,1,MATCH(D2,'Forecast CREA Model'!2:2,0))</f>
        <v>-284595.90558057744</v>
      </c>
      <c r="E22" s="245">
        <f>E20+INDEX('Forecast CREA Model'!35:35,1,MATCH(E2,'Forecast CREA Model'!2:2,0))</f>
        <v>3.7252902984619141E-9</v>
      </c>
      <c r="F22" s="30">
        <f>F20+INDEX('Forecast CREA Model'!35:35,1,MATCH(F2,'Forecast CREA Model'!2:2,0))</f>
        <v>-1297014.0339453248</v>
      </c>
      <c r="G22" s="30">
        <f>G20+INDEX('Forecast CREA Model'!35:35,1,MATCH(G2,'Forecast CREA Model'!2:2,0))</f>
        <v>-1141974.451328136</v>
      </c>
      <c r="H22" s="30">
        <f>H20+INDEX('Forecast CREA Model'!35:35,1,MATCH(H2,'Forecast CREA Model'!2:2,0))</f>
        <v>-971766.03993593156</v>
      </c>
      <c r="I22" s="30">
        <f>I20+INDEX('Forecast CREA Model'!35:35,1,MATCH(I2,'Forecast CREA Model'!2:2,0))</f>
        <v>-819536.53426839318</v>
      </c>
      <c r="J22" s="30">
        <f>J20+INDEX('Forecast CREA Model'!35:35,1,MATCH(J2,'Forecast CREA Model'!2:2,0))</f>
        <v>-684416.4340581242</v>
      </c>
      <c r="K22" s="30">
        <f>K20+INDEX('Forecast CREA Model'!35:35,1,MATCH(K2,'Forecast CREA Model'!2:2,0))</f>
        <v>-559236.76128525566</v>
      </c>
      <c r="L22" s="30">
        <f>L20+INDEX('Forecast CREA Model'!35:35,1,MATCH(L2,'Forecast CREA Model'!2:2,0))</f>
        <v>-444421.46561149415</v>
      </c>
      <c r="M22" s="30">
        <f>M20+INDEX('Forecast CREA Model'!35:35,1,MATCH(M2,'Forecast CREA Model'!2:2,0))</f>
        <v>-340429.18784082122</v>
      </c>
      <c r="N22" s="30">
        <f>N20+INDEX('Forecast CREA Model'!35:35,1,MATCH(N2,'Forecast CREA Model'!2:2,0))</f>
        <v>-247713.22926426539</v>
      </c>
      <c r="O22" s="30">
        <f>O20+INDEX('Forecast CREA Model'!35:35,1,MATCH(O2,'Forecast CREA Model'!2:2,0))</f>
        <v>-166780.28852463327</v>
      </c>
      <c r="P22" s="30">
        <f>P20+INDEX('Forecast CREA Model'!35:35,1,MATCH(P2,'Forecast CREA Model'!2:2,0))</f>
        <v>-98147.184554998763</v>
      </c>
      <c r="Q22" s="30">
        <f>Q20+INDEX('Forecast CREA Model'!35:35,1,MATCH(Q2,'Forecast CREA Model'!2:2,0))</f>
        <v>-42358.578876407351</v>
      </c>
      <c r="R22" s="245">
        <f>R20+INDEX('Forecast CREA Model'!35:35,1,MATCH(R2,'Forecast CREA Model'!2:2,0))</f>
        <v>1.3969838619232178E-8</v>
      </c>
      <c r="S22" s="30">
        <f>S20+INDEX('Forecast CREA Model'!35:35,1,MATCH(S2,'Forecast CREA Model'!2:2,0))</f>
        <v>-3403223.7053606915</v>
      </c>
      <c r="T22" s="30">
        <f>T20+INDEX('Forecast CREA Model'!35:35,1,MATCH(T2,'Forecast CREA Model'!2:2,0))</f>
        <v>-2866848.2845298424</v>
      </c>
      <c r="U22" s="30">
        <f>U20+INDEX('Forecast CREA Model'!35:35,1,MATCH(U2,'Forecast CREA Model'!2:2,0))</f>
        <v>-2319058.4902248196</v>
      </c>
      <c r="V22" s="30">
        <f>V20+INDEX('Forecast CREA Model'!35:35,1,MATCH(V2,'Forecast CREA Model'!2:2,0))</f>
        <v>-1759187.121114305</v>
      </c>
      <c r="W22" s="30">
        <f>W20+INDEX('Forecast CREA Model'!35:35,1,MATCH(W2,'Forecast CREA Model'!2:2,0))</f>
        <v>-1186558.8427265277</v>
      </c>
      <c r="X22" s="30">
        <f>X20+INDEX('Forecast CREA Model'!35:35,1,MATCH(X2,'Forecast CREA Model'!2:2,0))</f>
        <v>-600407.56145309901</v>
      </c>
      <c r="Y22" s="245">
        <f>Y20+INDEX('Forecast CREA Model'!35:35,1,MATCH(Y2,'Forecast CREA Model'!2:2,0))</f>
        <v>4.0652594179846346E-8</v>
      </c>
    </row>
    <row r="23" spans="1:25" ht="16.5" thickBot="1" x14ac:dyDescent="0.3">
      <c r="A23" s="172"/>
      <c r="B23" s="26"/>
      <c r="E23" s="223"/>
      <c r="R23" s="223"/>
      <c r="Y23" s="246"/>
    </row>
    <row r="24" spans="1:25" ht="16.5" thickBot="1" x14ac:dyDescent="0.3">
      <c r="A24" s="176" t="s">
        <v>66</v>
      </c>
      <c r="B24" s="233">
        <f>C24</f>
        <v>1.289126691349402E-3</v>
      </c>
      <c r="C24" s="232">
        <v>1.289126691349402E-3</v>
      </c>
      <c r="D24" s="233">
        <f>E24</f>
        <v>7.2915115322737538E-4</v>
      </c>
      <c r="E24" s="232">
        <v>7.2915115322737538E-4</v>
      </c>
      <c r="F24" s="233">
        <f t="shared" ref="F24:P24" si="21">$R$24</f>
        <v>1.1888027976310436E-3</v>
      </c>
      <c r="G24" s="233">
        <f t="shared" si="21"/>
        <v>1.1888027976310436E-3</v>
      </c>
      <c r="H24" s="233">
        <f t="shared" si="21"/>
        <v>1.1888027976310436E-3</v>
      </c>
      <c r="I24" s="233">
        <f t="shared" si="21"/>
        <v>1.1888027976310436E-3</v>
      </c>
      <c r="J24" s="233">
        <f t="shared" si="21"/>
        <v>1.1888027976310436E-3</v>
      </c>
      <c r="K24" s="233">
        <f t="shared" si="21"/>
        <v>1.1888027976310436E-3</v>
      </c>
      <c r="L24" s="233">
        <f t="shared" si="21"/>
        <v>1.1888027976310436E-3</v>
      </c>
      <c r="M24" s="233">
        <f t="shared" si="21"/>
        <v>1.1888027976310436E-3</v>
      </c>
      <c r="N24" s="233">
        <f t="shared" si="21"/>
        <v>1.1888027976310436E-3</v>
      </c>
      <c r="O24" s="233">
        <f t="shared" si="21"/>
        <v>1.1888027976310436E-3</v>
      </c>
      <c r="P24" s="233">
        <f t="shared" si="21"/>
        <v>1.1888027976310436E-3</v>
      </c>
      <c r="Q24" s="233">
        <f>$R$24</f>
        <v>1.1888027976310436E-3</v>
      </c>
      <c r="R24" s="232">
        <v>1.1888027976310436E-3</v>
      </c>
      <c r="S24" s="233">
        <f>$X$24</f>
        <v>1.0524710544047109E-3</v>
      </c>
      <c r="T24" s="233">
        <f t="shared" ref="T24:W24" si="22">$X$24</f>
        <v>1.0524710544047109E-3</v>
      </c>
      <c r="U24" s="233">
        <f t="shared" si="22"/>
        <v>1.0524710544047109E-3</v>
      </c>
      <c r="V24" s="233">
        <f t="shared" si="22"/>
        <v>1.0524710544047109E-3</v>
      </c>
      <c r="W24" s="233">
        <f t="shared" si="22"/>
        <v>1.0524710544047109E-3</v>
      </c>
      <c r="X24" s="233">
        <f>Y24</f>
        <v>1.0524710544047109E-3</v>
      </c>
      <c r="Y24" s="232">
        <v>1.0524710544047109E-3</v>
      </c>
    </row>
    <row r="25" spans="1:25" ht="16.5" thickBot="1" x14ac:dyDescent="0.3">
      <c r="B25" s="235"/>
      <c r="C25" s="247"/>
      <c r="D25" s="247"/>
      <c r="E25" s="34"/>
      <c r="F25" s="247"/>
      <c r="R25" s="223"/>
    </row>
    <row r="26" spans="1:25" ht="16.5" thickBot="1" x14ac:dyDescent="0.3">
      <c r="A26" s="248" t="s">
        <v>67</v>
      </c>
      <c r="B26" s="249">
        <f>'Forecast Assumptions'!B17+'Forecast Assumptions'!B24</f>
        <v>5.6834616005409918E-3</v>
      </c>
      <c r="C26" s="249">
        <f>'Forecast Assumptions'!C17+'Forecast Assumptions'!C24</f>
        <v>5.6834616005409918E-3</v>
      </c>
      <c r="D26" s="249">
        <f>'Forecast Assumptions'!D17+'Forecast Assumptions'!D24</f>
        <v>3.2855066031405849E-3</v>
      </c>
      <c r="E26" s="250">
        <f>'Forecast Assumptions'!E17+'Forecast Assumptions'!E24</f>
        <v>3.2855066031405849E-3</v>
      </c>
      <c r="F26" s="249">
        <f>'Forecast Assumptions'!F17+'Forecast Assumptions'!F24</f>
        <v>6.1383448736286822E-4</v>
      </c>
      <c r="G26" s="249">
        <f>'Forecast Assumptions'!G17+'Forecast Assumptions'!G24</f>
        <v>6.1383448736286822E-4</v>
      </c>
      <c r="H26" s="249">
        <f>'Forecast Assumptions'!H17+'Forecast Assumptions'!H24</f>
        <v>6.1383448736286822E-4</v>
      </c>
      <c r="I26" s="249">
        <f>'Forecast Assumptions'!I17+'Forecast Assumptions'!I24</f>
        <v>6.1383448736286822E-4</v>
      </c>
      <c r="J26" s="249">
        <f>'Forecast Assumptions'!J17+'Forecast Assumptions'!J24</f>
        <v>6.1383448736286822E-4</v>
      </c>
      <c r="K26" s="249">
        <f>'Forecast Assumptions'!K17+'Forecast Assumptions'!K24</f>
        <v>6.1383448736286822E-4</v>
      </c>
      <c r="L26" s="249">
        <f>'Forecast Assumptions'!L17+'Forecast Assumptions'!L24</f>
        <v>6.1383448736286822E-4</v>
      </c>
      <c r="M26" s="249">
        <f>'Forecast Assumptions'!M17+'Forecast Assumptions'!M24</f>
        <v>6.1383448736286822E-4</v>
      </c>
      <c r="N26" s="249">
        <f>'Forecast Assumptions'!N17+'Forecast Assumptions'!N24</f>
        <v>6.1383448736286822E-4</v>
      </c>
      <c r="O26" s="249">
        <f>'Forecast Assumptions'!O17+'Forecast Assumptions'!O24</f>
        <v>6.1383448736286822E-4</v>
      </c>
      <c r="P26" s="249">
        <f>'Forecast Assumptions'!P17+'Forecast Assumptions'!P24</f>
        <v>6.1383448736286822E-4</v>
      </c>
      <c r="Q26" s="249">
        <f>'Forecast Assumptions'!Q17+'Forecast Assumptions'!Q24</f>
        <v>6.1383448736286822E-4</v>
      </c>
      <c r="R26" s="251">
        <f>'Forecast Assumptions'!R17+'Forecast Assumptions'!R24</f>
        <v>6.1383448736286822E-4</v>
      </c>
      <c r="S26" s="249">
        <f>'Forecast Assumptions'!S17+'Forecast Assumptions'!S24</f>
        <v>-8.9504302626964086E-4</v>
      </c>
      <c r="T26" s="249">
        <f>'Forecast Assumptions'!T17+'Forecast Assumptions'!T24</f>
        <v>-8.9504302626964086E-4</v>
      </c>
      <c r="U26" s="249">
        <f>'Forecast Assumptions'!U17+'Forecast Assumptions'!U24</f>
        <v>-8.9504302626964086E-4</v>
      </c>
      <c r="V26" s="249">
        <f>'Forecast Assumptions'!V17+'Forecast Assumptions'!V24</f>
        <v>-8.9504302626964086E-4</v>
      </c>
      <c r="W26" s="249">
        <f>'Forecast Assumptions'!W17+'Forecast Assumptions'!W24</f>
        <v>-8.9504302626964086E-4</v>
      </c>
      <c r="X26" s="249">
        <f>'Forecast Assumptions'!X17+'Forecast Assumptions'!X24</f>
        <v>-8.9504302626964086E-4</v>
      </c>
      <c r="Y26" s="251">
        <f>'Forecast Assumptions'!Y17+'Forecast Assumptions'!Y24</f>
        <v>-8.9504302626964086E-4</v>
      </c>
    </row>
    <row r="27" spans="1:25" x14ac:dyDescent="0.25">
      <c r="B27" s="235"/>
      <c r="C27" s="247"/>
      <c r="D27" s="247"/>
      <c r="E27" s="247"/>
      <c r="F27" s="247"/>
    </row>
    <row r="28" spans="1:25" x14ac:dyDescent="0.25">
      <c r="A28" s="22" t="s">
        <v>68</v>
      </c>
      <c r="B28" s="175">
        <f>SUM('III-Customer Load Calcs'!E6:E8)/SUM('III-Customer Load Calcs'!F6:F8)/12*1000</f>
        <v>636.80063179010835</v>
      </c>
      <c r="C28" s="46">
        <f>$B$28</f>
        <v>636.80063179010835</v>
      </c>
      <c r="D28" s="46">
        <f t="shared" ref="D28:Y28" si="23">$B$28</f>
        <v>636.80063179010835</v>
      </c>
      <c r="E28" s="46">
        <f t="shared" si="23"/>
        <v>636.80063179010835</v>
      </c>
      <c r="F28" s="46">
        <f t="shared" si="23"/>
        <v>636.80063179010835</v>
      </c>
      <c r="G28" s="46">
        <f t="shared" si="23"/>
        <v>636.80063179010835</v>
      </c>
      <c r="H28" s="46">
        <f t="shared" si="23"/>
        <v>636.80063179010835</v>
      </c>
      <c r="I28" s="46">
        <f t="shared" si="23"/>
        <v>636.80063179010835</v>
      </c>
      <c r="J28" s="46">
        <f t="shared" si="23"/>
        <v>636.80063179010835</v>
      </c>
      <c r="K28" s="46">
        <f t="shared" si="23"/>
        <v>636.80063179010835</v>
      </c>
      <c r="L28" s="46">
        <f t="shared" si="23"/>
        <v>636.80063179010835</v>
      </c>
      <c r="M28" s="46">
        <f t="shared" si="23"/>
        <v>636.80063179010835</v>
      </c>
      <c r="N28" s="46">
        <f t="shared" si="23"/>
        <v>636.80063179010835</v>
      </c>
      <c r="O28" s="46">
        <f t="shared" si="23"/>
        <v>636.80063179010835</v>
      </c>
      <c r="P28" s="46">
        <f t="shared" si="23"/>
        <v>636.80063179010835</v>
      </c>
      <c r="Q28" s="46">
        <f t="shared" si="23"/>
        <v>636.80063179010835</v>
      </c>
      <c r="R28" s="46">
        <f t="shared" si="23"/>
        <v>636.80063179010835</v>
      </c>
      <c r="S28" s="46">
        <f t="shared" si="23"/>
        <v>636.80063179010835</v>
      </c>
      <c r="T28" s="46">
        <f t="shared" si="23"/>
        <v>636.80063179010835</v>
      </c>
      <c r="U28" s="46">
        <f t="shared" si="23"/>
        <v>636.80063179010835</v>
      </c>
      <c r="V28" s="46">
        <f t="shared" si="23"/>
        <v>636.80063179010835</v>
      </c>
      <c r="W28" s="46">
        <f t="shared" si="23"/>
        <v>636.80063179010835</v>
      </c>
      <c r="X28" s="46">
        <f t="shared" si="23"/>
        <v>636.80063179010835</v>
      </c>
      <c r="Y28" s="46">
        <f t="shared" si="23"/>
        <v>636.80063179010835</v>
      </c>
    </row>
    <row r="30" spans="1:25" x14ac:dyDescent="0.25">
      <c r="A30" s="22" t="s">
        <v>69</v>
      </c>
      <c r="B30" s="252">
        <f>MIN((B17+B24)*B28,7)</f>
        <v>3.6192319379793241</v>
      </c>
      <c r="C30" s="252">
        <f>MIN((C17+C24)*C28,7)</f>
        <v>3.6192319379793241</v>
      </c>
      <c r="D30" s="252">
        <f>MIN((D17+D24)*D28,7)</f>
        <v>2.0922126806304973</v>
      </c>
      <c r="E30" s="252">
        <f>MIN((E17+E24)*E28,7)</f>
        <v>2.0922126806304973</v>
      </c>
      <c r="F30" s="252">
        <f>MIN((F17+F24)*F28,7)</f>
        <v>0.39089018936723174</v>
      </c>
      <c r="G30" s="252">
        <f t="shared" ref="G30:I30" si="24">MIN((G17+G24)*G28,7)</f>
        <v>0.39089018936723174</v>
      </c>
      <c r="H30" s="252">
        <f t="shared" si="24"/>
        <v>0.39089018936723174</v>
      </c>
      <c r="I30" s="252">
        <f t="shared" si="24"/>
        <v>0.39089018936723174</v>
      </c>
      <c r="J30" s="252">
        <f t="shared" ref="J30:Y30" si="25">MIN((J17+J24)*J28,7)</f>
        <v>0.39089018936723174</v>
      </c>
      <c r="K30" s="252">
        <f t="shared" si="25"/>
        <v>0.39089018936723174</v>
      </c>
      <c r="L30" s="252">
        <f t="shared" si="25"/>
        <v>0.39089018936723174</v>
      </c>
      <c r="M30" s="252">
        <f t="shared" si="25"/>
        <v>0.39089018936723174</v>
      </c>
      <c r="N30" s="252">
        <f t="shared" si="25"/>
        <v>0.39089018936723174</v>
      </c>
      <c r="O30" s="252">
        <f t="shared" si="25"/>
        <v>0.39089018936723174</v>
      </c>
      <c r="P30" s="252">
        <f t="shared" si="25"/>
        <v>0.39089018936723174</v>
      </c>
      <c r="Q30" s="252">
        <f t="shared" si="25"/>
        <v>0.39089018936723174</v>
      </c>
      <c r="R30" s="252">
        <f t="shared" si="25"/>
        <v>0.39089018936723174</v>
      </c>
      <c r="S30" s="252">
        <f t="shared" si="25"/>
        <v>-0.56996396460783783</v>
      </c>
      <c r="T30" s="252">
        <f t="shared" si="25"/>
        <v>-0.56996396460783783</v>
      </c>
      <c r="U30" s="252">
        <f t="shared" si="25"/>
        <v>-0.56996396460783783</v>
      </c>
      <c r="V30" s="252">
        <f t="shared" si="25"/>
        <v>-0.56996396460783783</v>
      </c>
      <c r="W30" s="252">
        <f t="shared" si="25"/>
        <v>-0.56996396460783783</v>
      </c>
      <c r="X30" s="252">
        <f t="shared" si="25"/>
        <v>-0.56996396460783783</v>
      </c>
      <c r="Y30" s="252">
        <f t="shared" si="25"/>
        <v>-0.56996396460783783</v>
      </c>
    </row>
    <row r="31" spans="1:25" x14ac:dyDescent="0.25">
      <c r="B31" s="252"/>
      <c r="C31" s="252"/>
      <c r="D31" s="252"/>
      <c r="E31" s="252"/>
      <c r="F31" s="252"/>
      <c r="G31" s="252"/>
      <c r="H31" s="252"/>
      <c r="I31" s="252"/>
      <c r="J31" s="252"/>
      <c r="K31" s="252"/>
      <c r="L31" s="252"/>
      <c r="M31" s="252"/>
      <c r="N31" s="252"/>
      <c r="O31" s="252"/>
      <c r="P31" s="252"/>
      <c r="Q31" s="252"/>
      <c r="R31" s="252"/>
      <c r="S31" s="252"/>
      <c r="T31" s="252"/>
      <c r="U31" s="252"/>
      <c r="V31" s="252"/>
      <c r="W31" s="252"/>
      <c r="X31" s="252"/>
      <c r="Y31" s="252"/>
    </row>
    <row r="32" spans="1:25" x14ac:dyDescent="0.25">
      <c r="A32" s="22" t="s">
        <v>70</v>
      </c>
      <c r="B32" s="252">
        <f>MAX(MIN((B30*'III-Customer Load Calcs'!$J$8*12)/('III-Customer Load Calcs'!$J$25-'III-Customer Load Calcs'!$J$8)/12,0.7),0)</f>
        <v>0.10427963671800781</v>
      </c>
      <c r="C32" s="252">
        <f>MAX(MIN((C30*'III-Customer Load Calcs'!$J$8*12)/('III-Customer Load Calcs'!$J$25-'III-Customer Load Calcs'!$J$8)/12,0.7),0)</f>
        <v>0.10427963671800781</v>
      </c>
      <c r="D32" s="252">
        <f>MAX(MIN((D30*'III-Customer Load Calcs'!$J$8*12)/('III-Customer Load Calcs'!$J$25-'III-Customer Load Calcs'!$J$8)/12,0.7),0)</f>
        <v>6.0282176442874862E-2</v>
      </c>
      <c r="E32" s="252">
        <f>MAX(MIN((E30*'III-Customer Load Calcs'!$J$8*12)/('III-Customer Load Calcs'!$J$25-'III-Customer Load Calcs'!$J$8)/12,0.7),0)</f>
        <v>6.0282176442874862E-2</v>
      </c>
      <c r="F32" s="252">
        <f>MAX(MIN((F30*'III-Customer Load Calcs'!$J$8*12)/('III-Customer Load Calcs'!$J$25-'III-Customer Load Calcs'!$J$8)/12,0.7),0)</f>
        <v>1.1262579365556281E-2</v>
      </c>
      <c r="G32" s="252">
        <f>MAX(MIN((G30*'III-Customer Load Calcs'!$J$8*12)/('III-Customer Load Calcs'!$J$25-'III-Customer Load Calcs'!$J$8)/12,0.7),0)</f>
        <v>1.1262579365556281E-2</v>
      </c>
      <c r="H32" s="252">
        <f>MAX(MIN((H30*'III-Customer Load Calcs'!$J$8*12)/('III-Customer Load Calcs'!$J$25-'III-Customer Load Calcs'!$J$8)/12,0.7),0)</f>
        <v>1.1262579365556281E-2</v>
      </c>
      <c r="I32" s="252">
        <f>MAX(MIN((I30*'III-Customer Load Calcs'!$J$8*12)/('III-Customer Load Calcs'!$J$25-'III-Customer Load Calcs'!$J$8)/12,0.7),0)</f>
        <v>1.1262579365556281E-2</v>
      </c>
      <c r="J32" s="252">
        <f>MAX(MIN((J30*'III-Customer Load Calcs'!$J$8*12)/('III-Customer Load Calcs'!$J$25-'III-Customer Load Calcs'!$J$8)/12,0.7),0)</f>
        <v>1.1262579365556281E-2</v>
      </c>
      <c r="K32" s="252">
        <f>MAX(MIN((K30*'III-Customer Load Calcs'!$J$8*12)/('III-Customer Load Calcs'!$J$25-'III-Customer Load Calcs'!$J$8)/12,0.7),0)</f>
        <v>1.1262579365556281E-2</v>
      </c>
      <c r="L32" s="252">
        <f>MAX(MIN((L30*'III-Customer Load Calcs'!$J$8*12)/('III-Customer Load Calcs'!$J$25-'III-Customer Load Calcs'!$J$8)/12,0.7),0)</f>
        <v>1.1262579365556281E-2</v>
      </c>
      <c r="M32" s="252">
        <f>MAX(MIN((M30*'III-Customer Load Calcs'!$J$8*12)/('III-Customer Load Calcs'!$J$25-'III-Customer Load Calcs'!$J$8)/12,0.7),0)</f>
        <v>1.1262579365556281E-2</v>
      </c>
      <c r="N32" s="252">
        <f>MAX(MIN((N30*'III-Customer Load Calcs'!$J$8*12)/('III-Customer Load Calcs'!$J$25-'III-Customer Load Calcs'!$J$8)/12,0.7),0)</f>
        <v>1.1262579365556281E-2</v>
      </c>
      <c r="O32" s="252">
        <f>MAX(MIN((O30*'III-Customer Load Calcs'!$J$8*12)/('III-Customer Load Calcs'!$J$25-'III-Customer Load Calcs'!$J$8)/12,0.7),0)</f>
        <v>1.1262579365556281E-2</v>
      </c>
      <c r="P32" s="252">
        <f>MAX(MIN((P30*'III-Customer Load Calcs'!$J$8*12)/('III-Customer Load Calcs'!$J$25-'III-Customer Load Calcs'!$J$8)/12,0.7),0)</f>
        <v>1.1262579365556281E-2</v>
      </c>
      <c r="Q32" s="252">
        <f>MAX(MIN((Q30*'III-Customer Load Calcs'!$J$8*12)/('III-Customer Load Calcs'!$J$25-'III-Customer Load Calcs'!$J$8)/12,0.7),0)</f>
        <v>1.1262579365556281E-2</v>
      </c>
      <c r="R32" s="252">
        <f>MAX(MIN((R30*'III-Customer Load Calcs'!$J$8*12)/('III-Customer Load Calcs'!$J$25-'III-Customer Load Calcs'!$J$8)/12,0.7),0)</f>
        <v>1.1262579365556281E-2</v>
      </c>
      <c r="S32" s="252">
        <f>MAX(MIN((S30*'III-Customer Load Calcs'!$J$8*12)/('III-Customer Load Calcs'!$J$25-'III-Customer Load Calcs'!$J$8)/12,0.7),0)</f>
        <v>0</v>
      </c>
      <c r="T32" s="252">
        <f>MAX(MIN((T30*'III-Customer Load Calcs'!$J$8*12)/('III-Customer Load Calcs'!$J$25-'III-Customer Load Calcs'!$J$8)/12,0.7),0)</f>
        <v>0</v>
      </c>
      <c r="U32" s="252">
        <f>MAX(MIN((U30*'III-Customer Load Calcs'!$J$8*12)/('III-Customer Load Calcs'!$J$25-'III-Customer Load Calcs'!$J$8)/12,0.7),0)</f>
        <v>0</v>
      </c>
      <c r="V32" s="252">
        <f>MAX(MIN((V30*'III-Customer Load Calcs'!$J$8*12)/('III-Customer Load Calcs'!$J$25-'III-Customer Load Calcs'!$J$8)/12,0.7),0)</f>
        <v>0</v>
      </c>
      <c r="W32" s="252">
        <f>MAX(MIN((W30*'III-Customer Load Calcs'!$J$8*12)/('III-Customer Load Calcs'!$J$25-'III-Customer Load Calcs'!$J$8)/12,0.7),0)</f>
        <v>0</v>
      </c>
      <c r="X32" s="252">
        <f>MAX(MIN((X30*'III-Customer Load Calcs'!$J$8*12)/('III-Customer Load Calcs'!$J$25-'III-Customer Load Calcs'!$J$8)/12,0.7),0)</f>
        <v>0</v>
      </c>
      <c r="Y32" s="252">
        <f>MAX(MIN((Y30*'III-Customer Load Calcs'!$J$8*12)/('III-Customer Load Calcs'!$J$25-'III-Customer Load Calcs'!$J$8)/12,0.7),0)</f>
        <v>0</v>
      </c>
    </row>
    <row r="33" spans="1:14" ht="16.5" thickBot="1" x14ac:dyDescent="0.3"/>
    <row r="34" spans="1:14" ht="16.5" thickBot="1" x14ac:dyDescent="0.3">
      <c r="A34" s="248" t="s">
        <v>71</v>
      </c>
      <c r="B34" s="170" t="s">
        <v>72</v>
      </c>
      <c r="C34" s="170" t="s">
        <v>73</v>
      </c>
      <c r="D34" s="170" t="s">
        <v>74</v>
      </c>
      <c r="E34" s="170" t="s">
        <v>75</v>
      </c>
      <c r="F34" s="253" t="s">
        <v>76</v>
      </c>
      <c r="G34" s="171" t="s">
        <v>77</v>
      </c>
    </row>
    <row r="35" spans="1:14" x14ac:dyDescent="0.25">
      <c r="A35" s="161" t="s">
        <v>78</v>
      </c>
      <c r="B35" s="254">
        <v>47088</v>
      </c>
      <c r="C35" s="255">
        <v>35</v>
      </c>
      <c r="D35" s="255">
        <v>25</v>
      </c>
      <c r="E35" s="255">
        <f>C35-D35</f>
        <v>10</v>
      </c>
      <c r="F35" s="39">
        <f>223718/80*60</f>
        <v>167788.5</v>
      </c>
      <c r="G35" s="256">
        <v>5.0000000000000001E-3</v>
      </c>
      <c r="K35" s="46"/>
    </row>
    <row r="36" spans="1:14" ht="16.5" thickBot="1" x14ac:dyDescent="0.3">
      <c r="A36" s="166" t="s">
        <v>79</v>
      </c>
      <c r="B36" s="257">
        <v>47818</v>
      </c>
      <c r="C36" s="258">
        <v>47</v>
      </c>
      <c r="D36" s="258">
        <v>37</v>
      </c>
      <c r="E36" s="258">
        <f t="shared" ref="E36" si="26">C36-D36</f>
        <v>10</v>
      </c>
      <c r="F36" s="259">
        <f>223718/80*60</f>
        <v>167788.5</v>
      </c>
      <c r="G36" s="260">
        <v>5.0000000000000001E-3</v>
      </c>
    </row>
    <row r="37" spans="1:14" ht="16.5" thickBot="1" x14ac:dyDescent="0.3"/>
    <row r="38" spans="1:14" x14ac:dyDescent="0.25">
      <c r="A38" s="261" t="s">
        <v>80</v>
      </c>
      <c r="C38" s="262"/>
    </row>
    <row r="39" spans="1:14" ht="16.5" thickBot="1" x14ac:dyDescent="0.3">
      <c r="A39" s="263">
        <f>'III-Customer Load Calcs'!M25</f>
        <v>0.11689198684338542</v>
      </c>
    </row>
    <row r="40" spans="1:14" ht="16.5" thickBot="1" x14ac:dyDescent="0.3"/>
    <row r="41" spans="1:14" ht="16.5" thickBot="1" x14ac:dyDescent="0.3">
      <c r="A41" s="264">
        <f>'Forecast CREA Model'!H43</f>
        <v>5.8472171490002757E-3</v>
      </c>
      <c r="B41" s="265" t="s">
        <v>81</v>
      </c>
    </row>
    <row r="42" spans="1:14" x14ac:dyDescent="0.25">
      <c r="A42" s="266"/>
    </row>
    <row r="43" spans="1:14" x14ac:dyDescent="0.25">
      <c r="A43" s="252"/>
      <c r="F43" s="46"/>
    </row>
    <row r="45" spans="1:14" x14ac:dyDescent="0.25">
      <c r="A45" s="267"/>
      <c r="C45" s="268"/>
    </row>
    <row r="46" spans="1:14" x14ac:dyDescent="0.25">
      <c r="C46" s="269"/>
      <c r="D46" s="270"/>
      <c r="F46" s="269"/>
      <c r="J46" s="269"/>
    </row>
    <row r="47" spans="1:14" x14ac:dyDescent="0.25">
      <c r="C47" s="175"/>
      <c r="D47" s="46"/>
      <c r="F47" s="271"/>
      <c r="G47" s="271"/>
      <c r="J47" s="46"/>
      <c r="K47" s="46"/>
    </row>
    <row r="48" spans="1:14" x14ac:dyDescent="0.25">
      <c r="C48" s="175"/>
      <c r="D48" s="46"/>
      <c r="F48" s="271"/>
      <c r="G48" s="271"/>
      <c r="H48" s="45"/>
      <c r="I48" s="46"/>
      <c r="J48" s="46"/>
      <c r="K48" s="46"/>
      <c r="L48" s="46"/>
      <c r="M48" s="46"/>
      <c r="N48" s="45"/>
    </row>
    <row r="49" spans="3:13" x14ac:dyDescent="0.25">
      <c r="C49" s="175"/>
      <c r="D49" s="46"/>
      <c r="F49" s="271"/>
      <c r="J49" s="46"/>
      <c r="K49" s="46"/>
    </row>
    <row r="50" spans="3:13" x14ac:dyDescent="0.25">
      <c r="C50" s="175"/>
      <c r="D50" s="46"/>
      <c r="F50" s="271"/>
      <c r="G50" s="272"/>
      <c r="J50" s="46"/>
      <c r="K50" s="46"/>
    </row>
    <row r="51" spans="3:13" x14ac:dyDescent="0.25">
      <c r="G51" s="272"/>
    </row>
    <row r="52" spans="3:13" x14ac:dyDescent="0.25">
      <c r="G52" s="272"/>
      <c r="J52" s="269"/>
    </row>
    <row r="53" spans="3:13" x14ac:dyDescent="0.25">
      <c r="J53" s="46"/>
    </row>
    <row r="54" spans="3:13" x14ac:dyDescent="0.25">
      <c r="J54" s="46"/>
    </row>
    <row r="55" spans="3:13" x14ac:dyDescent="0.25">
      <c r="J55" s="46"/>
      <c r="M55" s="26"/>
    </row>
    <row r="56" spans="3:13" x14ac:dyDescent="0.25">
      <c r="J56" s="46"/>
      <c r="K56" s="45"/>
      <c r="L56" s="273"/>
      <c r="M56" s="45"/>
    </row>
    <row r="57" spans="3:13" x14ac:dyDescent="0.25">
      <c r="J57" s="46"/>
      <c r="M57" s="45"/>
    </row>
    <row r="60" spans="3:13" x14ac:dyDescent="0.25">
      <c r="J60" s="128"/>
    </row>
    <row r="61" spans="3:13" x14ac:dyDescent="0.25">
      <c r="J61" s="128"/>
    </row>
    <row r="62" spans="3:13" x14ac:dyDescent="0.25">
      <c r="J62" s="128"/>
    </row>
  </sheetData>
  <phoneticPr fontId="9" type="noConversion"/>
  <pageMargins left="0.7" right="0.7" top="0.75" bottom="0.75" header="0.3" footer="0.3"/>
  <pageSetup scale="79" fitToWidth="0" orientation="landscape" r:id="rId1"/>
  <colBreaks count="3" manualBreakCount="3">
    <brk id="5" max="1048575" man="1"/>
    <brk id="12" max="1048575" man="1"/>
    <brk id="1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C3A33-E139-4028-9D8C-0CD419689216}">
  <dimension ref="A1:C22"/>
  <sheetViews>
    <sheetView view="pageBreakPreview" zoomScale="86" zoomScaleNormal="100" workbookViewId="0"/>
  </sheetViews>
  <sheetFormatPr defaultColWidth="8.7109375" defaultRowHeight="15.75" x14ac:dyDescent="0.25"/>
  <cols>
    <col min="1" max="1" width="31.5703125" style="22" bestFit="1" customWidth="1"/>
    <col min="2" max="3" width="16" style="22" customWidth="1"/>
    <col min="4" max="16384" width="8.7109375" style="22"/>
  </cols>
  <sheetData>
    <row r="1" spans="1:3" x14ac:dyDescent="0.25">
      <c r="A1" s="158"/>
      <c r="B1" s="159" t="s">
        <v>78</v>
      </c>
      <c r="C1" s="160" t="s">
        <v>79</v>
      </c>
    </row>
    <row r="2" spans="1:3" x14ac:dyDescent="0.25">
      <c r="A2" s="161" t="s">
        <v>82</v>
      </c>
      <c r="B2" s="28">
        <f>'Forecast Assumptions'!$E$35*'Forecast Assumptions'!$F$35</f>
        <v>1677885</v>
      </c>
      <c r="C2" s="162">
        <f>'Forecast Assumptions'!$E$36*'Forecast Assumptions'!$F$36</f>
        <v>1677885</v>
      </c>
    </row>
    <row r="3" spans="1:3" x14ac:dyDescent="0.25">
      <c r="A3" s="161" t="s">
        <v>83</v>
      </c>
      <c r="B3" s="46">
        <f>B2*(1-'Forecast Assumptions'!$G$35)</f>
        <v>1669495.575</v>
      </c>
      <c r="C3" s="163">
        <f>C2*(1-'Forecast Assumptions'!$G$36)</f>
        <v>1669495.575</v>
      </c>
    </row>
    <row r="4" spans="1:3" x14ac:dyDescent="0.25">
      <c r="A4" s="161" t="s">
        <v>84</v>
      </c>
      <c r="B4" s="46">
        <f>B3*(1-'Forecast Assumptions'!$G$35)</f>
        <v>1661148.0971249999</v>
      </c>
      <c r="C4" s="163">
        <f>C3*(1-'Forecast Assumptions'!$G$36)</f>
        <v>1661148.0971249999</v>
      </c>
    </row>
    <row r="5" spans="1:3" x14ac:dyDescent="0.25">
      <c r="A5" s="161" t="s">
        <v>85</v>
      </c>
      <c r="B5" s="46">
        <f>B4*(1-'Forecast Assumptions'!$G$35)</f>
        <v>1652842.3566393747</v>
      </c>
      <c r="C5" s="163">
        <f>C4*(1-'Forecast Assumptions'!$G$36)</f>
        <v>1652842.3566393747</v>
      </c>
    </row>
    <row r="6" spans="1:3" x14ac:dyDescent="0.25">
      <c r="A6" s="161" t="s">
        <v>86</v>
      </c>
      <c r="B6" s="46">
        <f>B5*(1-'Forecast Assumptions'!$G$35)</f>
        <v>1644578.144856178</v>
      </c>
      <c r="C6" s="163">
        <f>C5*(1-'Forecast Assumptions'!$G$36)</f>
        <v>1644578.144856178</v>
      </c>
    </row>
    <row r="7" spans="1:3" x14ac:dyDescent="0.25">
      <c r="A7" s="161" t="s">
        <v>87</v>
      </c>
      <c r="B7" s="46">
        <f>B6*(1-'Forecast Assumptions'!$G$35)</f>
        <v>1636355.2541318971</v>
      </c>
      <c r="C7" s="163">
        <f>C6*(1-'Forecast Assumptions'!$G$36)</f>
        <v>1636355.2541318971</v>
      </c>
    </row>
    <row r="8" spans="1:3" x14ac:dyDescent="0.25">
      <c r="A8" s="161" t="s">
        <v>88</v>
      </c>
      <c r="B8" s="46">
        <f>B7*(1-'Forecast Assumptions'!$G$35)</f>
        <v>1628173.4778612377</v>
      </c>
      <c r="C8" s="163">
        <f>C7*(1-'Forecast Assumptions'!$G$36)</f>
        <v>1628173.4778612377</v>
      </c>
    </row>
    <row r="9" spans="1:3" x14ac:dyDescent="0.25">
      <c r="A9" s="161" t="s">
        <v>89</v>
      </c>
      <c r="B9" s="46">
        <f>B8*(1-'Forecast Assumptions'!$G$35)</f>
        <v>1620032.6104719315</v>
      </c>
      <c r="C9" s="163">
        <f>C8*(1-'Forecast Assumptions'!$G$36)</f>
        <v>1620032.6104719315</v>
      </c>
    </row>
    <row r="10" spans="1:3" x14ac:dyDescent="0.25">
      <c r="A10" s="161" t="s">
        <v>90</v>
      </c>
      <c r="B10" s="46">
        <f>B9*(1-'Forecast Assumptions'!$G$35)</f>
        <v>1611932.4474195719</v>
      </c>
      <c r="C10" s="163">
        <f>C9*(1-'Forecast Assumptions'!$G$36)</f>
        <v>1611932.4474195719</v>
      </c>
    </row>
    <row r="11" spans="1:3" x14ac:dyDescent="0.25">
      <c r="A11" s="161" t="s">
        <v>91</v>
      </c>
      <c r="B11" s="46">
        <f>B10*(1-'Forecast Assumptions'!$G$35)</f>
        <v>1603872.7851824739</v>
      </c>
      <c r="C11" s="163">
        <f>C10*(1-'Forecast Assumptions'!$G$36)</f>
        <v>1603872.7851824739</v>
      </c>
    </row>
    <row r="12" spans="1:3" x14ac:dyDescent="0.25">
      <c r="A12" s="161" t="s">
        <v>92</v>
      </c>
      <c r="B12" s="46">
        <f>B11*(1-'Forecast Assumptions'!$G$35)</f>
        <v>1595853.4212565615</v>
      </c>
      <c r="C12" s="163">
        <f>C11*(1-'Forecast Assumptions'!$G$36)</f>
        <v>1595853.4212565615</v>
      </c>
    </row>
    <row r="13" spans="1:3" x14ac:dyDescent="0.25">
      <c r="A13" s="161" t="s">
        <v>93</v>
      </c>
      <c r="B13" s="46">
        <f>B12*(1-'Forecast Assumptions'!$G$35)</f>
        <v>1587874.1541502788</v>
      </c>
      <c r="C13" s="163">
        <f>C12*(1-'Forecast Assumptions'!$G$36)</f>
        <v>1587874.1541502788</v>
      </c>
    </row>
    <row r="14" spans="1:3" x14ac:dyDescent="0.25">
      <c r="A14" s="161" t="s">
        <v>94</v>
      </c>
      <c r="B14" s="46">
        <f>B13*(1-'Forecast Assumptions'!$G$35)*0.5</f>
        <v>789967.39168976364</v>
      </c>
      <c r="C14" s="163">
        <f>C13*(1-'Forecast Assumptions'!$G$35)*0.5</f>
        <v>789967.39168976364</v>
      </c>
    </row>
    <row r="15" spans="1:3" x14ac:dyDescent="0.25">
      <c r="A15" s="161"/>
      <c r="C15" s="164"/>
    </row>
    <row r="16" spans="1:3" x14ac:dyDescent="0.25">
      <c r="A16" s="161" t="s">
        <v>58</v>
      </c>
      <c r="B16" s="46">
        <f>SUM(B2:B14)</f>
        <v>20380010.715784267</v>
      </c>
      <c r="C16" s="163">
        <f>SUM(C2:C14)</f>
        <v>20380010.715784267</v>
      </c>
    </row>
    <row r="17" spans="1:3" x14ac:dyDescent="0.25">
      <c r="A17" s="161" t="s">
        <v>72</v>
      </c>
      <c r="B17" s="24">
        <f>'Forecast Assumptions'!$B$35</f>
        <v>47088</v>
      </c>
      <c r="C17" s="165">
        <f>'Forecast Assumptions'!$B$36</f>
        <v>47818</v>
      </c>
    </row>
    <row r="18" spans="1:3" x14ac:dyDescent="0.25">
      <c r="A18" s="161" t="s">
        <v>95</v>
      </c>
      <c r="B18" s="46">
        <f>SUM($B$16:B16)</f>
        <v>20380010.715784267</v>
      </c>
      <c r="C18" s="163">
        <f>SUM($B$16:C16)</f>
        <v>40760021.431568533</v>
      </c>
    </row>
    <row r="19" spans="1:3" x14ac:dyDescent="0.25">
      <c r="A19" s="161"/>
      <c r="C19" s="164"/>
    </row>
    <row r="20" spans="1:3" ht="16.5" thickBot="1" x14ac:dyDescent="0.3">
      <c r="A20" s="166" t="s">
        <v>96</v>
      </c>
      <c r="B20" s="167">
        <f>INDEX('Forecast CREA Model'!$15:$15,1,MATCH(DATE(YEAR(B17)-1,MONTH(B17),1),'Forecast CREA Model'!$4:$4,0))</f>
        <v>-20380010.715784278</v>
      </c>
      <c r="C20" s="168">
        <f>INDEX('Forecast CREA Model'!$15:$15,1,MATCH(DATE(YEAR(C17)-1,MONTH(C17),1),'Forecast CREA Model'!$4:$4,0))</f>
        <v>-40760021.431568548</v>
      </c>
    </row>
    <row r="21" spans="1:3" ht="16.5" thickBot="1" x14ac:dyDescent="0.3"/>
    <row r="22" spans="1:3" ht="16.5" thickBot="1" x14ac:dyDescent="0.3">
      <c r="A22" s="169" t="s">
        <v>97</v>
      </c>
      <c r="B22" s="170" t="str">
        <f>IF(B18+B20&gt;0,"No","Yes")</f>
        <v>Yes</v>
      </c>
      <c r="C22" s="171" t="str">
        <f>IF(C18+C20&gt;0,"No","Yes")</f>
        <v>Yes</v>
      </c>
    </row>
  </sheetData>
  <phoneticPr fontId="9"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9B55E-AB38-4D39-9C1C-C8ABAAD6C976}">
  <dimension ref="A1:BD231"/>
  <sheetViews>
    <sheetView view="pageBreakPreview" zoomScale="60" zoomScaleNormal="100" workbookViewId="0">
      <pane xSplit="3" ySplit="2" topLeftCell="Z219" activePane="bottomRight" state="frozen"/>
      <selection pane="topRight" activeCell="D1" sqref="D1"/>
      <selection pane="bottomLeft" activeCell="A3" sqref="A3"/>
      <selection pane="bottomRight"/>
    </sheetView>
  </sheetViews>
  <sheetFormatPr defaultColWidth="8.7109375" defaultRowHeight="12.75" x14ac:dyDescent="0.2"/>
  <cols>
    <col min="1" max="1" width="8.7109375" style="1"/>
    <col min="2" max="2" width="10.7109375" style="1" customWidth="1"/>
    <col min="3" max="3" width="8.7109375" style="1"/>
    <col min="4" max="19" width="15.7109375" style="14" customWidth="1"/>
    <col min="20" max="20" width="20.85546875" style="19" bestFit="1" customWidth="1"/>
    <col min="21" max="21" width="2.7109375" style="14" customWidth="1"/>
    <col min="22" max="23" width="15.7109375" style="14" customWidth="1"/>
    <col min="24" max="24" width="15.7109375" style="19" customWidth="1"/>
    <col min="25" max="25" width="2.7109375" style="14" customWidth="1"/>
    <col min="26" max="30" width="15.7109375" style="14" customWidth="1"/>
    <col min="31" max="39" width="15.7109375" style="1" customWidth="1"/>
    <col min="40" max="40" width="15.7109375" style="20" customWidth="1"/>
    <col min="41" max="41" width="5.7109375" style="1" customWidth="1"/>
    <col min="42" max="47" width="15.7109375" style="1" customWidth="1"/>
    <col min="48" max="48" width="15.7109375" style="20" customWidth="1"/>
    <col min="49" max="49" width="5.7109375" style="1" customWidth="1"/>
    <col min="50" max="50" width="20.140625" style="20" bestFit="1" customWidth="1"/>
    <col min="51" max="51" width="16.5703125" style="1" customWidth="1"/>
    <col min="52" max="16384" width="8.7109375" style="1"/>
  </cols>
  <sheetData>
    <row r="1" spans="1:56" ht="15.75" x14ac:dyDescent="0.25">
      <c r="A1" s="150"/>
      <c r="D1" s="2" t="s">
        <v>98</v>
      </c>
      <c r="E1" s="2" t="s">
        <v>98</v>
      </c>
      <c r="F1" s="2" t="s">
        <v>99</v>
      </c>
      <c r="G1" s="2" t="s">
        <v>99</v>
      </c>
      <c r="H1" s="2" t="s">
        <v>99</v>
      </c>
      <c r="I1" s="2" t="s">
        <v>99</v>
      </c>
      <c r="J1" s="2" t="s">
        <v>99</v>
      </c>
      <c r="K1" s="2" t="s">
        <v>99</v>
      </c>
      <c r="L1" s="2" t="s">
        <v>99</v>
      </c>
      <c r="M1" s="2" t="s">
        <v>99</v>
      </c>
      <c r="N1" s="3" t="s">
        <v>100</v>
      </c>
      <c r="O1" s="3" t="s">
        <v>100</v>
      </c>
      <c r="P1" s="3" t="s">
        <v>100</v>
      </c>
      <c r="Q1" s="3" t="s">
        <v>100</v>
      </c>
      <c r="R1" s="2" t="s">
        <v>101</v>
      </c>
      <c r="S1" s="2" t="s">
        <v>102</v>
      </c>
      <c r="T1" s="4"/>
      <c r="U1" s="2"/>
      <c r="V1" s="2" t="s">
        <v>98</v>
      </c>
      <c r="W1" s="2" t="s">
        <v>98</v>
      </c>
      <c r="X1" s="5" t="s">
        <v>98</v>
      </c>
      <c r="Y1" s="2"/>
      <c r="Z1" s="2" t="s">
        <v>99</v>
      </c>
      <c r="AA1" s="2" t="s">
        <v>99</v>
      </c>
      <c r="AB1" s="2" t="s">
        <v>99</v>
      </c>
      <c r="AC1" s="2" t="s">
        <v>99</v>
      </c>
      <c r="AD1" s="2" t="s">
        <v>99</v>
      </c>
      <c r="AE1" s="2" t="s">
        <v>99</v>
      </c>
      <c r="AF1" s="2" t="s">
        <v>99</v>
      </c>
      <c r="AG1" s="2" t="s">
        <v>99</v>
      </c>
      <c r="AH1" s="2" t="s">
        <v>99</v>
      </c>
      <c r="AI1" s="2" t="s">
        <v>99</v>
      </c>
      <c r="AJ1" s="2" t="s">
        <v>99</v>
      </c>
      <c r="AK1" s="2" t="s">
        <v>99</v>
      </c>
      <c r="AL1" s="2" t="s">
        <v>99</v>
      </c>
      <c r="AM1" s="2" t="s">
        <v>99</v>
      </c>
      <c r="AN1" s="5" t="s">
        <v>99</v>
      </c>
      <c r="AO1" s="2"/>
      <c r="AP1" s="6" t="s">
        <v>100</v>
      </c>
      <c r="AQ1" s="6" t="s">
        <v>100</v>
      </c>
      <c r="AR1" s="6" t="s">
        <v>100</v>
      </c>
      <c r="AS1" s="6" t="s">
        <v>100</v>
      </c>
      <c r="AT1" s="6" t="s">
        <v>100</v>
      </c>
      <c r="AU1" s="6" t="s">
        <v>100</v>
      </c>
      <c r="AV1" s="7" t="s">
        <v>100</v>
      </c>
      <c r="AW1" s="6"/>
      <c r="AX1" s="5"/>
      <c r="AY1" s="2"/>
      <c r="AZ1" s="2"/>
      <c r="BA1" s="2"/>
      <c r="BB1" s="2"/>
      <c r="BC1" s="2"/>
      <c r="BD1" s="2"/>
    </row>
    <row r="2" spans="1:56" ht="25.5" x14ac:dyDescent="0.2">
      <c r="A2" s="8" t="s">
        <v>103</v>
      </c>
      <c r="B2" s="9" t="s">
        <v>104</v>
      </c>
      <c r="C2" s="1" t="s">
        <v>105</v>
      </c>
      <c r="D2" s="10" t="s">
        <v>106</v>
      </c>
      <c r="E2" s="10" t="s">
        <v>107</v>
      </c>
      <c r="F2" s="10" t="s">
        <v>108</v>
      </c>
      <c r="G2" s="10" t="s">
        <v>109</v>
      </c>
      <c r="H2" s="10" t="s">
        <v>110</v>
      </c>
      <c r="I2" s="10" t="s">
        <v>111</v>
      </c>
      <c r="J2" s="10" t="s">
        <v>112</v>
      </c>
      <c r="K2" s="11" t="s">
        <v>113</v>
      </c>
      <c r="L2" s="10" t="s">
        <v>114</v>
      </c>
      <c r="M2" s="10" t="s">
        <v>115</v>
      </c>
      <c r="N2" s="10" t="s">
        <v>116</v>
      </c>
      <c r="O2" s="10" t="s">
        <v>117</v>
      </c>
      <c r="P2" s="10" t="s">
        <v>118</v>
      </c>
      <c r="Q2" s="10" t="s">
        <v>119</v>
      </c>
      <c r="R2" s="10" t="s">
        <v>120</v>
      </c>
      <c r="S2" s="12" t="s">
        <v>121</v>
      </c>
      <c r="T2" s="13" t="s">
        <v>122</v>
      </c>
      <c r="V2" s="11" t="s">
        <v>123</v>
      </c>
      <c r="W2" s="15" t="s">
        <v>124</v>
      </c>
      <c r="X2" s="16" t="s">
        <v>125</v>
      </c>
      <c r="Z2" s="11" t="s">
        <v>126</v>
      </c>
      <c r="AA2" s="11" t="s">
        <v>127</v>
      </c>
      <c r="AB2" s="11" t="s">
        <v>128</v>
      </c>
      <c r="AC2" s="11" t="s">
        <v>129</v>
      </c>
      <c r="AD2" s="11" t="s">
        <v>130</v>
      </c>
      <c r="AE2" s="11" t="s">
        <v>131</v>
      </c>
      <c r="AF2" s="11" t="s">
        <v>132</v>
      </c>
      <c r="AG2" s="11" t="s">
        <v>133</v>
      </c>
      <c r="AH2" s="11" t="s">
        <v>134</v>
      </c>
      <c r="AI2" s="11" t="s">
        <v>135</v>
      </c>
      <c r="AJ2" s="11" t="s">
        <v>136</v>
      </c>
      <c r="AK2" s="11" t="s">
        <v>137</v>
      </c>
      <c r="AL2" s="15" t="s">
        <v>138</v>
      </c>
      <c r="AN2" s="17" t="s">
        <v>125</v>
      </c>
      <c r="AP2" s="11" t="s">
        <v>139</v>
      </c>
      <c r="AQ2" s="11" t="s">
        <v>140</v>
      </c>
      <c r="AR2" s="11" t="s">
        <v>141</v>
      </c>
      <c r="AS2" s="11" t="s">
        <v>142</v>
      </c>
      <c r="AT2" s="11" t="s">
        <v>143</v>
      </c>
      <c r="AU2" s="15" t="s">
        <v>144</v>
      </c>
      <c r="AV2" s="17" t="s">
        <v>125</v>
      </c>
      <c r="AX2" s="18" t="s">
        <v>145</v>
      </c>
    </row>
    <row r="3" spans="1:56" x14ac:dyDescent="0.2">
      <c r="A3" s="8">
        <v>1</v>
      </c>
      <c r="B3" s="8">
        <v>202301</v>
      </c>
      <c r="C3" s="8">
        <v>1</v>
      </c>
      <c r="D3" s="14">
        <v>237790</v>
      </c>
      <c r="E3" s="14">
        <v>1844355</v>
      </c>
      <c r="F3" s="14">
        <v>578111</v>
      </c>
      <c r="G3" s="14">
        <v>11708185</v>
      </c>
      <c r="H3" s="14">
        <v>787984</v>
      </c>
      <c r="I3" s="14">
        <v>11367190</v>
      </c>
      <c r="J3" s="14">
        <v>7518146</v>
      </c>
      <c r="K3" s="14">
        <v>8224475</v>
      </c>
      <c r="L3" s="14">
        <v>16343648</v>
      </c>
      <c r="M3" s="14">
        <v>51031969</v>
      </c>
      <c r="N3" s="14">
        <v>767944</v>
      </c>
      <c r="O3" s="14">
        <v>762186</v>
      </c>
      <c r="P3" s="14">
        <v>841091</v>
      </c>
      <c r="Q3" s="14">
        <v>18169960</v>
      </c>
      <c r="R3" s="14">
        <v>570075</v>
      </c>
      <c r="S3" s="14">
        <v>18049515</v>
      </c>
      <c r="T3" s="19">
        <f t="shared" ref="T3:T66" si="0">SUM(D3:S3)</f>
        <v>148802624</v>
      </c>
      <c r="V3" s="14">
        <v>2071084</v>
      </c>
      <c r="W3" s="14">
        <v>33674</v>
      </c>
      <c r="X3" s="19">
        <f>SUM(V3:W3)</f>
        <v>2104758</v>
      </c>
      <c r="Z3" s="14">
        <v>18343</v>
      </c>
      <c r="AA3" s="14">
        <v>13792</v>
      </c>
      <c r="AB3" s="14">
        <v>730802</v>
      </c>
      <c r="AC3" s="14">
        <v>255396</v>
      </c>
      <c r="AD3" s="14">
        <v>81559</v>
      </c>
      <c r="AE3" s="14">
        <v>436916</v>
      </c>
      <c r="AF3" s="14">
        <v>1491859</v>
      </c>
      <c r="AG3" s="14">
        <v>2150485</v>
      </c>
      <c r="AH3" s="14">
        <v>10839</v>
      </c>
      <c r="AI3" s="14">
        <v>627844</v>
      </c>
      <c r="AJ3" s="14">
        <v>45667</v>
      </c>
      <c r="AK3" s="14">
        <v>1097401</v>
      </c>
      <c r="AL3" s="14">
        <v>184283</v>
      </c>
      <c r="AM3" s="14">
        <v>0</v>
      </c>
      <c r="AN3" s="19">
        <f>SUM(Z3:AM3)</f>
        <v>7145186</v>
      </c>
      <c r="AO3" s="14"/>
      <c r="AP3" s="14">
        <v>1313282</v>
      </c>
      <c r="AQ3" s="14">
        <v>220394</v>
      </c>
      <c r="AR3" s="14">
        <v>7434416</v>
      </c>
      <c r="AS3" s="14">
        <v>145549</v>
      </c>
      <c r="AT3" s="14">
        <v>11145835</v>
      </c>
      <c r="AU3" s="14">
        <v>71548</v>
      </c>
      <c r="AV3" s="19">
        <f>SUM(AP3:AU3)</f>
        <v>20331024</v>
      </c>
      <c r="AX3" s="19">
        <f>AV3+AN3+X3+T3</f>
        <v>178383592</v>
      </c>
    </row>
    <row r="4" spans="1:56" x14ac:dyDescent="0.2">
      <c r="A4" s="8">
        <v>1</v>
      </c>
      <c r="B4" s="8">
        <v>202301</v>
      </c>
      <c r="C4" s="8">
        <v>2</v>
      </c>
      <c r="D4" s="14">
        <v>3</v>
      </c>
      <c r="E4" s="14">
        <v>0</v>
      </c>
      <c r="F4" s="14">
        <v>0</v>
      </c>
      <c r="G4" s="14">
        <v>27449</v>
      </c>
      <c r="H4" s="14">
        <v>1154</v>
      </c>
      <c r="I4" s="14">
        <v>20540</v>
      </c>
      <c r="J4" s="14">
        <v>2384</v>
      </c>
      <c r="K4" s="14">
        <v>6842</v>
      </c>
      <c r="L4" s="14">
        <v>39697</v>
      </c>
      <c r="M4" s="14">
        <v>107334</v>
      </c>
      <c r="N4" s="14">
        <v>986</v>
      </c>
      <c r="O4" s="14">
        <v>0</v>
      </c>
      <c r="P4" s="14">
        <v>2623</v>
      </c>
      <c r="Q4" s="14">
        <v>27407</v>
      </c>
      <c r="R4" s="14">
        <v>0</v>
      </c>
      <c r="S4" s="14">
        <v>26338</v>
      </c>
      <c r="T4" s="19">
        <f t="shared" si="0"/>
        <v>262757</v>
      </c>
      <c r="V4" s="14">
        <v>464</v>
      </c>
      <c r="W4" s="14">
        <v>0</v>
      </c>
      <c r="X4" s="19">
        <f t="shared" ref="X4:X21" si="1">SUM(V4:W4)</f>
        <v>464</v>
      </c>
      <c r="Z4" s="14">
        <v>0</v>
      </c>
      <c r="AA4" s="14">
        <v>0</v>
      </c>
      <c r="AB4" s="14">
        <v>1245</v>
      </c>
      <c r="AC4" s="14">
        <v>972</v>
      </c>
      <c r="AD4" s="14">
        <v>0</v>
      </c>
      <c r="AE4" s="14">
        <v>588</v>
      </c>
      <c r="AF4" s="14">
        <v>1886</v>
      </c>
      <c r="AG4" s="14">
        <v>4428</v>
      </c>
      <c r="AH4" s="14">
        <v>0</v>
      </c>
      <c r="AI4" s="14">
        <v>330</v>
      </c>
      <c r="AJ4" s="14">
        <v>0</v>
      </c>
      <c r="AK4" s="14">
        <v>1791</v>
      </c>
      <c r="AL4" s="14">
        <v>0</v>
      </c>
      <c r="AM4" s="14">
        <v>0</v>
      </c>
      <c r="AN4" s="19">
        <f t="shared" ref="AN4:AN21" si="2">SUM(Z4:AM4)</f>
        <v>11240</v>
      </c>
      <c r="AP4" s="14">
        <v>1789</v>
      </c>
      <c r="AQ4" s="14">
        <v>0</v>
      </c>
      <c r="AR4" s="14">
        <v>12295</v>
      </c>
      <c r="AS4" s="14">
        <v>0</v>
      </c>
      <c r="AT4" s="14">
        <v>42784</v>
      </c>
      <c r="AU4" s="14">
        <v>0</v>
      </c>
      <c r="AV4" s="19">
        <f t="shared" ref="AV4:AV21" si="3">SUM(AP4:AU4)</f>
        <v>56868</v>
      </c>
      <c r="AX4" s="19">
        <f t="shared" ref="AX4:AX67" si="4">AV4+AN4+X4+T4</f>
        <v>331329</v>
      </c>
    </row>
    <row r="5" spans="1:56" x14ac:dyDescent="0.2">
      <c r="A5" s="8">
        <v>1</v>
      </c>
      <c r="B5" s="8">
        <v>202301</v>
      </c>
      <c r="C5" s="8">
        <v>3</v>
      </c>
      <c r="D5" s="14">
        <v>2344</v>
      </c>
      <c r="E5" s="14">
        <v>76138</v>
      </c>
      <c r="F5" s="14">
        <v>0</v>
      </c>
      <c r="G5" s="14">
        <v>85599</v>
      </c>
      <c r="H5" s="14">
        <v>0</v>
      </c>
      <c r="I5" s="14">
        <v>64864</v>
      </c>
      <c r="J5" s="14">
        <v>237113</v>
      </c>
      <c r="K5" s="14">
        <v>312395</v>
      </c>
      <c r="L5" s="14">
        <v>294045</v>
      </c>
      <c r="M5" s="14">
        <v>1485078</v>
      </c>
      <c r="N5" s="14">
        <v>2014</v>
      </c>
      <c r="O5" s="14">
        <v>2095</v>
      </c>
      <c r="P5" s="14">
        <v>4331</v>
      </c>
      <c r="Q5" s="14">
        <v>10922</v>
      </c>
      <c r="R5" s="14">
        <v>3268</v>
      </c>
      <c r="S5" s="14">
        <v>1003007</v>
      </c>
      <c r="T5" s="19">
        <f t="shared" si="0"/>
        <v>3583213</v>
      </c>
      <c r="V5" s="14">
        <v>44030</v>
      </c>
      <c r="W5" s="14">
        <v>1901</v>
      </c>
      <c r="X5" s="19">
        <f t="shared" si="1"/>
        <v>45931</v>
      </c>
      <c r="Z5" s="14">
        <v>0</v>
      </c>
      <c r="AA5" s="14">
        <v>0</v>
      </c>
      <c r="AB5" s="14">
        <v>19426</v>
      </c>
      <c r="AC5" s="14">
        <v>22926</v>
      </c>
      <c r="AD5" s="14">
        <v>3080</v>
      </c>
      <c r="AE5" s="14">
        <v>6613</v>
      </c>
      <c r="AF5" s="14">
        <v>83342</v>
      </c>
      <c r="AG5" s="14">
        <v>12306</v>
      </c>
      <c r="AH5" s="14">
        <v>0</v>
      </c>
      <c r="AI5" s="14">
        <v>5255</v>
      </c>
      <c r="AJ5" s="14">
        <v>1200</v>
      </c>
      <c r="AK5" s="14">
        <v>8911</v>
      </c>
      <c r="AL5" s="14">
        <v>6191</v>
      </c>
      <c r="AM5" s="14">
        <v>0</v>
      </c>
      <c r="AN5" s="19">
        <f t="shared" si="2"/>
        <v>169250</v>
      </c>
      <c r="AP5" s="14">
        <v>3937</v>
      </c>
      <c r="AQ5" s="14">
        <v>1878</v>
      </c>
      <c r="AR5" s="14">
        <v>0</v>
      </c>
      <c r="AS5" s="14">
        <v>0</v>
      </c>
      <c r="AT5" s="14">
        <v>3877</v>
      </c>
      <c r="AU5" s="14">
        <v>0</v>
      </c>
      <c r="AV5" s="19">
        <f t="shared" si="3"/>
        <v>9692</v>
      </c>
      <c r="AX5" s="19">
        <f t="shared" si="4"/>
        <v>3808086</v>
      </c>
    </row>
    <row r="6" spans="1:56" x14ac:dyDescent="0.2">
      <c r="A6" s="8">
        <v>1</v>
      </c>
      <c r="B6" s="8">
        <v>202301</v>
      </c>
      <c r="C6" s="8">
        <v>6</v>
      </c>
      <c r="D6" s="14">
        <v>1955</v>
      </c>
      <c r="E6" s="14">
        <v>2798201</v>
      </c>
      <c r="F6" s="14">
        <v>572006</v>
      </c>
      <c r="G6" s="14">
        <v>4855567</v>
      </c>
      <c r="H6" s="14">
        <v>0</v>
      </c>
      <c r="I6" s="14">
        <v>2378830</v>
      </c>
      <c r="J6" s="14">
        <v>2384382</v>
      </c>
      <c r="K6" s="14">
        <v>7666403</v>
      </c>
      <c r="L6" s="14">
        <v>8621713</v>
      </c>
      <c r="M6" s="14">
        <v>107143010</v>
      </c>
      <c r="N6" s="14">
        <v>418932</v>
      </c>
      <c r="O6" s="14">
        <v>19602</v>
      </c>
      <c r="P6" s="14">
        <v>143536</v>
      </c>
      <c r="Q6" s="14">
        <v>11950810</v>
      </c>
      <c r="R6" s="14">
        <v>827547</v>
      </c>
      <c r="S6" s="14">
        <v>24093237</v>
      </c>
      <c r="T6" s="19">
        <f t="shared" si="0"/>
        <v>173875731</v>
      </c>
      <c r="V6" s="14">
        <v>911986</v>
      </c>
      <c r="W6" s="14">
        <v>7308</v>
      </c>
      <c r="X6" s="19">
        <f t="shared" si="1"/>
        <v>919294</v>
      </c>
      <c r="Z6" s="14">
        <v>0</v>
      </c>
      <c r="AA6" s="14">
        <v>43827</v>
      </c>
      <c r="AB6" s="14">
        <v>771814</v>
      </c>
      <c r="AC6" s="14">
        <v>74943</v>
      </c>
      <c r="AD6" s="14">
        <v>54320</v>
      </c>
      <c r="AE6" s="14">
        <v>442183</v>
      </c>
      <c r="AF6" s="14">
        <v>2030203</v>
      </c>
      <c r="AG6" s="14">
        <v>624192</v>
      </c>
      <c r="AH6" s="14">
        <v>32800</v>
      </c>
      <c r="AI6" s="14">
        <v>24300</v>
      </c>
      <c r="AJ6" s="14">
        <v>94560</v>
      </c>
      <c r="AK6" s="14">
        <v>120848</v>
      </c>
      <c r="AL6" s="14">
        <v>281858</v>
      </c>
      <c r="AM6" s="14">
        <v>0</v>
      </c>
      <c r="AN6" s="19">
        <f t="shared" si="2"/>
        <v>4595848</v>
      </c>
      <c r="AP6" s="14">
        <v>336782</v>
      </c>
      <c r="AQ6" s="14">
        <v>0</v>
      </c>
      <c r="AR6" s="14">
        <v>1048339</v>
      </c>
      <c r="AS6" s="14">
        <v>0</v>
      </c>
      <c r="AT6" s="14">
        <v>4681286</v>
      </c>
      <c r="AU6" s="14">
        <v>0</v>
      </c>
      <c r="AV6" s="19">
        <f t="shared" si="3"/>
        <v>6066407</v>
      </c>
      <c r="AX6" s="19">
        <f t="shared" si="4"/>
        <v>185457280</v>
      </c>
    </row>
    <row r="7" spans="1:56" x14ac:dyDescent="0.2">
      <c r="A7" s="8">
        <v>1</v>
      </c>
      <c r="B7" s="8">
        <v>202301</v>
      </c>
      <c r="C7" s="8" t="s">
        <v>146</v>
      </c>
      <c r="D7" s="14">
        <v>0</v>
      </c>
      <c r="E7" s="14">
        <v>64201</v>
      </c>
      <c r="F7" s="14">
        <v>0</v>
      </c>
      <c r="G7" s="14">
        <v>575657</v>
      </c>
      <c r="H7" s="14">
        <v>13151</v>
      </c>
      <c r="I7" s="14">
        <v>127600</v>
      </c>
      <c r="J7" s="14">
        <v>194880</v>
      </c>
      <c r="K7" s="14">
        <v>1179886</v>
      </c>
      <c r="L7" s="14">
        <v>502153</v>
      </c>
      <c r="M7" s="14">
        <v>6936773</v>
      </c>
      <c r="N7" s="14">
        <v>4120</v>
      </c>
      <c r="O7" s="14">
        <v>10200</v>
      </c>
      <c r="P7" s="14">
        <v>4440</v>
      </c>
      <c r="Q7" s="14">
        <v>1578632</v>
      </c>
      <c r="R7" s="14">
        <v>23280</v>
      </c>
      <c r="S7" s="14">
        <v>1267559</v>
      </c>
      <c r="T7" s="19">
        <f t="shared" si="0"/>
        <v>12482532</v>
      </c>
      <c r="V7" s="14">
        <v>15000</v>
      </c>
      <c r="W7" s="14">
        <v>0</v>
      </c>
      <c r="X7" s="19">
        <f t="shared" si="1"/>
        <v>15000</v>
      </c>
      <c r="Z7" s="14">
        <v>0</v>
      </c>
      <c r="AA7" s="14">
        <v>1660</v>
      </c>
      <c r="AB7" s="14">
        <v>10720</v>
      </c>
      <c r="AC7" s="14">
        <v>0</v>
      </c>
      <c r="AD7" s="14">
        <v>0</v>
      </c>
      <c r="AE7" s="14">
        <v>4893</v>
      </c>
      <c r="AF7" s="14">
        <v>285721</v>
      </c>
      <c r="AG7" s="14">
        <v>9920</v>
      </c>
      <c r="AH7" s="14">
        <v>0</v>
      </c>
      <c r="AI7" s="14">
        <v>880</v>
      </c>
      <c r="AJ7" s="14">
        <v>22000</v>
      </c>
      <c r="AK7" s="14">
        <v>0</v>
      </c>
      <c r="AL7" s="14">
        <v>0</v>
      </c>
      <c r="AM7" s="14">
        <v>0</v>
      </c>
      <c r="AN7" s="19">
        <f t="shared" si="2"/>
        <v>335794</v>
      </c>
      <c r="AP7" s="14">
        <v>0</v>
      </c>
      <c r="AQ7" s="14">
        <v>0</v>
      </c>
      <c r="AR7" s="14">
        <v>167250</v>
      </c>
      <c r="AS7" s="14">
        <v>106320</v>
      </c>
      <c r="AT7" s="14">
        <v>578263</v>
      </c>
      <c r="AU7" s="14">
        <v>10720</v>
      </c>
      <c r="AV7" s="19">
        <f t="shared" si="3"/>
        <v>862553</v>
      </c>
      <c r="AX7" s="19">
        <f t="shared" si="4"/>
        <v>13695879</v>
      </c>
    </row>
    <row r="8" spans="1:56" x14ac:dyDescent="0.2">
      <c r="A8" s="8">
        <v>1</v>
      </c>
      <c r="B8" s="8">
        <v>202301</v>
      </c>
      <c r="C8" s="8" t="s">
        <v>147</v>
      </c>
      <c r="D8" s="14">
        <v>0</v>
      </c>
      <c r="E8" s="14">
        <v>0</v>
      </c>
      <c r="F8" s="14">
        <v>0</v>
      </c>
      <c r="G8" s="14">
        <v>0</v>
      </c>
      <c r="H8" s="14">
        <v>0</v>
      </c>
      <c r="I8" s="14">
        <v>0</v>
      </c>
      <c r="J8" s="14">
        <v>0</v>
      </c>
      <c r="K8" s="14">
        <v>0</v>
      </c>
      <c r="L8" s="14">
        <v>0</v>
      </c>
      <c r="M8" s="14">
        <v>0</v>
      </c>
      <c r="N8" s="14">
        <v>0</v>
      </c>
      <c r="O8" s="14">
        <v>0</v>
      </c>
      <c r="P8" s="14">
        <v>0</v>
      </c>
      <c r="Q8" s="14">
        <v>0</v>
      </c>
      <c r="R8" s="14">
        <v>0</v>
      </c>
      <c r="S8" s="14">
        <v>0</v>
      </c>
      <c r="T8" s="19">
        <f t="shared" si="0"/>
        <v>0</v>
      </c>
      <c r="V8" s="14">
        <v>0</v>
      </c>
      <c r="W8" s="14">
        <v>0</v>
      </c>
      <c r="X8" s="19">
        <f t="shared" si="1"/>
        <v>0</v>
      </c>
      <c r="Z8" s="14">
        <v>0</v>
      </c>
      <c r="AA8" s="14">
        <v>0</v>
      </c>
      <c r="AB8" s="14">
        <v>0</v>
      </c>
      <c r="AC8" s="14">
        <v>0</v>
      </c>
      <c r="AD8" s="14">
        <v>0</v>
      </c>
      <c r="AE8" s="14">
        <v>0</v>
      </c>
      <c r="AF8" s="14">
        <v>0</v>
      </c>
      <c r="AG8" s="14">
        <v>0</v>
      </c>
      <c r="AH8" s="14">
        <v>0</v>
      </c>
      <c r="AI8" s="14">
        <v>0</v>
      </c>
      <c r="AJ8" s="14">
        <v>0</v>
      </c>
      <c r="AK8" s="14">
        <v>0</v>
      </c>
      <c r="AL8" s="14">
        <v>0</v>
      </c>
      <c r="AM8" s="14">
        <v>0</v>
      </c>
      <c r="AN8" s="19">
        <f t="shared" si="2"/>
        <v>0</v>
      </c>
      <c r="AP8" s="14">
        <v>0</v>
      </c>
      <c r="AQ8" s="14">
        <v>0</v>
      </c>
      <c r="AR8" s="14">
        <v>0</v>
      </c>
      <c r="AS8" s="14">
        <v>0</v>
      </c>
      <c r="AT8" s="14">
        <v>0</v>
      </c>
      <c r="AU8" s="14">
        <v>0</v>
      </c>
      <c r="AV8" s="19">
        <f t="shared" si="3"/>
        <v>0</v>
      </c>
      <c r="AX8" s="19">
        <f t="shared" si="4"/>
        <v>0</v>
      </c>
    </row>
    <row r="9" spans="1:56" x14ac:dyDescent="0.2">
      <c r="A9" s="8">
        <v>1</v>
      </c>
      <c r="B9" s="8">
        <v>202301</v>
      </c>
      <c r="C9" s="8">
        <v>7</v>
      </c>
      <c r="D9" s="14">
        <v>0</v>
      </c>
      <c r="E9" s="14">
        <v>7091</v>
      </c>
      <c r="F9" s="14">
        <v>0</v>
      </c>
      <c r="G9" s="14">
        <v>4164</v>
      </c>
      <c r="H9" s="14">
        <v>0</v>
      </c>
      <c r="I9" s="14">
        <v>10806</v>
      </c>
      <c r="J9" s="14">
        <v>7294</v>
      </c>
      <c r="K9" s="14">
        <v>17100</v>
      </c>
      <c r="L9" s="14">
        <v>27078</v>
      </c>
      <c r="M9" s="14">
        <v>195473</v>
      </c>
      <c r="N9" s="14">
        <v>1636</v>
      </c>
      <c r="O9" s="14">
        <v>177</v>
      </c>
      <c r="P9" s="14">
        <v>304</v>
      </c>
      <c r="Q9" s="14">
        <v>713</v>
      </c>
      <c r="R9" s="14">
        <v>259</v>
      </c>
      <c r="S9" s="14">
        <v>51808</v>
      </c>
      <c r="T9" s="19">
        <f t="shared" si="0"/>
        <v>323903</v>
      </c>
      <c r="V9" s="14">
        <v>3291</v>
      </c>
      <c r="W9" s="14">
        <v>78</v>
      </c>
      <c r="X9" s="19">
        <f t="shared" si="1"/>
        <v>3369</v>
      </c>
      <c r="Z9" s="14">
        <v>0</v>
      </c>
      <c r="AA9" s="14">
        <v>0</v>
      </c>
      <c r="AB9" s="14">
        <v>285</v>
      </c>
      <c r="AC9" s="14">
        <v>444</v>
      </c>
      <c r="AD9" s="14">
        <v>296</v>
      </c>
      <c r="AE9" s="14">
        <v>69</v>
      </c>
      <c r="AF9" s="14">
        <v>7146</v>
      </c>
      <c r="AG9" s="14">
        <v>834</v>
      </c>
      <c r="AH9" s="14">
        <v>444</v>
      </c>
      <c r="AI9" s="14">
        <v>0</v>
      </c>
      <c r="AJ9" s="14">
        <v>0</v>
      </c>
      <c r="AK9" s="14">
        <v>56</v>
      </c>
      <c r="AL9" s="14">
        <v>646</v>
      </c>
      <c r="AM9" s="14">
        <v>0</v>
      </c>
      <c r="AN9" s="19">
        <f t="shared" si="2"/>
        <v>10220</v>
      </c>
      <c r="AP9" s="14">
        <v>429</v>
      </c>
      <c r="AQ9" s="14">
        <v>208</v>
      </c>
      <c r="AR9" s="14">
        <v>39</v>
      </c>
      <c r="AS9" s="14">
        <v>97</v>
      </c>
      <c r="AT9" s="14">
        <v>305</v>
      </c>
      <c r="AU9" s="14">
        <v>0</v>
      </c>
      <c r="AV9" s="19">
        <f t="shared" si="3"/>
        <v>1078</v>
      </c>
      <c r="AX9" s="19">
        <f t="shared" si="4"/>
        <v>338570</v>
      </c>
    </row>
    <row r="10" spans="1:56" x14ac:dyDescent="0.2">
      <c r="A10" s="8">
        <v>1</v>
      </c>
      <c r="B10" s="8">
        <v>202301</v>
      </c>
      <c r="C10" s="8">
        <v>8</v>
      </c>
      <c r="D10" s="14">
        <v>0</v>
      </c>
      <c r="E10" s="14">
        <v>0</v>
      </c>
      <c r="F10" s="14">
        <v>0</v>
      </c>
      <c r="G10" s="14">
        <v>0</v>
      </c>
      <c r="H10" s="14">
        <v>0</v>
      </c>
      <c r="I10" s="14">
        <v>258900</v>
      </c>
      <c r="J10" s="14">
        <v>654880</v>
      </c>
      <c r="K10" s="14">
        <v>0</v>
      </c>
      <c r="L10" s="14">
        <v>1040400</v>
      </c>
      <c r="M10" s="14">
        <v>39595657</v>
      </c>
      <c r="N10" s="14">
        <v>0</v>
      </c>
      <c r="O10" s="14">
        <v>0</v>
      </c>
      <c r="P10" s="14">
        <v>0</v>
      </c>
      <c r="Q10" s="14">
        <v>463500</v>
      </c>
      <c r="R10" s="14">
        <v>0</v>
      </c>
      <c r="S10" s="14">
        <v>8812600</v>
      </c>
      <c r="T10" s="19">
        <f t="shared" si="0"/>
        <v>50825937</v>
      </c>
      <c r="V10" s="14">
        <v>0</v>
      </c>
      <c r="W10" s="14">
        <v>0</v>
      </c>
      <c r="X10" s="19">
        <f t="shared" si="1"/>
        <v>0</v>
      </c>
      <c r="Z10" s="14">
        <v>795600</v>
      </c>
      <c r="AA10" s="14">
        <v>0</v>
      </c>
      <c r="AB10" s="14">
        <v>2325600</v>
      </c>
      <c r="AC10" s="14">
        <v>0</v>
      </c>
      <c r="AD10" s="14">
        <v>0</v>
      </c>
      <c r="AE10" s="14">
        <v>1681200</v>
      </c>
      <c r="AF10" s="14">
        <v>1814146</v>
      </c>
      <c r="AG10" s="14">
        <v>0</v>
      </c>
      <c r="AH10" s="14">
        <v>0</v>
      </c>
      <c r="AI10" s="14">
        <v>0</v>
      </c>
      <c r="AJ10" s="14">
        <v>0</v>
      </c>
      <c r="AK10" s="14">
        <v>0</v>
      </c>
      <c r="AL10" s="14">
        <v>0</v>
      </c>
      <c r="AM10" s="14">
        <v>0</v>
      </c>
      <c r="AN10" s="19">
        <f t="shared" si="2"/>
        <v>6616546</v>
      </c>
      <c r="AP10" s="14">
        <v>0</v>
      </c>
      <c r="AQ10" s="14">
        <v>0</v>
      </c>
      <c r="AR10" s="14">
        <v>0</v>
      </c>
      <c r="AS10" s="14">
        <v>0</v>
      </c>
      <c r="AT10" s="14">
        <v>525100</v>
      </c>
      <c r="AU10" s="14">
        <v>0</v>
      </c>
      <c r="AV10" s="19">
        <f t="shared" si="3"/>
        <v>525100</v>
      </c>
      <c r="AX10" s="19">
        <f t="shared" si="4"/>
        <v>57967583</v>
      </c>
    </row>
    <row r="11" spans="1:56" x14ac:dyDescent="0.2">
      <c r="A11" s="8">
        <v>1</v>
      </c>
      <c r="B11" s="8">
        <v>202301</v>
      </c>
      <c r="C11" s="8">
        <v>9</v>
      </c>
      <c r="D11" s="14">
        <v>0</v>
      </c>
      <c r="E11" s="14">
        <v>0</v>
      </c>
      <c r="F11" s="14">
        <v>0</v>
      </c>
      <c r="G11" s="14">
        <v>600000</v>
      </c>
      <c r="H11" s="14">
        <v>0</v>
      </c>
      <c r="I11" s="14">
        <v>0</v>
      </c>
      <c r="J11" s="14">
        <v>0</v>
      </c>
      <c r="K11" s="14">
        <v>0</v>
      </c>
      <c r="L11" s="14">
        <v>0</v>
      </c>
      <c r="M11" s="14">
        <v>14750758</v>
      </c>
      <c r="N11" s="14">
        <v>0</v>
      </c>
      <c r="O11" s="14">
        <v>0</v>
      </c>
      <c r="P11" s="14">
        <v>0</v>
      </c>
      <c r="Q11" s="14">
        <v>0</v>
      </c>
      <c r="R11" s="14">
        <v>0</v>
      </c>
      <c r="S11" s="14">
        <v>21419600</v>
      </c>
      <c r="T11" s="19">
        <f t="shared" si="0"/>
        <v>36770358</v>
      </c>
      <c r="V11" s="14">
        <v>1702928</v>
      </c>
      <c r="W11" s="14">
        <v>0</v>
      </c>
      <c r="X11" s="19">
        <f t="shared" si="1"/>
        <v>1702928</v>
      </c>
      <c r="Z11" s="14">
        <v>0</v>
      </c>
      <c r="AA11" s="14">
        <v>0</v>
      </c>
      <c r="AB11" s="14">
        <v>0</v>
      </c>
      <c r="AC11" s="14">
        <v>0</v>
      </c>
      <c r="AD11" s="14">
        <v>0</v>
      </c>
      <c r="AE11" s="14">
        <v>0</v>
      </c>
      <c r="AF11" s="14">
        <v>1533000</v>
      </c>
      <c r="AG11" s="14">
        <v>0</v>
      </c>
      <c r="AH11" s="14">
        <v>0</v>
      </c>
      <c r="AI11" s="14">
        <v>0</v>
      </c>
      <c r="AJ11" s="14">
        <v>0</v>
      </c>
      <c r="AK11" s="14">
        <v>32880</v>
      </c>
      <c r="AL11" s="14">
        <v>0</v>
      </c>
      <c r="AM11" s="14">
        <v>0</v>
      </c>
      <c r="AN11" s="19">
        <f t="shared" si="2"/>
        <v>1565880</v>
      </c>
      <c r="AP11" s="14">
        <v>0</v>
      </c>
      <c r="AQ11" s="14">
        <v>0</v>
      </c>
      <c r="AR11" s="14">
        <v>0</v>
      </c>
      <c r="AS11" s="14">
        <v>0</v>
      </c>
      <c r="AT11" s="14">
        <v>0</v>
      </c>
      <c r="AU11" s="14">
        <v>0</v>
      </c>
      <c r="AV11" s="19">
        <f t="shared" si="3"/>
        <v>0</v>
      </c>
      <c r="AX11" s="19">
        <f t="shared" si="4"/>
        <v>40039166</v>
      </c>
    </row>
    <row r="12" spans="1:56" x14ac:dyDescent="0.2">
      <c r="A12" s="8">
        <v>1</v>
      </c>
      <c r="B12" s="8">
        <v>202301</v>
      </c>
      <c r="C12" s="8" t="s">
        <v>148</v>
      </c>
      <c r="D12" s="14">
        <v>0</v>
      </c>
      <c r="E12" s="14">
        <v>0</v>
      </c>
      <c r="F12" s="14">
        <v>0</v>
      </c>
      <c r="G12" s="14">
        <v>0</v>
      </c>
      <c r="H12" s="14">
        <v>0</v>
      </c>
      <c r="I12" s="14">
        <v>0</v>
      </c>
      <c r="J12" s="14">
        <v>0</v>
      </c>
      <c r="K12" s="14">
        <v>0</v>
      </c>
      <c r="L12" s="14">
        <v>0</v>
      </c>
      <c r="M12" s="14">
        <v>266400</v>
      </c>
      <c r="N12" s="14">
        <v>0</v>
      </c>
      <c r="O12" s="14">
        <v>0</v>
      </c>
      <c r="P12" s="14">
        <v>0</v>
      </c>
      <c r="Q12" s="14">
        <v>0</v>
      </c>
      <c r="R12" s="14">
        <v>0</v>
      </c>
      <c r="S12" s="14">
        <v>0</v>
      </c>
      <c r="T12" s="19">
        <f t="shared" si="0"/>
        <v>266400</v>
      </c>
      <c r="V12" s="14">
        <v>0</v>
      </c>
      <c r="W12" s="14">
        <v>0</v>
      </c>
      <c r="X12" s="19">
        <f t="shared" si="1"/>
        <v>0</v>
      </c>
      <c r="Z12" s="14">
        <v>0</v>
      </c>
      <c r="AA12" s="14">
        <v>0</v>
      </c>
      <c r="AB12" s="14">
        <v>0</v>
      </c>
      <c r="AC12" s="14">
        <v>0</v>
      </c>
      <c r="AD12" s="14">
        <v>0</v>
      </c>
      <c r="AE12" s="14">
        <v>0</v>
      </c>
      <c r="AF12" s="14">
        <v>0</v>
      </c>
      <c r="AG12" s="14">
        <v>0</v>
      </c>
      <c r="AH12" s="14">
        <v>0</v>
      </c>
      <c r="AI12" s="14">
        <v>0</v>
      </c>
      <c r="AJ12" s="14">
        <v>0</v>
      </c>
      <c r="AK12" s="14">
        <v>0</v>
      </c>
      <c r="AL12" s="14">
        <v>0</v>
      </c>
      <c r="AM12" s="14">
        <v>0</v>
      </c>
      <c r="AN12" s="19">
        <f t="shared" si="2"/>
        <v>0</v>
      </c>
      <c r="AP12" s="14">
        <v>0</v>
      </c>
      <c r="AQ12" s="14">
        <v>0</v>
      </c>
      <c r="AR12" s="14">
        <v>0</v>
      </c>
      <c r="AS12" s="14">
        <v>0</v>
      </c>
      <c r="AT12" s="14">
        <v>0</v>
      </c>
      <c r="AU12" s="14">
        <v>0</v>
      </c>
      <c r="AV12" s="19">
        <f t="shared" si="3"/>
        <v>0</v>
      </c>
      <c r="AX12" s="19">
        <f t="shared" si="4"/>
        <v>266400</v>
      </c>
    </row>
    <row r="13" spans="1:56" x14ac:dyDescent="0.2">
      <c r="A13" s="8">
        <v>1</v>
      </c>
      <c r="B13" s="8">
        <v>202301</v>
      </c>
      <c r="C13" s="8" t="s">
        <v>149</v>
      </c>
      <c r="D13" s="14">
        <v>0</v>
      </c>
      <c r="E13" s="14">
        <v>0</v>
      </c>
      <c r="F13" s="14">
        <v>0</v>
      </c>
      <c r="G13" s="14">
        <v>0</v>
      </c>
      <c r="H13" s="14">
        <v>0</v>
      </c>
      <c r="I13" s="14">
        <v>0</v>
      </c>
      <c r="J13" s="14">
        <v>0</v>
      </c>
      <c r="K13" s="14">
        <v>0</v>
      </c>
      <c r="L13" s="14">
        <v>0</v>
      </c>
      <c r="M13" s="14">
        <v>129267</v>
      </c>
      <c r="N13" s="14">
        <v>0</v>
      </c>
      <c r="O13" s="14">
        <v>0</v>
      </c>
      <c r="P13" s="14">
        <v>0</v>
      </c>
      <c r="Q13" s="14">
        <v>0</v>
      </c>
      <c r="R13" s="14">
        <v>0</v>
      </c>
      <c r="S13" s="14">
        <v>1464272</v>
      </c>
      <c r="T13" s="19">
        <f t="shared" si="0"/>
        <v>1593539</v>
      </c>
      <c r="V13" s="14">
        <v>0</v>
      </c>
      <c r="W13" s="14">
        <v>0</v>
      </c>
      <c r="X13" s="19">
        <f t="shared" si="1"/>
        <v>0</v>
      </c>
      <c r="Z13" s="14">
        <v>0</v>
      </c>
      <c r="AA13" s="14">
        <v>0</v>
      </c>
      <c r="AB13" s="14">
        <v>23370400</v>
      </c>
      <c r="AC13" s="14">
        <v>0</v>
      </c>
      <c r="AD13" s="14">
        <v>0</v>
      </c>
      <c r="AE13" s="14">
        <v>0</v>
      </c>
      <c r="AF13" s="14">
        <v>0</v>
      </c>
      <c r="AG13" s="14">
        <v>0</v>
      </c>
      <c r="AH13" s="14">
        <v>0</v>
      </c>
      <c r="AI13" s="14">
        <v>0</v>
      </c>
      <c r="AJ13" s="14">
        <v>0</v>
      </c>
      <c r="AK13" s="14">
        <v>0</v>
      </c>
      <c r="AL13" s="14">
        <v>0</v>
      </c>
      <c r="AM13" s="14">
        <v>0</v>
      </c>
      <c r="AN13" s="19">
        <f t="shared" si="2"/>
        <v>23370400</v>
      </c>
      <c r="AP13" s="14">
        <v>0</v>
      </c>
      <c r="AQ13" s="14">
        <v>0</v>
      </c>
      <c r="AR13" s="14">
        <v>0</v>
      </c>
      <c r="AS13" s="14">
        <v>0</v>
      </c>
      <c r="AT13" s="14">
        <v>0</v>
      </c>
      <c r="AU13" s="14">
        <v>0</v>
      </c>
      <c r="AV13" s="19">
        <f t="shared" si="3"/>
        <v>0</v>
      </c>
      <c r="AX13" s="19">
        <f t="shared" si="4"/>
        <v>24963939</v>
      </c>
    </row>
    <row r="14" spans="1:56" x14ac:dyDescent="0.2">
      <c r="A14" s="8">
        <v>1</v>
      </c>
      <c r="B14" s="8">
        <v>202301</v>
      </c>
      <c r="C14" s="8">
        <v>10</v>
      </c>
      <c r="D14" s="14">
        <v>0</v>
      </c>
      <c r="E14" s="14">
        <v>2347</v>
      </c>
      <c r="F14" s="14">
        <v>0</v>
      </c>
      <c r="G14" s="14">
        <v>0</v>
      </c>
      <c r="H14" s="14">
        <v>0</v>
      </c>
      <c r="I14" s="14">
        <v>30580</v>
      </c>
      <c r="J14" s="14">
        <v>548</v>
      </c>
      <c r="K14" s="14">
        <v>0</v>
      </c>
      <c r="L14" s="14">
        <v>0</v>
      </c>
      <c r="M14" s="14">
        <v>12355</v>
      </c>
      <c r="N14" s="14">
        <v>1558</v>
      </c>
      <c r="O14" s="14">
        <v>0</v>
      </c>
      <c r="P14" s="14">
        <v>7109</v>
      </c>
      <c r="Q14" s="14">
        <v>1800</v>
      </c>
      <c r="R14" s="14">
        <v>7124</v>
      </c>
      <c r="S14" s="14">
        <v>643</v>
      </c>
      <c r="T14" s="19">
        <f t="shared" si="0"/>
        <v>64064</v>
      </c>
      <c r="V14" s="14">
        <v>10878</v>
      </c>
      <c r="W14" s="14">
        <v>22200</v>
      </c>
      <c r="X14" s="19">
        <f t="shared" si="1"/>
        <v>33078</v>
      </c>
      <c r="Z14" s="14">
        <v>0</v>
      </c>
      <c r="AA14" s="14">
        <v>0</v>
      </c>
      <c r="AB14" s="14">
        <v>0</v>
      </c>
      <c r="AC14" s="14">
        <v>0</v>
      </c>
      <c r="AD14" s="14">
        <v>0</v>
      </c>
      <c r="AE14" s="14">
        <v>0</v>
      </c>
      <c r="AF14" s="14">
        <v>0</v>
      </c>
      <c r="AG14" s="14">
        <v>27040</v>
      </c>
      <c r="AH14" s="14">
        <v>0</v>
      </c>
      <c r="AI14" s="14">
        <v>0</v>
      </c>
      <c r="AJ14" s="14">
        <v>0</v>
      </c>
      <c r="AK14" s="14">
        <v>1537</v>
      </c>
      <c r="AL14" s="14">
        <v>0</v>
      </c>
      <c r="AM14" s="14">
        <v>0</v>
      </c>
      <c r="AN14" s="19">
        <f t="shared" si="2"/>
        <v>28577</v>
      </c>
      <c r="AP14" s="14">
        <v>3129</v>
      </c>
      <c r="AQ14" s="14">
        <v>0</v>
      </c>
      <c r="AR14" s="14">
        <v>0</v>
      </c>
      <c r="AS14" s="14">
        <v>805</v>
      </c>
      <c r="AT14" s="14">
        <v>0</v>
      </c>
      <c r="AU14" s="14">
        <v>6480</v>
      </c>
      <c r="AV14" s="19">
        <f t="shared" si="3"/>
        <v>10414</v>
      </c>
      <c r="AX14" s="19">
        <f t="shared" si="4"/>
        <v>136133</v>
      </c>
    </row>
    <row r="15" spans="1:56" x14ac:dyDescent="0.2">
      <c r="A15" s="8">
        <v>1</v>
      </c>
      <c r="B15" s="8">
        <v>202301</v>
      </c>
      <c r="C15" s="8">
        <v>11</v>
      </c>
      <c r="D15" s="14">
        <v>0</v>
      </c>
      <c r="E15" s="14">
        <v>0</v>
      </c>
      <c r="F15" s="14">
        <v>44</v>
      </c>
      <c r="G15" s="14">
        <v>28321</v>
      </c>
      <c r="H15" s="14">
        <v>0</v>
      </c>
      <c r="I15" s="14">
        <v>23121</v>
      </c>
      <c r="J15" s="14">
        <v>0</v>
      </c>
      <c r="K15" s="14">
        <v>0</v>
      </c>
      <c r="L15" s="14">
        <v>0</v>
      </c>
      <c r="M15" s="14">
        <v>4515</v>
      </c>
      <c r="N15" s="14">
        <v>2673</v>
      </c>
      <c r="O15" s="14">
        <v>499</v>
      </c>
      <c r="P15" s="14">
        <v>1561</v>
      </c>
      <c r="Q15" s="14">
        <v>2548</v>
      </c>
      <c r="R15" s="14">
        <v>117</v>
      </c>
      <c r="S15" s="14">
        <v>1140</v>
      </c>
      <c r="T15" s="19">
        <f t="shared" si="0"/>
        <v>64539</v>
      </c>
      <c r="V15" s="14">
        <v>24352</v>
      </c>
      <c r="W15" s="14">
        <v>0</v>
      </c>
      <c r="X15" s="19">
        <f t="shared" si="1"/>
        <v>24352</v>
      </c>
      <c r="Z15" s="14">
        <v>0</v>
      </c>
      <c r="AA15" s="14">
        <v>0</v>
      </c>
      <c r="AB15" s="14">
        <v>0</v>
      </c>
      <c r="AC15" s="14">
        <v>0</v>
      </c>
      <c r="AD15" s="14">
        <v>0</v>
      </c>
      <c r="AE15" s="14">
        <v>0</v>
      </c>
      <c r="AF15" s="14">
        <v>5555</v>
      </c>
      <c r="AG15" s="14">
        <v>0</v>
      </c>
      <c r="AH15" s="14">
        <v>1184</v>
      </c>
      <c r="AI15" s="14">
        <v>0</v>
      </c>
      <c r="AJ15" s="14">
        <v>0</v>
      </c>
      <c r="AK15" s="14">
        <v>0</v>
      </c>
      <c r="AL15" s="14">
        <v>0</v>
      </c>
      <c r="AM15" s="14">
        <v>0</v>
      </c>
      <c r="AN15" s="19">
        <f t="shared" si="2"/>
        <v>6739</v>
      </c>
      <c r="AP15" s="14">
        <v>0</v>
      </c>
      <c r="AQ15" s="14">
        <v>0</v>
      </c>
      <c r="AR15" s="14">
        <v>0</v>
      </c>
      <c r="AS15" s="14">
        <v>0</v>
      </c>
      <c r="AT15" s="14">
        <v>0</v>
      </c>
      <c r="AU15" s="14">
        <v>0</v>
      </c>
      <c r="AV15" s="19">
        <f t="shared" si="3"/>
        <v>0</v>
      </c>
      <c r="AX15" s="19">
        <f t="shared" si="4"/>
        <v>95630</v>
      </c>
    </row>
    <row r="16" spans="1:56" x14ac:dyDescent="0.2">
      <c r="A16" s="8">
        <v>1</v>
      </c>
      <c r="B16" s="8">
        <v>202301</v>
      </c>
      <c r="C16" s="8">
        <v>12</v>
      </c>
      <c r="D16" s="14">
        <v>0</v>
      </c>
      <c r="E16" s="14">
        <v>0</v>
      </c>
      <c r="F16" s="14">
        <v>0</v>
      </c>
      <c r="G16" s="14">
        <v>14471</v>
      </c>
      <c r="H16" s="14">
        <v>0</v>
      </c>
      <c r="I16" s="14">
        <v>10745</v>
      </c>
      <c r="J16" s="14">
        <v>0</v>
      </c>
      <c r="K16" s="14">
        <v>46668</v>
      </c>
      <c r="L16" s="14">
        <v>156</v>
      </c>
      <c r="M16" s="14">
        <v>981628</v>
      </c>
      <c r="N16" s="14">
        <v>1291</v>
      </c>
      <c r="O16" s="14">
        <v>0</v>
      </c>
      <c r="P16" s="14">
        <v>0</v>
      </c>
      <c r="Q16" s="14">
        <v>18939</v>
      </c>
      <c r="R16" s="14">
        <v>0</v>
      </c>
      <c r="S16" s="14">
        <v>754</v>
      </c>
      <c r="T16" s="19">
        <f t="shared" si="0"/>
        <v>1074652</v>
      </c>
      <c r="V16" s="14">
        <v>4401</v>
      </c>
      <c r="W16" s="14">
        <v>0</v>
      </c>
      <c r="X16" s="19">
        <f t="shared" si="1"/>
        <v>4401</v>
      </c>
      <c r="Z16" s="14">
        <v>0</v>
      </c>
      <c r="AA16" s="14">
        <v>0</v>
      </c>
      <c r="AB16" s="14">
        <v>0</v>
      </c>
      <c r="AC16" s="14">
        <v>0</v>
      </c>
      <c r="AD16" s="14">
        <v>0</v>
      </c>
      <c r="AE16" s="14">
        <v>0</v>
      </c>
      <c r="AF16" s="14">
        <v>54908</v>
      </c>
      <c r="AG16" s="14">
        <v>0</v>
      </c>
      <c r="AH16" s="14">
        <v>0</v>
      </c>
      <c r="AI16" s="14">
        <v>308</v>
      </c>
      <c r="AJ16" s="14">
        <v>0</v>
      </c>
      <c r="AK16" s="14">
        <v>0</v>
      </c>
      <c r="AL16" s="14">
        <v>35122</v>
      </c>
      <c r="AM16" s="14">
        <v>0</v>
      </c>
      <c r="AN16" s="19">
        <f t="shared" si="2"/>
        <v>90338</v>
      </c>
      <c r="AP16" s="14">
        <v>0</v>
      </c>
      <c r="AQ16" s="14">
        <v>0</v>
      </c>
      <c r="AR16" s="14">
        <v>543</v>
      </c>
      <c r="AS16" s="14">
        <v>0</v>
      </c>
      <c r="AT16" s="14">
        <v>276</v>
      </c>
      <c r="AU16" s="14">
        <v>0</v>
      </c>
      <c r="AV16" s="19">
        <f t="shared" si="3"/>
        <v>819</v>
      </c>
      <c r="AX16" s="19">
        <f t="shared" si="4"/>
        <v>1170210</v>
      </c>
    </row>
    <row r="17" spans="1:51" x14ac:dyDescent="0.2">
      <c r="A17" s="8">
        <v>1</v>
      </c>
      <c r="B17" s="8">
        <v>202301</v>
      </c>
      <c r="C17" s="8">
        <v>15</v>
      </c>
      <c r="D17" s="14">
        <v>0</v>
      </c>
      <c r="E17" s="14">
        <v>5843</v>
      </c>
      <c r="F17" s="14">
        <v>0</v>
      </c>
      <c r="G17" s="14">
        <v>19596</v>
      </c>
      <c r="H17" s="14">
        <v>0</v>
      </c>
      <c r="I17" s="14">
        <v>9086</v>
      </c>
      <c r="J17" s="14">
        <v>9938</v>
      </c>
      <c r="K17" s="14">
        <v>44361</v>
      </c>
      <c r="L17" s="14">
        <v>24477</v>
      </c>
      <c r="M17" s="14">
        <v>572781</v>
      </c>
      <c r="N17" s="14">
        <v>1021</v>
      </c>
      <c r="O17" s="14">
        <v>0</v>
      </c>
      <c r="P17" s="14">
        <v>645</v>
      </c>
      <c r="Q17" s="14">
        <v>18320</v>
      </c>
      <c r="R17" s="14">
        <v>0</v>
      </c>
      <c r="S17" s="14">
        <v>51242</v>
      </c>
      <c r="T17" s="19">
        <f t="shared" si="0"/>
        <v>757310</v>
      </c>
      <c r="V17" s="14">
        <v>2240</v>
      </c>
      <c r="W17" s="14">
        <v>0</v>
      </c>
      <c r="X17" s="19">
        <f t="shared" si="1"/>
        <v>2240</v>
      </c>
      <c r="Z17" s="14">
        <v>0</v>
      </c>
      <c r="AA17" s="14">
        <v>4028</v>
      </c>
      <c r="AB17" s="14">
        <v>2632</v>
      </c>
      <c r="AC17" s="14">
        <v>0</v>
      </c>
      <c r="AD17" s="14">
        <v>0</v>
      </c>
      <c r="AE17" s="14">
        <v>710</v>
      </c>
      <c r="AF17" s="14">
        <v>44249</v>
      </c>
      <c r="AG17" s="14">
        <v>2067</v>
      </c>
      <c r="AH17" s="14">
        <v>0</v>
      </c>
      <c r="AI17" s="14">
        <v>0</v>
      </c>
      <c r="AJ17" s="14">
        <v>0</v>
      </c>
      <c r="AK17" s="14">
        <v>606</v>
      </c>
      <c r="AL17" s="14">
        <v>1608</v>
      </c>
      <c r="AM17" s="14">
        <v>0</v>
      </c>
      <c r="AN17" s="19">
        <f t="shared" si="2"/>
        <v>55900</v>
      </c>
      <c r="AP17" s="14">
        <v>213</v>
      </c>
      <c r="AQ17" s="14">
        <v>0</v>
      </c>
      <c r="AR17" s="14">
        <v>769</v>
      </c>
      <c r="AS17" s="14">
        <v>0</v>
      </c>
      <c r="AT17" s="14">
        <v>6226</v>
      </c>
      <c r="AU17" s="14">
        <v>0</v>
      </c>
      <c r="AV17" s="19">
        <f t="shared" si="3"/>
        <v>7208</v>
      </c>
      <c r="AX17" s="19">
        <f t="shared" si="4"/>
        <v>822658</v>
      </c>
    </row>
    <row r="18" spans="1:51" x14ac:dyDescent="0.2">
      <c r="A18" s="8">
        <v>1</v>
      </c>
      <c r="B18" s="8">
        <v>202301</v>
      </c>
      <c r="C18" s="8">
        <v>21</v>
      </c>
      <c r="D18" s="14">
        <v>0</v>
      </c>
      <c r="E18" s="14">
        <v>0</v>
      </c>
      <c r="F18" s="14">
        <v>0</v>
      </c>
      <c r="G18" s="14">
        <v>0</v>
      </c>
      <c r="H18" s="14">
        <v>0</v>
      </c>
      <c r="I18" s="14">
        <v>0</v>
      </c>
      <c r="J18" s="14">
        <v>0</v>
      </c>
      <c r="K18" s="14">
        <v>0</v>
      </c>
      <c r="L18" s="14">
        <v>0</v>
      </c>
      <c r="M18" s="14">
        <v>0</v>
      </c>
      <c r="N18" s="14">
        <v>0</v>
      </c>
      <c r="O18" s="14">
        <v>0</v>
      </c>
      <c r="P18" s="14">
        <v>0</v>
      </c>
      <c r="Q18" s="14">
        <v>0</v>
      </c>
      <c r="R18" s="14">
        <v>0</v>
      </c>
      <c r="S18" s="14">
        <v>0</v>
      </c>
      <c r="T18" s="19">
        <f t="shared" si="0"/>
        <v>0</v>
      </c>
      <c r="V18" s="14">
        <v>0</v>
      </c>
      <c r="W18" s="14">
        <v>0</v>
      </c>
      <c r="X18" s="19">
        <f t="shared" si="1"/>
        <v>0</v>
      </c>
      <c r="Z18" s="14">
        <v>0</v>
      </c>
      <c r="AA18" s="14">
        <v>0</v>
      </c>
      <c r="AB18" s="14">
        <v>0</v>
      </c>
      <c r="AC18" s="14">
        <v>0</v>
      </c>
      <c r="AD18" s="14">
        <v>0</v>
      </c>
      <c r="AE18" s="14">
        <v>0</v>
      </c>
      <c r="AF18" s="14">
        <v>0</v>
      </c>
      <c r="AG18" s="14">
        <v>0</v>
      </c>
      <c r="AH18" s="14">
        <v>0</v>
      </c>
      <c r="AI18" s="14">
        <v>0</v>
      </c>
      <c r="AJ18" s="14">
        <v>0</v>
      </c>
      <c r="AK18" s="14">
        <v>0</v>
      </c>
      <c r="AL18" s="14">
        <v>0</v>
      </c>
      <c r="AM18" s="14">
        <v>0</v>
      </c>
      <c r="AN18" s="19">
        <f t="shared" si="2"/>
        <v>0</v>
      </c>
      <c r="AP18" s="14">
        <v>0</v>
      </c>
      <c r="AQ18" s="14">
        <v>0</v>
      </c>
      <c r="AR18" s="14">
        <v>0</v>
      </c>
      <c r="AS18" s="14">
        <v>0</v>
      </c>
      <c r="AT18" s="14">
        <v>0</v>
      </c>
      <c r="AU18" s="14">
        <v>0</v>
      </c>
      <c r="AV18" s="19">
        <f t="shared" si="3"/>
        <v>0</v>
      </c>
      <c r="AX18" s="19">
        <f t="shared" si="4"/>
        <v>0</v>
      </c>
    </row>
    <row r="19" spans="1:51" x14ac:dyDescent="0.2">
      <c r="A19" s="8">
        <v>1</v>
      </c>
      <c r="B19" s="8">
        <v>202301</v>
      </c>
      <c r="C19" s="8">
        <v>23</v>
      </c>
      <c r="D19" s="14">
        <v>6354</v>
      </c>
      <c r="E19" s="14">
        <v>812053</v>
      </c>
      <c r="F19" s="14">
        <v>90726</v>
      </c>
      <c r="G19" s="14">
        <v>1242589</v>
      </c>
      <c r="H19" s="14">
        <v>26714</v>
      </c>
      <c r="I19" s="14">
        <v>1297049</v>
      </c>
      <c r="J19" s="14">
        <v>528707</v>
      </c>
      <c r="K19" s="14">
        <v>2332175</v>
      </c>
      <c r="L19" s="14">
        <v>2684549</v>
      </c>
      <c r="M19" s="14">
        <v>17827841</v>
      </c>
      <c r="N19" s="14">
        <v>301605</v>
      </c>
      <c r="O19" s="14">
        <v>56699</v>
      </c>
      <c r="P19" s="14">
        <v>107118</v>
      </c>
      <c r="Q19" s="14">
        <v>4024037</v>
      </c>
      <c r="R19" s="14">
        <v>388886</v>
      </c>
      <c r="S19" s="14">
        <v>5756647</v>
      </c>
      <c r="T19" s="19">
        <f t="shared" si="0"/>
        <v>37483749</v>
      </c>
      <c r="V19" s="14">
        <v>794100</v>
      </c>
      <c r="W19" s="14">
        <v>18006</v>
      </c>
      <c r="X19" s="19">
        <f t="shared" si="1"/>
        <v>812106</v>
      </c>
      <c r="Z19" s="14">
        <v>2038</v>
      </c>
      <c r="AA19" s="14">
        <v>9215</v>
      </c>
      <c r="AB19" s="14">
        <v>85997</v>
      </c>
      <c r="AC19" s="14">
        <v>36058</v>
      </c>
      <c r="AD19" s="14">
        <v>7375</v>
      </c>
      <c r="AE19" s="14">
        <v>84627</v>
      </c>
      <c r="AF19" s="14">
        <v>549123</v>
      </c>
      <c r="AG19" s="14">
        <v>96673</v>
      </c>
      <c r="AH19" s="14">
        <v>21589</v>
      </c>
      <c r="AI19" s="14">
        <v>15046</v>
      </c>
      <c r="AJ19" s="14">
        <v>46262</v>
      </c>
      <c r="AK19" s="14">
        <v>117307</v>
      </c>
      <c r="AL19" s="14">
        <v>130300</v>
      </c>
      <c r="AM19" s="14">
        <v>0</v>
      </c>
      <c r="AN19" s="19">
        <f t="shared" si="2"/>
        <v>1201610</v>
      </c>
      <c r="AP19" s="14">
        <v>190460</v>
      </c>
      <c r="AQ19" s="14">
        <v>25434</v>
      </c>
      <c r="AR19" s="14">
        <v>627022</v>
      </c>
      <c r="AS19" s="14">
        <v>22157</v>
      </c>
      <c r="AT19" s="14">
        <v>2351172</v>
      </c>
      <c r="AU19" s="14">
        <v>1895</v>
      </c>
      <c r="AV19" s="19">
        <f t="shared" si="3"/>
        <v>3218140</v>
      </c>
      <c r="AX19" s="19">
        <f t="shared" si="4"/>
        <v>42715605</v>
      </c>
    </row>
    <row r="20" spans="1:51" x14ac:dyDescent="0.2">
      <c r="A20" s="8">
        <v>1</v>
      </c>
      <c r="B20" s="8">
        <v>202301</v>
      </c>
      <c r="C20" s="8">
        <v>31</v>
      </c>
      <c r="D20" s="14">
        <v>0</v>
      </c>
      <c r="E20" s="14">
        <v>0</v>
      </c>
      <c r="F20" s="14">
        <v>0</v>
      </c>
      <c r="G20" s="14">
        <v>0</v>
      </c>
      <c r="H20" s="14">
        <v>0</v>
      </c>
      <c r="I20" s="14">
        <v>0</v>
      </c>
      <c r="J20" s="14">
        <v>0</v>
      </c>
      <c r="K20" s="14">
        <v>0</v>
      </c>
      <c r="L20" s="14">
        <v>0</v>
      </c>
      <c r="M20" s="14">
        <v>348000</v>
      </c>
      <c r="N20" s="14">
        <v>0</v>
      </c>
      <c r="O20" s="14">
        <v>0</v>
      </c>
      <c r="P20" s="14">
        <v>0</v>
      </c>
      <c r="Q20" s="14">
        <v>0</v>
      </c>
      <c r="R20" s="14">
        <v>0</v>
      </c>
      <c r="S20" s="14">
        <v>0</v>
      </c>
      <c r="T20" s="19">
        <f t="shared" si="0"/>
        <v>348000</v>
      </c>
      <c r="V20" s="14">
        <v>0</v>
      </c>
      <c r="W20" s="14">
        <v>0</v>
      </c>
      <c r="X20" s="19">
        <f t="shared" si="1"/>
        <v>0</v>
      </c>
      <c r="Z20" s="14">
        <v>1144800</v>
      </c>
      <c r="AA20" s="14">
        <v>0</v>
      </c>
      <c r="AB20" s="14">
        <v>0</v>
      </c>
      <c r="AC20" s="14">
        <v>0</v>
      </c>
      <c r="AD20" s="14">
        <v>0</v>
      </c>
      <c r="AE20" s="14">
        <v>0</v>
      </c>
      <c r="AF20" s="14">
        <v>0</v>
      </c>
      <c r="AG20" s="14">
        <v>0</v>
      </c>
      <c r="AH20" s="14">
        <v>0</v>
      </c>
      <c r="AI20" s="14">
        <v>0</v>
      </c>
      <c r="AJ20" s="14">
        <v>0</v>
      </c>
      <c r="AK20" s="14">
        <v>0</v>
      </c>
      <c r="AL20" s="14">
        <v>0</v>
      </c>
      <c r="AM20" s="14">
        <v>0</v>
      </c>
      <c r="AN20" s="19">
        <f t="shared" si="2"/>
        <v>1144800</v>
      </c>
      <c r="AP20" s="14">
        <v>0</v>
      </c>
      <c r="AQ20" s="14">
        <v>0</v>
      </c>
      <c r="AR20" s="14">
        <v>0</v>
      </c>
      <c r="AS20" s="14">
        <v>0</v>
      </c>
      <c r="AT20" s="14">
        <v>0</v>
      </c>
      <c r="AU20" s="14">
        <v>0</v>
      </c>
      <c r="AV20" s="19">
        <f t="shared" si="3"/>
        <v>0</v>
      </c>
      <c r="AX20" s="19">
        <f t="shared" si="4"/>
        <v>1492800</v>
      </c>
    </row>
    <row r="21" spans="1:51" x14ac:dyDescent="0.2">
      <c r="A21" s="8">
        <v>1</v>
      </c>
      <c r="B21" s="8">
        <v>202301</v>
      </c>
      <c r="C21" s="8">
        <v>32</v>
      </c>
      <c r="D21" s="14">
        <v>0</v>
      </c>
      <c r="E21" s="14">
        <v>0</v>
      </c>
      <c r="F21" s="14">
        <v>0</v>
      </c>
      <c r="G21" s="14">
        <v>0</v>
      </c>
      <c r="H21" s="14">
        <v>0</v>
      </c>
      <c r="I21" s="14">
        <v>0</v>
      </c>
      <c r="J21" s="14">
        <v>0</v>
      </c>
      <c r="K21" s="14">
        <v>0</v>
      </c>
      <c r="L21" s="14">
        <v>0</v>
      </c>
      <c r="M21" s="14">
        <v>13238743</v>
      </c>
      <c r="N21" s="14">
        <v>0</v>
      </c>
      <c r="O21" s="14">
        <v>0</v>
      </c>
      <c r="P21" s="14">
        <v>0</v>
      </c>
      <c r="Q21" s="14">
        <v>0</v>
      </c>
      <c r="R21" s="14">
        <v>0</v>
      </c>
      <c r="S21" s="14">
        <v>0</v>
      </c>
      <c r="T21" s="19">
        <f t="shared" si="0"/>
        <v>13238743</v>
      </c>
      <c r="V21" s="14">
        <v>0</v>
      </c>
      <c r="W21" s="14">
        <v>0</v>
      </c>
      <c r="X21" s="19">
        <f t="shared" si="1"/>
        <v>0</v>
      </c>
      <c r="Z21" s="14">
        <v>0</v>
      </c>
      <c r="AA21" s="14">
        <v>0</v>
      </c>
      <c r="AB21" s="14">
        <v>0</v>
      </c>
      <c r="AC21" s="14">
        <v>0</v>
      </c>
      <c r="AD21" s="14">
        <v>0</v>
      </c>
      <c r="AE21" s="14">
        <v>0</v>
      </c>
      <c r="AF21" s="14">
        <v>0</v>
      </c>
      <c r="AG21" s="14">
        <v>0</v>
      </c>
      <c r="AH21" s="14">
        <v>0</v>
      </c>
      <c r="AI21" s="14">
        <v>0</v>
      </c>
      <c r="AJ21" s="14">
        <v>0</v>
      </c>
      <c r="AK21" s="14">
        <v>0</v>
      </c>
      <c r="AL21" s="14">
        <v>0</v>
      </c>
      <c r="AM21" s="14">
        <v>0</v>
      </c>
      <c r="AN21" s="19">
        <f t="shared" si="2"/>
        <v>0</v>
      </c>
      <c r="AP21" s="14">
        <v>0</v>
      </c>
      <c r="AQ21" s="14">
        <v>0</v>
      </c>
      <c r="AR21" s="14">
        <v>0</v>
      </c>
      <c r="AS21" s="14">
        <v>0</v>
      </c>
      <c r="AT21" s="14">
        <v>0</v>
      </c>
      <c r="AU21" s="14">
        <v>0</v>
      </c>
      <c r="AV21" s="19">
        <f t="shared" si="3"/>
        <v>0</v>
      </c>
      <c r="AX21" s="19">
        <f t="shared" si="4"/>
        <v>13238743</v>
      </c>
      <c r="AY21" s="14"/>
    </row>
    <row r="22" spans="1:51" x14ac:dyDescent="0.2">
      <c r="A22" s="8">
        <v>2</v>
      </c>
      <c r="B22" s="8">
        <v>202302</v>
      </c>
      <c r="C22" s="8">
        <v>1</v>
      </c>
      <c r="D22" s="14">
        <v>244477</v>
      </c>
      <c r="E22" s="14">
        <v>1698895</v>
      </c>
      <c r="F22" s="14">
        <v>521864</v>
      </c>
      <c r="G22" s="14">
        <v>10373681</v>
      </c>
      <c r="H22" s="14">
        <v>709865</v>
      </c>
      <c r="I22" s="14">
        <v>10279316</v>
      </c>
      <c r="J22" s="14">
        <v>6574620</v>
      </c>
      <c r="K22" s="14">
        <v>7697022</v>
      </c>
      <c r="L22" s="14">
        <v>15132153</v>
      </c>
      <c r="M22" s="14">
        <v>48661561</v>
      </c>
      <c r="N22" s="14">
        <v>742523</v>
      </c>
      <c r="O22" s="14">
        <v>689476</v>
      </c>
      <c r="P22" s="14">
        <v>783360</v>
      </c>
      <c r="Q22" s="14">
        <v>16788249</v>
      </c>
      <c r="R22" s="14">
        <v>465422</v>
      </c>
      <c r="S22" s="14">
        <v>20379567</v>
      </c>
      <c r="T22" s="19">
        <f t="shared" si="0"/>
        <v>141742051</v>
      </c>
      <c r="V22" s="14">
        <v>1967475</v>
      </c>
      <c r="W22" s="14">
        <v>26592</v>
      </c>
      <c r="X22" s="19">
        <f>SUM(V22:W22)</f>
        <v>1994067</v>
      </c>
      <c r="Z22" s="14">
        <v>16025</v>
      </c>
      <c r="AA22" s="14">
        <v>9484</v>
      </c>
      <c r="AB22" s="14">
        <v>756914</v>
      </c>
      <c r="AC22" s="14">
        <v>247629</v>
      </c>
      <c r="AD22" s="14">
        <v>71791</v>
      </c>
      <c r="AE22" s="14">
        <v>375712</v>
      </c>
      <c r="AF22" s="14">
        <v>1356907</v>
      </c>
      <c r="AG22" s="14">
        <v>2023069</v>
      </c>
      <c r="AH22" s="14">
        <v>8814</v>
      </c>
      <c r="AI22" s="14">
        <v>531262</v>
      </c>
      <c r="AJ22" s="14">
        <v>49402</v>
      </c>
      <c r="AK22" s="14">
        <v>946639</v>
      </c>
      <c r="AL22" s="14">
        <v>178797</v>
      </c>
      <c r="AM22" s="14">
        <v>0</v>
      </c>
      <c r="AN22" s="19">
        <f>SUM(Z22:AM22)</f>
        <v>6572445</v>
      </c>
      <c r="AO22" s="14"/>
      <c r="AP22" s="14">
        <v>1215318</v>
      </c>
      <c r="AQ22" s="14">
        <v>224290</v>
      </c>
      <c r="AR22" s="14">
        <v>6690111</v>
      </c>
      <c r="AS22" s="14">
        <v>126862</v>
      </c>
      <c r="AT22" s="14">
        <v>10164339</v>
      </c>
      <c r="AU22" s="14">
        <v>63167</v>
      </c>
      <c r="AV22" s="19">
        <f>SUM(AP22:AU22)</f>
        <v>18484087</v>
      </c>
      <c r="AX22" s="19">
        <f t="shared" si="4"/>
        <v>168792650</v>
      </c>
      <c r="AY22" s="21"/>
    </row>
    <row r="23" spans="1:51" x14ac:dyDescent="0.2">
      <c r="A23" s="8">
        <v>2</v>
      </c>
      <c r="B23" s="8">
        <v>202302</v>
      </c>
      <c r="C23" s="8">
        <v>2</v>
      </c>
      <c r="D23" s="14">
        <v>4</v>
      </c>
      <c r="E23" s="14">
        <v>0</v>
      </c>
      <c r="F23" s="14">
        <v>0</v>
      </c>
      <c r="G23" s="14">
        <v>24891</v>
      </c>
      <c r="H23" s="14">
        <v>4948</v>
      </c>
      <c r="I23" s="14">
        <v>19775</v>
      </c>
      <c r="J23" s="14">
        <v>2317</v>
      </c>
      <c r="K23" s="14">
        <v>6147</v>
      </c>
      <c r="L23" s="14">
        <v>42518</v>
      </c>
      <c r="M23" s="14">
        <v>98751</v>
      </c>
      <c r="N23" s="14">
        <v>929</v>
      </c>
      <c r="O23" s="14">
        <v>0</v>
      </c>
      <c r="P23" s="14">
        <v>2566</v>
      </c>
      <c r="Q23" s="14">
        <v>24054</v>
      </c>
      <c r="R23" s="14">
        <v>0</v>
      </c>
      <c r="S23" s="14">
        <v>25446</v>
      </c>
      <c r="T23" s="19">
        <f t="shared" si="0"/>
        <v>252346</v>
      </c>
      <c r="V23" s="14">
        <v>436</v>
      </c>
      <c r="W23" s="14">
        <v>0</v>
      </c>
      <c r="X23" s="19">
        <f t="shared" ref="X23:X40" si="5">SUM(V23:W23)</f>
        <v>436</v>
      </c>
      <c r="Z23" s="14">
        <v>0</v>
      </c>
      <c r="AA23" s="14">
        <v>0</v>
      </c>
      <c r="AB23" s="14">
        <v>1452</v>
      </c>
      <c r="AC23" s="14">
        <v>943</v>
      </c>
      <c r="AD23" s="14">
        <v>565</v>
      </c>
      <c r="AE23" s="14">
        <v>485</v>
      </c>
      <c r="AF23" s="14">
        <v>1517</v>
      </c>
      <c r="AG23" s="14">
        <v>3287</v>
      </c>
      <c r="AH23" s="14">
        <v>0</v>
      </c>
      <c r="AI23" s="14">
        <v>388</v>
      </c>
      <c r="AJ23" s="14">
        <v>0</v>
      </c>
      <c r="AK23" s="14">
        <v>1291</v>
      </c>
      <c r="AL23" s="14">
        <v>0</v>
      </c>
      <c r="AM23" s="14">
        <v>0</v>
      </c>
      <c r="AN23" s="19">
        <f t="shared" ref="AN23:AN40" si="6">SUM(Z23:AM23)</f>
        <v>9928</v>
      </c>
      <c r="AP23" s="14">
        <v>1714</v>
      </c>
      <c r="AQ23" s="14">
        <v>0</v>
      </c>
      <c r="AR23" s="14">
        <v>24611</v>
      </c>
      <c r="AS23" s="14">
        <v>0</v>
      </c>
      <c r="AT23" s="14">
        <v>54848</v>
      </c>
      <c r="AU23" s="14">
        <v>0</v>
      </c>
      <c r="AV23" s="19">
        <f t="shared" ref="AV23:AV40" si="7">SUM(AP23:AU23)</f>
        <v>81173</v>
      </c>
      <c r="AX23" s="19">
        <f t="shared" si="4"/>
        <v>343883</v>
      </c>
    </row>
    <row r="24" spans="1:51" x14ac:dyDescent="0.2">
      <c r="A24" s="8">
        <v>2</v>
      </c>
      <c r="B24" s="8">
        <v>202302</v>
      </c>
      <c r="C24" s="8">
        <v>3</v>
      </c>
      <c r="D24" s="14">
        <v>2087</v>
      </c>
      <c r="E24" s="14">
        <v>78001</v>
      </c>
      <c r="F24" s="14">
        <v>0</v>
      </c>
      <c r="G24" s="14">
        <v>78369</v>
      </c>
      <c r="H24" s="14">
        <v>0</v>
      </c>
      <c r="I24" s="14">
        <v>64384</v>
      </c>
      <c r="J24" s="14">
        <v>224972</v>
      </c>
      <c r="K24" s="14">
        <v>316569</v>
      </c>
      <c r="L24" s="14">
        <v>257401</v>
      </c>
      <c r="M24" s="14">
        <v>1441789</v>
      </c>
      <c r="N24" s="14">
        <v>1746</v>
      </c>
      <c r="O24" s="14">
        <v>1744</v>
      </c>
      <c r="P24" s="14">
        <v>4790</v>
      </c>
      <c r="Q24" s="14">
        <v>11254</v>
      </c>
      <c r="R24" s="14">
        <v>2932</v>
      </c>
      <c r="S24" s="14">
        <v>1017942</v>
      </c>
      <c r="T24" s="19">
        <f t="shared" si="0"/>
        <v>3503980</v>
      </c>
      <c r="V24" s="14">
        <v>42812</v>
      </c>
      <c r="W24" s="14">
        <v>1751</v>
      </c>
      <c r="X24" s="19">
        <f t="shared" si="5"/>
        <v>44563</v>
      </c>
      <c r="Z24" s="14">
        <v>0</v>
      </c>
      <c r="AA24" s="14">
        <v>0</v>
      </c>
      <c r="AB24" s="14">
        <v>19896</v>
      </c>
      <c r="AC24" s="14">
        <v>20664</v>
      </c>
      <c r="AD24" s="14">
        <v>2867</v>
      </c>
      <c r="AE24" s="14">
        <v>5740</v>
      </c>
      <c r="AF24" s="14">
        <v>73181</v>
      </c>
      <c r="AG24" s="14">
        <v>10998</v>
      </c>
      <c r="AH24" s="14">
        <v>0</v>
      </c>
      <c r="AI24" s="14">
        <v>4995</v>
      </c>
      <c r="AJ24" s="14">
        <v>934</v>
      </c>
      <c r="AK24" s="14">
        <v>7954</v>
      </c>
      <c r="AL24" s="14">
        <v>6768</v>
      </c>
      <c r="AM24" s="14">
        <v>0</v>
      </c>
      <c r="AN24" s="19">
        <f t="shared" si="6"/>
        <v>153997</v>
      </c>
      <c r="AP24" s="14">
        <v>3704</v>
      </c>
      <c r="AQ24" s="14">
        <v>1969</v>
      </c>
      <c r="AR24" s="14">
        <v>0</v>
      </c>
      <c r="AS24" s="14">
        <v>0</v>
      </c>
      <c r="AT24" s="14">
        <v>3753</v>
      </c>
      <c r="AU24" s="14">
        <v>0</v>
      </c>
      <c r="AV24" s="19">
        <f t="shared" si="7"/>
        <v>9426</v>
      </c>
      <c r="AX24" s="19">
        <f t="shared" si="4"/>
        <v>3711966</v>
      </c>
    </row>
    <row r="25" spans="1:51" x14ac:dyDescent="0.2">
      <c r="A25" s="8">
        <v>2</v>
      </c>
      <c r="B25" s="8">
        <v>202302</v>
      </c>
      <c r="C25" s="8">
        <v>6</v>
      </c>
      <c r="D25" s="14">
        <v>2025</v>
      </c>
      <c r="E25" s="14">
        <v>2569012</v>
      </c>
      <c r="F25" s="14">
        <v>608541</v>
      </c>
      <c r="G25" s="14">
        <v>4416471</v>
      </c>
      <c r="H25" s="14">
        <v>0</v>
      </c>
      <c r="I25" s="14">
        <v>2454643</v>
      </c>
      <c r="J25" s="14">
        <v>2174292</v>
      </c>
      <c r="K25" s="14">
        <v>7454883</v>
      </c>
      <c r="L25" s="14">
        <v>7679756</v>
      </c>
      <c r="M25" s="14">
        <v>114588349</v>
      </c>
      <c r="N25" s="14">
        <v>303728</v>
      </c>
      <c r="O25" s="14">
        <v>44604</v>
      </c>
      <c r="P25" s="14">
        <v>146169</v>
      </c>
      <c r="Q25" s="14">
        <v>9814832</v>
      </c>
      <c r="R25" s="14">
        <v>764383</v>
      </c>
      <c r="S25" s="14">
        <v>23709878</v>
      </c>
      <c r="T25" s="19">
        <f t="shared" si="0"/>
        <v>176731566</v>
      </c>
      <c r="V25" s="14">
        <v>849667</v>
      </c>
      <c r="W25" s="14">
        <v>7220</v>
      </c>
      <c r="X25" s="19">
        <f t="shared" si="5"/>
        <v>856887</v>
      </c>
      <c r="Z25" s="14">
        <v>0</v>
      </c>
      <c r="AA25" s="14">
        <v>44731</v>
      </c>
      <c r="AB25" s="14">
        <v>878090</v>
      </c>
      <c r="AC25" s="14">
        <v>68435</v>
      </c>
      <c r="AD25" s="14">
        <v>54720</v>
      </c>
      <c r="AE25" s="14">
        <v>383344</v>
      </c>
      <c r="AF25" s="14">
        <v>2543307</v>
      </c>
      <c r="AG25" s="14">
        <v>589107</v>
      </c>
      <c r="AH25" s="14">
        <v>34400</v>
      </c>
      <c r="AI25" s="14">
        <v>23100</v>
      </c>
      <c r="AJ25" s="14">
        <v>94920</v>
      </c>
      <c r="AK25" s="14">
        <v>116318</v>
      </c>
      <c r="AL25" s="14">
        <v>241749</v>
      </c>
      <c r="AM25" s="14">
        <v>0</v>
      </c>
      <c r="AN25" s="19">
        <f t="shared" si="6"/>
        <v>5072221</v>
      </c>
      <c r="AP25" s="14">
        <v>336965</v>
      </c>
      <c r="AQ25" s="14">
        <v>0</v>
      </c>
      <c r="AR25" s="14">
        <v>924431</v>
      </c>
      <c r="AS25" s="14">
        <v>0</v>
      </c>
      <c r="AT25" s="14">
        <v>3616093</v>
      </c>
      <c r="AU25" s="14">
        <v>0</v>
      </c>
      <c r="AV25" s="19">
        <f t="shared" si="7"/>
        <v>4877489</v>
      </c>
      <c r="AX25" s="19">
        <f t="shared" si="4"/>
        <v>187538163</v>
      </c>
    </row>
    <row r="26" spans="1:51" x14ac:dyDescent="0.2">
      <c r="A26" s="8">
        <v>2</v>
      </c>
      <c r="B26" s="8">
        <v>202302</v>
      </c>
      <c r="C26" s="8" t="s">
        <v>146</v>
      </c>
      <c r="D26" s="14">
        <v>0</v>
      </c>
      <c r="E26" s="14">
        <v>32896</v>
      </c>
      <c r="F26" s="14">
        <v>0</v>
      </c>
      <c r="G26" s="14">
        <v>547230</v>
      </c>
      <c r="H26" s="14">
        <v>11553</v>
      </c>
      <c r="I26" s="14">
        <v>123220</v>
      </c>
      <c r="J26" s="14">
        <v>171160</v>
      </c>
      <c r="K26" s="14">
        <v>829617</v>
      </c>
      <c r="L26" s="14">
        <v>274840</v>
      </c>
      <c r="M26" s="14">
        <v>6042939</v>
      </c>
      <c r="N26" s="14">
        <v>4240</v>
      </c>
      <c r="O26" s="14">
        <v>8240</v>
      </c>
      <c r="P26" s="14">
        <v>4480</v>
      </c>
      <c r="Q26" s="14">
        <v>1232915</v>
      </c>
      <c r="R26" s="14">
        <v>20400</v>
      </c>
      <c r="S26" s="14">
        <v>1221737</v>
      </c>
      <c r="T26" s="19">
        <f t="shared" si="0"/>
        <v>10525467</v>
      </c>
      <c r="V26" s="14">
        <v>19240</v>
      </c>
      <c r="W26" s="14">
        <v>0</v>
      </c>
      <c r="X26" s="19">
        <f t="shared" si="5"/>
        <v>19240</v>
      </c>
      <c r="Z26" s="14">
        <v>0</v>
      </c>
      <c r="AA26" s="14">
        <v>15165</v>
      </c>
      <c r="AB26" s="14">
        <v>13280</v>
      </c>
      <c r="AC26" s="14">
        <v>0</v>
      </c>
      <c r="AD26" s="14">
        <v>0</v>
      </c>
      <c r="AE26" s="14">
        <v>4323</v>
      </c>
      <c r="AF26" s="14">
        <v>283953</v>
      </c>
      <c r="AG26" s="14">
        <v>9200</v>
      </c>
      <c r="AH26" s="14">
        <v>0</v>
      </c>
      <c r="AI26" s="14">
        <v>880</v>
      </c>
      <c r="AJ26" s="14">
        <v>18720</v>
      </c>
      <c r="AK26" s="14">
        <v>0</v>
      </c>
      <c r="AL26" s="14">
        <v>0</v>
      </c>
      <c r="AM26" s="14">
        <v>0</v>
      </c>
      <c r="AN26" s="19">
        <f t="shared" si="6"/>
        <v>345521</v>
      </c>
      <c r="AP26" s="14">
        <v>0</v>
      </c>
      <c r="AQ26" s="14">
        <v>0</v>
      </c>
      <c r="AR26" s="14">
        <v>68168</v>
      </c>
      <c r="AS26" s="14">
        <v>95160</v>
      </c>
      <c r="AT26" s="14">
        <v>299060</v>
      </c>
      <c r="AU26" s="14">
        <v>7440</v>
      </c>
      <c r="AV26" s="19">
        <f t="shared" si="7"/>
        <v>469828</v>
      </c>
      <c r="AX26" s="19">
        <f t="shared" si="4"/>
        <v>11360056</v>
      </c>
    </row>
    <row r="27" spans="1:51" x14ac:dyDescent="0.2">
      <c r="A27" s="8">
        <v>2</v>
      </c>
      <c r="B27" s="8">
        <v>202302</v>
      </c>
      <c r="C27" s="8" t="s">
        <v>147</v>
      </c>
      <c r="D27" s="14">
        <v>0</v>
      </c>
      <c r="E27" s="14">
        <v>0</v>
      </c>
      <c r="F27" s="14">
        <v>0</v>
      </c>
      <c r="G27" s="14">
        <v>0</v>
      </c>
      <c r="H27" s="14">
        <v>0</v>
      </c>
      <c r="I27" s="14">
        <v>0</v>
      </c>
      <c r="J27" s="14">
        <v>0</v>
      </c>
      <c r="K27" s="14">
        <v>0</v>
      </c>
      <c r="L27" s="14">
        <v>0</v>
      </c>
      <c r="M27" s="14">
        <v>0</v>
      </c>
      <c r="N27" s="14">
        <v>0</v>
      </c>
      <c r="O27" s="14">
        <v>0</v>
      </c>
      <c r="P27" s="14">
        <v>0</v>
      </c>
      <c r="Q27" s="14">
        <v>0</v>
      </c>
      <c r="R27" s="14">
        <v>0</v>
      </c>
      <c r="S27" s="14">
        <v>0</v>
      </c>
      <c r="T27" s="19">
        <f t="shared" si="0"/>
        <v>0</v>
      </c>
      <c r="V27" s="14">
        <v>0</v>
      </c>
      <c r="W27" s="14">
        <v>0</v>
      </c>
      <c r="X27" s="19">
        <f t="shared" si="5"/>
        <v>0</v>
      </c>
      <c r="Z27" s="14">
        <v>0</v>
      </c>
      <c r="AA27" s="14">
        <v>0</v>
      </c>
      <c r="AB27" s="14">
        <v>0</v>
      </c>
      <c r="AC27" s="14">
        <v>0</v>
      </c>
      <c r="AD27" s="14">
        <v>0</v>
      </c>
      <c r="AE27" s="14">
        <v>0</v>
      </c>
      <c r="AF27" s="14">
        <v>0</v>
      </c>
      <c r="AG27" s="14">
        <v>0</v>
      </c>
      <c r="AH27" s="14">
        <v>0</v>
      </c>
      <c r="AI27" s="14">
        <v>0</v>
      </c>
      <c r="AJ27" s="14">
        <v>0</v>
      </c>
      <c r="AK27" s="14">
        <v>0</v>
      </c>
      <c r="AL27" s="14">
        <v>0</v>
      </c>
      <c r="AM27" s="14">
        <v>0</v>
      </c>
      <c r="AN27" s="19">
        <f t="shared" si="6"/>
        <v>0</v>
      </c>
      <c r="AP27" s="14">
        <v>0</v>
      </c>
      <c r="AQ27" s="14">
        <v>0</v>
      </c>
      <c r="AR27" s="14">
        <v>0</v>
      </c>
      <c r="AS27" s="14">
        <v>0</v>
      </c>
      <c r="AT27" s="14">
        <v>0</v>
      </c>
      <c r="AU27" s="14">
        <v>0</v>
      </c>
      <c r="AV27" s="19">
        <f t="shared" si="7"/>
        <v>0</v>
      </c>
      <c r="AX27" s="19">
        <f t="shared" si="4"/>
        <v>0</v>
      </c>
    </row>
    <row r="28" spans="1:51" x14ac:dyDescent="0.2">
      <c r="A28" s="8">
        <v>2</v>
      </c>
      <c r="B28" s="8">
        <v>202302</v>
      </c>
      <c r="C28" s="8">
        <v>7</v>
      </c>
      <c r="D28" s="14">
        <v>0</v>
      </c>
      <c r="E28" s="14">
        <v>7285</v>
      </c>
      <c r="F28" s="14">
        <v>0</v>
      </c>
      <c r="G28" s="14">
        <v>4147</v>
      </c>
      <c r="H28" s="14">
        <v>0</v>
      </c>
      <c r="I28" s="14">
        <v>10533</v>
      </c>
      <c r="J28" s="14">
        <v>7109</v>
      </c>
      <c r="K28" s="14">
        <v>17393</v>
      </c>
      <c r="L28" s="14">
        <v>27986</v>
      </c>
      <c r="M28" s="14">
        <v>203252</v>
      </c>
      <c r="N28" s="14">
        <v>1764</v>
      </c>
      <c r="O28" s="14">
        <v>177</v>
      </c>
      <c r="P28" s="14">
        <v>304</v>
      </c>
      <c r="Q28" s="14">
        <v>713</v>
      </c>
      <c r="R28" s="14">
        <v>259</v>
      </c>
      <c r="S28" s="14">
        <v>52668</v>
      </c>
      <c r="T28" s="19">
        <f t="shared" si="0"/>
        <v>333590</v>
      </c>
      <c r="V28" s="14">
        <v>3570</v>
      </c>
      <c r="W28" s="14">
        <v>78</v>
      </c>
      <c r="X28" s="19">
        <f t="shared" si="5"/>
        <v>3648</v>
      </c>
      <c r="Z28" s="14">
        <v>0</v>
      </c>
      <c r="AA28" s="14">
        <v>0</v>
      </c>
      <c r="AB28" s="14">
        <v>285</v>
      </c>
      <c r="AC28" s="14">
        <v>444</v>
      </c>
      <c r="AD28" s="14">
        <v>296</v>
      </c>
      <c r="AE28" s="14">
        <v>69</v>
      </c>
      <c r="AF28" s="14">
        <v>6666</v>
      </c>
      <c r="AG28" s="14">
        <v>829</v>
      </c>
      <c r="AH28" s="14">
        <v>444</v>
      </c>
      <c r="AI28" s="14">
        <v>0</v>
      </c>
      <c r="AJ28" s="14">
        <v>0</v>
      </c>
      <c r="AK28" s="14">
        <v>56</v>
      </c>
      <c r="AL28" s="14">
        <v>646</v>
      </c>
      <c r="AM28" s="14">
        <v>0</v>
      </c>
      <c r="AN28" s="19">
        <f t="shared" si="6"/>
        <v>9735</v>
      </c>
      <c r="AP28" s="14">
        <v>427</v>
      </c>
      <c r="AQ28" s="14">
        <v>208</v>
      </c>
      <c r="AR28" s="14">
        <v>39</v>
      </c>
      <c r="AS28" s="14">
        <v>97</v>
      </c>
      <c r="AT28" s="14">
        <v>305</v>
      </c>
      <c r="AU28" s="14">
        <v>0</v>
      </c>
      <c r="AV28" s="19">
        <f t="shared" si="7"/>
        <v>1076</v>
      </c>
      <c r="AX28" s="19">
        <f t="shared" si="4"/>
        <v>348049</v>
      </c>
    </row>
    <row r="29" spans="1:51" x14ac:dyDescent="0.2">
      <c r="A29" s="8">
        <v>2</v>
      </c>
      <c r="B29" s="8">
        <v>202302</v>
      </c>
      <c r="C29" s="8">
        <v>8</v>
      </c>
      <c r="D29" s="14">
        <v>0</v>
      </c>
      <c r="E29" s="14">
        <v>0</v>
      </c>
      <c r="F29" s="14">
        <v>0</v>
      </c>
      <c r="G29" s="14">
        <v>0</v>
      </c>
      <c r="H29" s="14">
        <v>0</v>
      </c>
      <c r="I29" s="14">
        <v>246900</v>
      </c>
      <c r="J29" s="14">
        <v>586560</v>
      </c>
      <c r="K29" s="14">
        <v>0</v>
      </c>
      <c r="L29" s="14">
        <v>936000</v>
      </c>
      <c r="M29" s="14">
        <v>40306751</v>
      </c>
      <c r="N29" s="14">
        <v>0</v>
      </c>
      <c r="O29" s="14">
        <v>0</v>
      </c>
      <c r="P29" s="14">
        <v>0</v>
      </c>
      <c r="Q29" s="14">
        <v>14100</v>
      </c>
      <c r="R29" s="14">
        <v>0</v>
      </c>
      <c r="S29" s="14">
        <v>8827200</v>
      </c>
      <c r="T29" s="19">
        <f t="shared" si="0"/>
        <v>50917511</v>
      </c>
      <c r="V29" s="14">
        <v>0</v>
      </c>
      <c r="W29" s="14">
        <v>0</v>
      </c>
      <c r="X29" s="19">
        <f t="shared" si="5"/>
        <v>0</v>
      </c>
      <c r="Z29" s="14">
        <v>720000</v>
      </c>
      <c r="AA29" s="14">
        <v>0</v>
      </c>
      <c r="AB29" s="14">
        <v>262800</v>
      </c>
      <c r="AC29" s="14">
        <v>0</v>
      </c>
      <c r="AD29" s="14">
        <v>0</v>
      </c>
      <c r="AE29" s="14">
        <v>1404000</v>
      </c>
      <c r="AF29" s="14">
        <v>607846</v>
      </c>
      <c r="AG29" s="14">
        <v>0</v>
      </c>
      <c r="AH29" s="14">
        <v>0</v>
      </c>
      <c r="AI29" s="14">
        <v>0</v>
      </c>
      <c r="AJ29" s="14">
        <v>0</v>
      </c>
      <c r="AK29" s="14">
        <v>0</v>
      </c>
      <c r="AL29" s="14">
        <v>0</v>
      </c>
      <c r="AM29" s="14">
        <v>0</v>
      </c>
      <c r="AN29" s="19">
        <f t="shared" si="6"/>
        <v>2994646</v>
      </c>
      <c r="AP29" s="14">
        <v>0</v>
      </c>
      <c r="AQ29" s="14">
        <v>0</v>
      </c>
      <c r="AR29" s="14">
        <v>0</v>
      </c>
      <c r="AS29" s="14">
        <v>0</v>
      </c>
      <c r="AT29" s="14">
        <v>585700</v>
      </c>
      <c r="AU29" s="14">
        <v>0</v>
      </c>
      <c r="AV29" s="19">
        <f t="shared" si="7"/>
        <v>585700</v>
      </c>
      <c r="AX29" s="19">
        <f t="shared" si="4"/>
        <v>54497857</v>
      </c>
    </row>
    <row r="30" spans="1:51" x14ac:dyDescent="0.2">
      <c r="A30" s="8">
        <v>2</v>
      </c>
      <c r="B30" s="8">
        <v>202302</v>
      </c>
      <c r="C30" s="8">
        <v>9</v>
      </c>
      <c r="D30" s="14">
        <v>0</v>
      </c>
      <c r="E30" s="14">
        <v>0</v>
      </c>
      <c r="F30" s="14">
        <v>0</v>
      </c>
      <c r="G30" s="14">
        <v>588000</v>
      </c>
      <c r="H30" s="14">
        <v>0</v>
      </c>
      <c r="I30" s="14">
        <v>0</v>
      </c>
      <c r="J30" s="14">
        <v>0</v>
      </c>
      <c r="K30" s="14">
        <v>0</v>
      </c>
      <c r="L30" s="14">
        <v>0</v>
      </c>
      <c r="M30" s="14">
        <v>13190236</v>
      </c>
      <c r="N30" s="14">
        <v>0</v>
      </c>
      <c r="O30" s="14">
        <v>0</v>
      </c>
      <c r="P30" s="14">
        <v>0</v>
      </c>
      <c r="Q30" s="14">
        <v>0</v>
      </c>
      <c r="R30" s="14">
        <v>0</v>
      </c>
      <c r="S30" s="14">
        <v>21670800</v>
      </c>
      <c r="T30" s="19">
        <f t="shared" si="0"/>
        <v>35449036</v>
      </c>
      <c r="V30" s="14">
        <v>2229790</v>
      </c>
      <c r="W30" s="14">
        <v>0</v>
      </c>
      <c r="X30" s="19">
        <f t="shared" si="5"/>
        <v>2229790</v>
      </c>
      <c r="Z30" s="14">
        <v>0</v>
      </c>
      <c r="AA30" s="14">
        <v>0</v>
      </c>
      <c r="AB30" s="14">
        <v>0</v>
      </c>
      <c r="AC30" s="14">
        <v>0</v>
      </c>
      <c r="AD30" s="14">
        <v>0</v>
      </c>
      <c r="AE30" s="14">
        <v>0</v>
      </c>
      <c r="AF30" s="14">
        <v>1358000</v>
      </c>
      <c r="AG30" s="14">
        <v>0</v>
      </c>
      <c r="AH30" s="14">
        <v>0</v>
      </c>
      <c r="AI30" s="14">
        <v>0</v>
      </c>
      <c r="AJ30" s="14">
        <v>0</v>
      </c>
      <c r="AK30" s="14">
        <v>0</v>
      </c>
      <c r="AL30" s="14">
        <v>0</v>
      </c>
      <c r="AM30" s="14">
        <v>0</v>
      </c>
      <c r="AN30" s="19">
        <f t="shared" si="6"/>
        <v>1358000</v>
      </c>
      <c r="AP30" s="14">
        <v>0</v>
      </c>
      <c r="AQ30" s="14">
        <v>0</v>
      </c>
      <c r="AR30" s="14">
        <v>0</v>
      </c>
      <c r="AS30" s="14">
        <v>0</v>
      </c>
      <c r="AT30" s="14">
        <v>0</v>
      </c>
      <c r="AU30" s="14">
        <v>0</v>
      </c>
      <c r="AV30" s="19">
        <f t="shared" si="7"/>
        <v>0</v>
      </c>
      <c r="AX30" s="19">
        <f t="shared" si="4"/>
        <v>39036826</v>
      </c>
    </row>
    <row r="31" spans="1:51" x14ac:dyDescent="0.2">
      <c r="A31" s="8">
        <v>2</v>
      </c>
      <c r="B31" s="8">
        <v>202302</v>
      </c>
      <c r="C31" s="8" t="s">
        <v>148</v>
      </c>
      <c r="D31" s="14">
        <v>0</v>
      </c>
      <c r="E31" s="14">
        <v>0</v>
      </c>
      <c r="F31" s="14">
        <v>0</v>
      </c>
      <c r="G31" s="14">
        <v>0</v>
      </c>
      <c r="H31" s="14">
        <v>0</v>
      </c>
      <c r="I31" s="14">
        <v>0</v>
      </c>
      <c r="J31" s="14">
        <v>0</v>
      </c>
      <c r="K31" s="14">
        <v>0</v>
      </c>
      <c r="L31" s="14">
        <v>0</v>
      </c>
      <c r="M31" s="14">
        <v>334800</v>
      </c>
      <c r="N31" s="14">
        <v>0</v>
      </c>
      <c r="O31" s="14">
        <v>0</v>
      </c>
      <c r="P31" s="14">
        <v>0</v>
      </c>
      <c r="Q31" s="14">
        <v>0</v>
      </c>
      <c r="R31" s="14">
        <v>0</v>
      </c>
      <c r="S31" s="14">
        <v>0</v>
      </c>
      <c r="T31" s="19">
        <f t="shared" si="0"/>
        <v>334800</v>
      </c>
      <c r="V31" s="14">
        <v>0</v>
      </c>
      <c r="W31" s="14">
        <v>0</v>
      </c>
      <c r="X31" s="19">
        <f t="shared" si="5"/>
        <v>0</v>
      </c>
      <c r="Z31" s="14">
        <v>0</v>
      </c>
      <c r="AA31" s="14">
        <v>0</v>
      </c>
      <c r="AB31" s="14">
        <v>0</v>
      </c>
      <c r="AC31" s="14">
        <v>0</v>
      </c>
      <c r="AD31" s="14">
        <v>0</v>
      </c>
      <c r="AE31" s="14">
        <v>0</v>
      </c>
      <c r="AF31" s="14">
        <v>0</v>
      </c>
      <c r="AG31" s="14">
        <v>0</v>
      </c>
      <c r="AH31" s="14">
        <v>0</v>
      </c>
      <c r="AI31" s="14">
        <v>0</v>
      </c>
      <c r="AJ31" s="14">
        <v>0</v>
      </c>
      <c r="AK31" s="14">
        <v>0</v>
      </c>
      <c r="AL31" s="14">
        <v>0</v>
      </c>
      <c r="AM31" s="14">
        <v>0</v>
      </c>
      <c r="AN31" s="19">
        <f t="shared" si="6"/>
        <v>0</v>
      </c>
      <c r="AP31" s="14">
        <v>0</v>
      </c>
      <c r="AQ31" s="14">
        <v>0</v>
      </c>
      <c r="AR31" s="14">
        <v>0</v>
      </c>
      <c r="AS31" s="14">
        <v>0</v>
      </c>
      <c r="AT31" s="14">
        <v>0</v>
      </c>
      <c r="AU31" s="14">
        <v>0</v>
      </c>
      <c r="AV31" s="19">
        <f t="shared" si="7"/>
        <v>0</v>
      </c>
      <c r="AX31" s="19">
        <f t="shared" si="4"/>
        <v>334800</v>
      </c>
    </row>
    <row r="32" spans="1:51" x14ac:dyDescent="0.2">
      <c r="A32" s="8">
        <v>2</v>
      </c>
      <c r="B32" s="8">
        <v>202302</v>
      </c>
      <c r="C32" s="8" t="s">
        <v>149</v>
      </c>
      <c r="D32" s="14">
        <v>0</v>
      </c>
      <c r="E32" s="14">
        <v>0</v>
      </c>
      <c r="F32" s="14">
        <v>0</v>
      </c>
      <c r="G32" s="14">
        <v>0</v>
      </c>
      <c r="H32" s="14">
        <v>0</v>
      </c>
      <c r="I32" s="14">
        <v>0</v>
      </c>
      <c r="J32" s="14">
        <v>0</v>
      </c>
      <c r="K32" s="14">
        <v>0</v>
      </c>
      <c r="L32" s="14">
        <v>0</v>
      </c>
      <c r="M32" s="14">
        <v>136314</v>
      </c>
      <c r="N32" s="14">
        <v>0</v>
      </c>
      <c r="O32" s="14">
        <v>0</v>
      </c>
      <c r="P32" s="14">
        <v>0</v>
      </c>
      <c r="Q32" s="14">
        <v>0</v>
      </c>
      <c r="R32" s="14">
        <v>0</v>
      </c>
      <c r="S32" s="14">
        <v>1393037</v>
      </c>
      <c r="T32" s="19">
        <f t="shared" si="0"/>
        <v>1529351</v>
      </c>
      <c r="V32" s="14">
        <v>0</v>
      </c>
      <c r="W32" s="14">
        <v>0</v>
      </c>
      <c r="X32" s="19">
        <f t="shared" si="5"/>
        <v>0</v>
      </c>
      <c r="Z32" s="14">
        <v>0</v>
      </c>
      <c r="AA32" s="14">
        <v>0</v>
      </c>
      <c r="AB32" s="14">
        <v>23555200</v>
      </c>
      <c r="AC32" s="14">
        <v>0</v>
      </c>
      <c r="AD32" s="14">
        <v>0</v>
      </c>
      <c r="AE32" s="14">
        <v>0</v>
      </c>
      <c r="AF32" s="14">
        <v>0</v>
      </c>
      <c r="AG32" s="14">
        <v>0</v>
      </c>
      <c r="AH32" s="14">
        <v>0</v>
      </c>
      <c r="AI32" s="14">
        <v>0</v>
      </c>
      <c r="AJ32" s="14">
        <v>0</v>
      </c>
      <c r="AK32" s="14">
        <v>0</v>
      </c>
      <c r="AL32" s="14">
        <v>0</v>
      </c>
      <c r="AM32" s="14">
        <v>0</v>
      </c>
      <c r="AN32" s="19">
        <f t="shared" si="6"/>
        <v>23555200</v>
      </c>
      <c r="AP32" s="14">
        <v>0</v>
      </c>
      <c r="AQ32" s="14">
        <v>0</v>
      </c>
      <c r="AR32" s="14">
        <v>0</v>
      </c>
      <c r="AS32" s="14">
        <v>0</v>
      </c>
      <c r="AT32" s="14">
        <v>0</v>
      </c>
      <c r="AU32" s="14">
        <v>0</v>
      </c>
      <c r="AV32" s="19">
        <f t="shared" si="7"/>
        <v>0</v>
      </c>
      <c r="AX32" s="19">
        <f t="shared" si="4"/>
        <v>25084551</v>
      </c>
    </row>
    <row r="33" spans="1:50" x14ac:dyDescent="0.2">
      <c r="A33" s="8">
        <v>2</v>
      </c>
      <c r="B33" s="8">
        <v>202302</v>
      </c>
      <c r="C33" s="8">
        <v>10</v>
      </c>
      <c r="D33" s="14">
        <v>0</v>
      </c>
      <c r="E33" s="14">
        <v>1048</v>
      </c>
      <c r="F33" s="14">
        <v>0</v>
      </c>
      <c r="G33" s="14">
        <v>0</v>
      </c>
      <c r="H33" s="14">
        <v>0</v>
      </c>
      <c r="I33" s="14">
        <v>4402</v>
      </c>
      <c r="J33" s="14">
        <v>463</v>
      </c>
      <c r="K33" s="14">
        <v>0</v>
      </c>
      <c r="L33" s="14">
        <v>0</v>
      </c>
      <c r="M33" s="14">
        <v>17442</v>
      </c>
      <c r="N33" s="14">
        <v>2638</v>
      </c>
      <c r="O33" s="14">
        <v>0</v>
      </c>
      <c r="P33" s="14">
        <v>8848</v>
      </c>
      <c r="Q33" s="14">
        <v>0</v>
      </c>
      <c r="R33" s="14">
        <v>8074</v>
      </c>
      <c r="S33" s="14">
        <v>1389</v>
      </c>
      <c r="T33" s="19">
        <f t="shared" si="0"/>
        <v>44304</v>
      </c>
      <c r="V33" s="14">
        <v>2033</v>
      </c>
      <c r="W33" s="14">
        <v>14400</v>
      </c>
      <c r="X33" s="19">
        <f t="shared" si="5"/>
        <v>16433</v>
      </c>
      <c r="Z33" s="14">
        <v>0</v>
      </c>
      <c r="AA33" s="14">
        <v>0</v>
      </c>
      <c r="AB33" s="14">
        <v>0</v>
      </c>
      <c r="AC33" s="14">
        <v>0</v>
      </c>
      <c r="AD33" s="14">
        <v>0</v>
      </c>
      <c r="AE33" s="14">
        <v>0</v>
      </c>
      <c r="AF33" s="14">
        <v>580</v>
      </c>
      <c r="AG33" s="14">
        <v>48800</v>
      </c>
      <c r="AH33" s="14">
        <v>0</v>
      </c>
      <c r="AI33" s="14">
        <v>0</v>
      </c>
      <c r="AJ33" s="14">
        <v>0</v>
      </c>
      <c r="AK33" s="14">
        <v>1338</v>
      </c>
      <c r="AL33" s="14">
        <v>0</v>
      </c>
      <c r="AM33" s="14">
        <v>0</v>
      </c>
      <c r="AN33" s="19">
        <f t="shared" si="6"/>
        <v>50718</v>
      </c>
      <c r="AP33" s="14">
        <v>2923</v>
      </c>
      <c r="AQ33" s="14">
        <v>0</v>
      </c>
      <c r="AR33" s="14">
        <v>0</v>
      </c>
      <c r="AS33" s="14">
        <v>658</v>
      </c>
      <c r="AT33" s="14">
        <v>0</v>
      </c>
      <c r="AU33" s="14">
        <v>5560</v>
      </c>
      <c r="AV33" s="19">
        <f t="shared" si="7"/>
        <v>9141</v>
      </c>
      <c r="AX33" s="19">
        <f t="shared" si="4"/>
        <v>120596</v>
      </c>
    </row>
    <row r="34" spans="1:50" x14ac:dyDescent="0.2">
      <c r="A34" s="8">
        <v>2</v>
      </c>
      <c r="B34" s="8">
        <v>202302</v>
      </c>
      <c r="C34" s="8">
        <v>11</v>
      </c>
      <c r="D34" s="14">
        <v>0</v>
      </c>
      <c r="E34" s="14">
        <v>0</v>
      </c>
      <c r="F34" s="14">
        <v>44</v>
      </c>
      <c r="G34" s="14">
        <v>28274</v>
      </c>
      <c r="H34" s="14">
        <v>0</v>
      </c>
      <c r="I34" s="14">
        <v>23109</v>
      </c>
      <c r="J34" s="14">
        <v>0</v>
      </c>
      <c r="K34" s="14">
        <v>0</v>
      </c>
      <c r="L34" s="14">
        <v>0</v>
      </c>
      <c r="M34" s="14">
        <v>4515</v>
      </c>
      <c r="N34" s="14">
        <v>5346</v>
      </c>
      <c r="O34" s="14">
        <v>499</v>
      </c>
      <c r="P34" s="14">
        <v>1561</v>
      </c>
      <c r="Q34" s="14">
        <v>0</v>
      </c>
      <c r="R34" s="14">
        <v>117</v>
      </c>
      <c r="S34" s="14">
        <v>118108</v>
      </c>
      <c r="T34" s="19">
        <f t="shared" si="0"/>
        <v>181573</v>
      </c>
      <c r="V34" s="14">
        <v>46183</v>
      </c>
      <c r="W34" s="14">
        <v>0</v>
      </c>
      <c r="X34" s="19">
        <f t="shared" si="5"/>
        <v>46183</v>
      </c>
      <c r="Z34" s="14">
        <v>0</v>
      </c>
      <c r="AA34" s="14">
        <v>0</v>
      </c>
      <c r="AB34" s="14">
        <v>0</v>
      </c>
      <c r="AC34" s="14">
        <v>0</v>
      </c>
      <c r="AD34" s="14">
        <v>0</v>
      </c>
      <c r="AE34" s="14">
        <v>0</v>
      </c>
      <c r="AF34" s="14">
        <v>5555</v>
      </c>
      <c r="AG34" s="14">
        <v>0</v>
      </c>
      <c r="AH34" s="14">
        <v>1184</v>
      </c>
      <c r="AI34" s="14">
        <v>0</v>
      </c>
      <c r="AJ34" s="14">
        <v>0</v>
      </c>
      <c r="AK34" s="14">
        <v>0</v>
      </c>
      <c r="AL34" s="14">
        <v>0</v>
      </c>
      <c r="AM34" s="14">
        <v>0</v>
      </c>
      <c r="AN34" s="19">
        <f t="shared" si="6"/>
        <v>6739</v>
      </c>
      <c r="AP34" s="14">
        <v>0</v>
      </c>
      <c r="AQ34" s="14">
        <v>0</v>
      </c>
      <c r="AR34" s="14">
        <v>0</v>
      </c>
      <c r="AS34" s="14">
        <v>0</v>
      </c>
      <c r="AT34" s="14">
        <v>0</v>
      </c>
      <c r="AU34" s="14">
        <v>0</v>
      </c>
      <c r="AV34" s="19">
        <f t="shared" si="7"/>
        <v>0</v>
      </c>
      <c r="AX34" s="19">
        <f t="shared" si="4"/>
        <v>234495</v>
      </c>
    </row>
    <row r="35" spans="1:50" x14ac:dyDescent="0.2">
      <c r="A35" s="8">
        <v>2</v>
      </c>
      <c r="B35" s="8">
        <v>202302</v>
      </c>
      <c r="C35" s="8">
        <v>12</v>
      </c>
      <c r="D35" s="14">
        <v>0</v>
      </c>
      <c r="E35" s="14">
        <v>0</v>
      </c>
      <c r="F35" s="14">
        <v>0</v>
      </c>
      <c r="G35" s="14">
        <v>14471</v>
      </c>
      <c r="H35" s="14">
        <v>0</v>
      </c>
      <c r="I35" s="14">
        <v>10745</v>
      </c>
      <c r="J35" s="14">
        <v>0</v>
      </c>
      <c r="K35" s="14">
        <v>46668</v>
      </c>
      <c r="L35" s="14">
        <v>156</v>
      </c>
      <c r="M35" s="14">
        <v>978914</v>
      </c>
      <c r="N35" s="14">
        <v>2582</v>
      </c>
      <c r="O35" s="14">
        <v>0</v>
      </c>
      <c r="P35" s="14">
        <v>0</v>
      </c>
      <c r="Q35" s="14">
        <v>1617</v>
      </c>
      <c r="R35" s="14">
        <v>0</v>
      </c>
      <c r="S35" s="14">
        <v>58321</v>
      </c>
      <c r="T35" s="19">
        <f t="shared" si="0"/>
        <v>1113474</v>
      </c>
      <c r="V35" s="14">
        <v>6878</v>
      </c>
      <c r="W35" s="14">
        <v>0</v>
      </c>
      <c r="X35" s="19">
        <f t="shared" si="5"/>
        <v>6878</v>
      </c>
      <c r="Z35" s="14">
        <v>0</v>
      </c>
      <c r="AA35" s="14">
        <v>0</v>
      </c>
      <c r="AB35" s="14">
        <v>0</v>
      </c>
      <c r="AC35" s="14">
        <v>0</v>
      </c>
      <c r="AD35" s="14">
        <v>0</v>
      </c>
      <c r="AE35" s="14">
        <v>0</v>
      </c>
      <c r="AF35" s="14">
        <v>55152</v>
      </c>
      <c r="AG35" s="14">
        <v>0</v>
      </c>
      <c r="AH35" s="14">
        <v>0</v>
      </c>
      <c r="AI35" s="14">
        <v>308</v>
      </c>
      <c r="AJ35" s="14">
        <v>0</v>
      </c>
      <c r="AK35" s="14">
        <v>0</v>
      </c>
      <c r="AL35" s="14">
        <v>35122</v>
      </c>
      <c r="AM35" s="14">
        <v>0</v>
      </c>
      <c r="AN35" s="19">
        <f t="shared" si="6"/>
        <v>90582</v>
      </c>
      <c r="AP35" s="14">
        <v>0</v>
      </c>
      <c r="AQ35" s="14">
        <v>0</v>
      </c>
      <c r="AR35" s="14">
        <v>543</v>
      </c>
      <c r="AS35" s="14">
        <v>0</v>
      </c>
      <c r="AT35" s="14">
        <v>276</v>
      </c>
      <c r="AU35" s="14">
        <v>0</v>
      </c>
      <c r="AV35" s="19">
        <f t="shared" si="7"/>
        <v>819</v>
      </c>
      <c r="AX35" s="19">
        <f t="shared" si="4"/>
        <v>1211753</v>
      </c>
    </row>
    <row r="36" spans="1:50" x14ac:dyDescent="0.2">
      <c r="A36" s="8">
        <v>2</v>
      </c>
      <c r="B36" s="8">
        <v>202302</v>
      </c>
      <c r="C36" s="8">
        <v>15</v>
      </c>
      <c r="D36" s="14">
        <v>0</v>
      </c>
      <c r="E36" s="14">
        <v>2848</v>
      </c>
      <c r="F36" s="14">
        <v>0</v>
      </c>
      <c r="G36" s="14">
        <v>14239</v>
      </c>
      <c r="H36" s="14">
        <v>0</v>
      </c>
      <c r="I36" s="14">
        <v>5752</v>
      </c>
      <c r="J36" s="14">
        <v>6322</v>
      </c>
      <c r="K36" s="14">
        <v>28217</v>
      </c>
      <c r="L36" s="14">
        <v>15037</v>
      </c>
      <c r="M36" s="14">
        <v>524125</v>
      </c>
      <c r="N36" s="14">
        <v>675</v>
      </c>
      <c r="O36" s="14">
        <v>0</v>
      </c>
      <c r="P36" s="14">
        <v>580</v>
      </c>
      <c r="Q36" s="14">
        <v>15765</v>
      </c>
      <c r="R36" s="14">
        <v>0</v>
      </c>
      <c r="S36" s="14">
        <v>50754</v>
      </c>
      <c r="T36" s="19">
        <f t="shared" si="0"/>
        <v>664314</v>
      </c>
      <c r="V36" s="14">
        <v>2518</v>
      </c>
      <c r="W36" s="14">
        <v>0</v>
      </c>
      <c r="X36" s="19">
        <f t="shared" si="5"/>
        <v>2518</v>
      </c>
      <c r="Z36" s="14">
        <v>0</v>
      </c>
      <c r="AA36" s="14">
        <v>3985</v>
      </c>
      <c r="AB36" s="14">
        <v>1050</v>
      </c>
      <c r="AC36" s="14">
        <v>0</v>
      </c>
      <c r="AD36" s="14">
        <v>0</v>
      </c>
      <c r="AE36" s="14">
        <v>481</v>
      </c>
      <c r="AF36" s="14">
        <v>33067</v>
      </c>
      <c r="AG36" s="14">
        <v>1868</v>
      </c>
      <c r="AH36" s="14">
        <v>0</v>
      </c>
      <c r="AI36" s="14">
        <v>0</v>
      </c>
      <c r="AJ36" s="14">
        <v>0</v>
      </c>
      <c r="AK36" s="14">
        <v>578</v>
      </c>
      <c r="AL36" s="14">
        <v>147</v>
      </c>
      <c r="AM36" s="14">
        <v>0</v>
      </c>
      <c r="AN36" s="19">
        <f t="shared" si="6"/>
        <v>41176</v>
      </c>
      <c r="AP36" s="14">
        <v>0</v>
      </c>
      <c r="AQ36" s="14">
        <v>0</v>
      </c>
      <c r="AR36" s="14">
        <v>754</v>
      </c>
      <c r="AS36" s="14">
        <v>0</v>
      </c>
      <c r="AT36" s="14">
        <v>4694</v>
      </c>
      <c r="AU36" s="14">
        <v>0</v>
      </c>
      <c r="AV36" s="19">
        <f t="shared" si="7"/>
        <v>5448</v>
      </c>
      <c r="AX36" s="19">
        <f t="shared" si="4"/>
        <v>713456</v>
      </c>
    </row>
    <row r="37" spans="1:50" x14ac:dyDescent="0.2">
      <c r="A37" s="8">
        <v>2</v>
      </c>
      <c r="B37" s="8">
        <v>202302</v>
      </c>
      <c r="C37" s="8">
        <v>21</v>
      </c>
      <c r="D37" s="14">
        <v>0</v>
      </c>
      <c r="E37" s="14">
        <v>0</v>
      </c>
      <c r="F37" s="14">
        <v>0</v>
      </c>
      <c r="G37" s="14">
        <v>0</v>
      </c>
      <c r="H37" s="14">
        <v>0</v>
      </c>
      <c r="I37" s="14">
        <v>0</v>
      </c>
      <c r="J37" s="14">
        <v>0</v>
      </c>
      <c r="K37" s="14">
        <v>0</v>
      </c>
      <c r="L37" s="14">
        <v>0</v>
      </c>
      <c r="M37" s="14">
        <v>0</v>
      </c>
      <c r="N37" s="14">
        <v>0</v>
      </c>
      <c r="O37" s="14">
        <v>0</v>
      </c>
      <c r="P37" s="14">
        <v>0</v>
      </c>
      <c r="Q37" s="14">
        <v>0</v>
      </c>
      <c r="R37" s="14">
        <v>0</v>
      </c>
      <c r="S37" s="14">
        <v>0</v>
      </c>
      <c r="T37" s="19">
        <f t="shared" si="0"/>
        <v>0</v>
      </c>
      <c r="V37" s="14">
        <v>0</v>
      </c>
      <c r="W37" s="14">
        <v>0</v>
      </c>
      <c r="X37" s="19">
        <f t="shared" si="5"/>
        <v>0</v>
      </c>
      <c r="Z37" s="14">
        <v>0</v>
      </c>
      <c r="AA37" s="14">
        <v>0</v>
      </c>
      <c r="AB37" s="14">
        <v>0</v>
      </c>
      <c r="AC37" s="14">
        <v>0</v>
      </c>
      <c r="AD37" s="14">
        <v>0</v>
      </c>
      <c r="AE37" s="14">
        <v>0</v>
      </c>
      <c r="AF37" s="14">
        <v>0</v>
      </c>
      <c r="AG37" s="14">
        <v>0</v>
      </c>
      <c r="AH37" s="14">
        <v>0</v>
      </c>
      <c r="AI37" s="14">
        <v>0</v>
      </c>
      <c r="AJ37" s="14">
        <v>0</v>
      </c>
      <c r="AK37" s="14">
        <v>0</v>
      </c>
      <c r="AL37" s="14">
        <v>0</v>
      </c>
      <c r="AM37" s="14">
        <v>0</v>
      </c>
      <c r="AN37" s="19">
        <f t="shared" si="6"/>
        <v>0</v>
      </c>
      <c r="AP37" s="14">
        <v>0</v>
      </c>
      <c r="AQ37" s="14">
        <v>0</v>
      </c>
      <c r="AR37" s="14">
        <v>0</v>
      </c>
      <c r="AS37" s="14">
        <v>0</v>
      </c>
      <c r="AT37" s="14">
        <v>0</v>
      </c>
      <c r="AU37" s="14">
        <v>0</v>
      </c>
      <c r="AV37" s="19">
        <f t="shared" si="7"/>
        <v>0</v>
      </c>
      <c r="AX37" s="19">
        <f t="shared" si="4"/>
        <v>0</v>
      </c>
    </row>
    <row r="38" spans="1:50" x14ac:dyDescent="0.2">
      <c r="A38" s="8">
        <v>2</v>
      </c>
      <c r="B38" s="8">
        <v>202302</v>
      </c>
      <c r="C38" s="8">
        <v>23</v>
      </c>
      <c r="D38" s="14">
        <v>6514</v>
      </c>
      <c r="E38" s="14">
        <v>795329</v>
      </c>
      <c r="F38" s="14">
        <v>93036</v>
      </c>
      <c r="G38" s="14">
        <v>1153822</v>
      </c>
      <c r="H38" s="14">
        <v>18162</v>
      </c>
      <c r="I38" s="14">
        <v>1221030</v>
      </c>
      <c r="J38" s="14">
        <v>515362</v>
      </c>
      <c r="K38" s="14">
        <v>2343498</v>
      </c>
      <c r="L38" s="14">
        <v>2548045</v>
      </c>
      <c r="M38" s="14">
        <v>16770622</v>
      </c>
      <c r="N38" s="14">
        <v>292942</v>
      </c>
      <c r="O38" s="14">
        <v>50219</v>
      </c>
      <c r="P38" s="14">
        <v>97909</v>
      </c>
      <c r="Q38" s="14">
        <v>3679230</v>
      </c>
      <c r="R38" s="14">
        <v>324786</v>
      </c>
      <c r="S38" s="14">
        <v>5649150</v>
      </c>
      <c r="T38" s="19">
        <f t="shared" si="0"/>
        <v>35559656</v>
      </c>
      <c r="V38" s="14">
        <v>754296</v>
      </c>
      <c r="W38" s="14">
        <v>15111</v>
      </c>
      <c r="X38" s="19">
        <f t="shared" si="5"/>
        <v>769407</v>
      </c>
      <c r="Z38" s="14">
        <v>1703</v>
      </c>
      <c r="AA38" s="14">
        <v>8256</v>
      </c>
      <c r="AB38" s="14">
        <v>73148</v>
      </c>
      <c r="AC38" s="14">
        <v>27650</v>
      </c>
      <c r="AD38" s="14">
        <v>6881</v>
      </c>
      <c r="AE38" s="14">
        <v>82437</v>
      </c>
      <c r="AF38" s="14">
        <v>661979</v>
      </c>
      <c r="AG38" s="14">
        <v>93017</v>
      </c>
      <c r="AH38" s="14">
        <v>26356</v>
      </c>
      <c r="AI38" s="14">
        <v>13843</v>
      </c>
      <c r="AJ38" s="14">
        <v>51695</v>
      </c>
      <c r="AK38" s="14">
        <v>113608</v>
      </c>
      <c r="AL38" s="14">
        <v>111734</v>
      </c>
      <c r="AM38" s="14">
        <v>0</v>
      </c>
      <c r="AN38" s="19">
        <f t="shared" si="6"/>
        <v>1272307</v>
      </c>
      <c r="AP38" s="14">
        <v>176276</v>
      </c>
      <c r="AQ38" s="14">
        <v>22977</v>
      </c>
      <c r="AR38" s="14">
        <v>574621</v>
      </c>
      <c r="AS38" s="14">
        <v>17956</v>
      </c>
      <c r="AT38" s="14">
        <v>2113729</v>
      </c>
      <c r="AU38" s="14">
        <v>1843</v>
      </c>
      <c r="AV38" s="19">
        <f t="shared" si="7"/>
        <v>2907402</v>
      </c>
      <c r="AX38" s="19">
        <f t="shared" si="4"/>
        <v>40508772</v>
      </c>
    </row>
    <row r="39" spans="1:50" x14ac:dyDescent="0.2">
      <c r="A39" s="8">
        <v>2</v>
      </c>
      <c r="B39" s="8">
        <v>202302</v>
      </c>
      <c r="C39" s="8">
        <v>31</v>
      </c>
      <c r="D39" s="14">
        <v>0</v>
      </c>
      <c r="E39" s="14">
        <v>0</v>
      </c>
      <c r="F39" s="14">
        <v>0</v>
      </c>
      <c r="G39" s="14">
        <v>0</v>
      </c>
      <c r="H39" s="14">
        <v>0</v>
      </c>
      <c r="I39" s="14">
        <v>0</v>
      </c>
      <c r="J39" s="14">
        <v>0</v>
      </c>
      <c r="K39" s="14">
        <v>0</v>
      </c>
      <c r="L39" s="14">
        <v>0</v>
      </c>
      <c r="M39" s="14">
        <v>11829943</v>
      </c>
      <c r="N39" s="14">
        <v>0</v>
      </c>
      <c r="O39" s="14">
        <v>0</v>
      </c>
      <c r="P39" s="14">
        <v>0</v>
      </c>
      <c r="Q39" s="14">
        <v>0</v>
      </c>
      <c r="R39" s="14">
        <v>0</v>
      </c>
      <c r="S39" s="14">
        <v>0</v>
      </c>
      <c r="T39" s="19">
        <f t="shared" si="0"/>
        <v>11829943</v>
      </c>
      <c r="V39" s="14">
        <v>0</v>
      </c>
      <c r="W39" s="14">
        <v>0</v>
      </c>
      <c r="X39" s="19">
        <f t="shared" si="5"/>
        <v>0</v>
      </c>
      <c r="Z39" s="14">
        <v>1077600</v>
      </c>
      <c r="AA39" s="14">
        <v>0</v>
      </c>
      <c r="AB39" s="14">
        <v>0</v>
      </c>
      <c r="AC39" s="14">
        <v>0</v>
      </c>
      <c r="AD39" s="14">
        <v>0</v>
      </c>
      <c r="AE39" s="14">
        <v>0</v>
      </c>
      <c r="AF39" s="14">
        <v>0</v>
      </c>
      <c r="AG39" s="14">
        <v>0</v>
      </c>
      <c r="AH39" s="14">
        <v>0</v>
      </c>
      <c r="AI39" s="14">
        <v>0</v>
      </c>
      <c r="AJ39" s="14">
        <v>0</v>
      </c>
      <c r="AK39" s="14">
        <v>0</v>
      </c>
      <c r="AL39" s="14">
        <v>0</v>
      </c>
      <c r="AM39" s="14">
        <v>0</v>
      </c>
      <c r="AN39" s="19">
        <f t="shared" si="6"/>
        <v>1077600</v>
      </c>
      <c r="AP39" s="14">
        <v>0</v>
      </c>
      <c r="AQ39" s="14">
        <v>0</v>
      </c>
      <c r="AR39" s="14">
        <v>0</v>
      </c>
      <c r="AS39" s="14">
        <v>0</v>
      </c>
      <c r="AT39" s="14">
        <v>0</v>
      </c>
      <c r="AU39" s="14">
        <v>0</v>
      </c>
      <c r="AV39" s="19">
        <f t="shared" si="7"/>
        <v>0</v>
      </c>
      <c r="AX39" s="19">
        <f t="shared" si="4"/>
        <v>12907543</v>
      </c>
    </row>
    <row r="40" spans="1:50" x14ac:dyDescent="0.2">
      <c r="A40" s="8">
        <v>2</v>
      </c>
      <c r="B40" s="8">
        <v>202302</v>
      </c>
      <c r="C40" s="8">
        <v>32</v>
      </c>
      <c r="D40" s="14">
        <v>0</v>
      </c>
      <c r="E40" s="14">
        <v>0</v>
      </c>
      <c r="F40" s="14">
        <v>0</v>
      </c>
      <c r="G40" s="14">
        <v>0</v>
      </c>
      <c r="H40" s="14">
        <v>0</v>
      </c>
      <c r="I40" s="14">
        <v>0</v>
      </c>
      <c r="J40" s="14">
        <v>0</v>
      </c>
      <c r="K40" s="14">
        <v>0</v>
      </c>
      <c r="L40" s="14">
        <v>0</v>
      </c>
      <c r="M40" s="14">
        <v>13444463</v>
      </c>
      <c r="N40" s="14">
        <v>0</v>
      </c>
      <c r="O40" s="14">
        <v>0</v>
      </c>
      <c r="P40" s="14">
        <v>0</v>
      </c>
      <c r="Q40" s="14">
        <v>0</v>
      </c>
      <c r="R40" s="14">
        <v>0</v>
      </c>
      <c r="S40" s="14">
        <v>0</v>
      </c>
      <c r="T40" s="19">
        <f t="shared" si="0"/>
        <v>13444463</v>
      </c>
      <c r="V40" s="14">
        <v>0</v>
      </c>
      <c r="W40" s="14">
        <v>0</v>
      </c>
      <c r="X40" s="19">
        <f t="shared" si="5"/>
        <v>0</v>
      </c>
      <c r="Z40" s="14">
        <v>0</v>
      </c>
      <c r="AA40" s="14">
        <v>0</v>
      </c>
      <c r="AB40" s="14">
        <v>0</v>
      </c>
      <c r="AC40" s="14">
        <v>0</v>
      </c>
      <c r="AD40" s="14">
        <v>0</v>
      </c>
      <c r="AE40" s="14">
        <v>0</v>
      </c>
      <c r="AF40" s="14">
        <v>0</v>
      </c>
      <c r="AG40" s="14">
        <v>0</v>
      </c>
      <c r="AH40" s="14">
        <v>0</v>
      </c>
      <c r="AI40" s="14">
        <v>0</v>
      </c>
      <c r="AJ40" s="14">
        <v>0</v>
      </c>
      <c r="AK40" s="14">
        <v>0</v>
      </c>
      <c r="AL40" s="14">
        <v>0</v>
      </c>
      <c r="AM40" s="14">
        <v>0</v>
      </c>
      <c r="AN40" s="19">
        <f t="shared" si="6"/>
        <v>0</v>
      </c>
      <c r="AP40" s="14">
        <v>0</v>
      </c>
      <c r="AQ40" s="14">
        <v>0</v>
      </c>
      <c r="AR40" s="14">
        <v>0</v>
      </c>
      <c r="AS40" s="14">
        <v>0</v>
      </c>
      <c r="AT40" s="14">
        <v>0</v>
      </c>
      <c r="AU40" s="14">
        <v>0</v>
      </c>
      <c r="AV40" s="19">
        <f t="shared" si="7"/>
        <v>0</v>
      </c>
      <c r="AX40" s="19">
        <f t="shared" si="4"/>
        <v>13444463</v>
      </c>
    </row>
    <row r="41" spans="1:50" x14ac:dyDescent="0.2">
      <c r="A41" s="8">
        <v>3</v>
      </c>
      <c r="B41" s="8">
        <v>202303</v>
      </c>
      <c r="C41" s="8">
        <v>1</v>
      </c>
      <c r="D41" s="14">
        <v>228704</v>
      </c>
      <c r="E41" s="14">
        <v>1530695</v>
      </c>
      <c r="F41" s="14">
        <v>487084</v>
      </c>
      <c r="G41" s="14">
        <v>9818430</v>
      </c>
      <c r="H41" s="14">
        <v>658338</v>
      </c>
      <c r="I41" s="14">
        <v>9518110</v>
      </c>
      <c r="J41" s="14">
        <v>6416444</v>
      </c>
      <c r="K41" s="14">
        <v>7265900</v>
      </c>
      <c r="L41" s="14">
        <v>14328695</v>
      </c>
      <c r="M41" s="14">
        <v>44318700</v>
      </c>
      <c r="N41" s="14">
        <v>677969</v>
      </c>
      <c r="O41" s="14">
        <v>640535</v>
      </c>
      <c r="P41" s="14">
        <v>789857</v>
      </c>
      <c r="Q41" s="14">
        <v>16867389</v>
      </c>
      <c r="R41" s="14">
        <v>437016</v>
      </c>
      <c r="S41" s="14">
        <v>17369592</v>
      </c>
      <c r="T41" s="19">
        <f t="shared" si="0"/>
        <v>131353458</v>
      </c>
      <c r="V41" s="14">
        <v>1697788</v>
      </c>
      <c r="W41" s="14">
        <v>19450</v>
      </c>
      <c r="X41" s="19">
        <f>SUM(V41:W41)</f>
        <v>1717238</v>
      </c>
      <c r="Z41" s="14">
        <v>15477</v>
      </c>
      <c r="AA41" s="14">
        <v>12722</v>
      </c>
      <c r="AB41" s="14">
        <v>687975</v>
      </c>
      <c r="AC41" s="14">
        <v>223863</v>
      </c>
      <c r="AD41" s="14">
        <v>70213</v>
      </c>
      <c r="AE41" s="14">
        <v>374537</v>
      </c>
      <c r="AF41" s="14">
        <v>1329881</v>
      </c>
      <c r="AG41" s="14">
        <v>1842568</v>
      </c>
      <c r="AH41" s="14">
        <v>10436</v>
      </c>
      <c r="AI41" s="14">
        <v>505793</v>
      </c>
      <c r="AJ41" s="14">
        <v>40493</v>
      </c>
      <c r="AK41" s="14">
        <v>918568</v>
      </c>
      <c r="AL41" s="14">
        <v>167577</v>
      </c>
      <c r="AM41" s="14">
        <v>0</v>
      </c>
      <c r="AN41" s="19">
        <f>SUM(Z41:AM41)</f>
        <v>6200103</v>
      </c>
      <c r="AO41" s="14"/>
      <c r="AP41" s="14">
        <v>1127031</v>
      </c>
      <c r="AQ41" s="14">
        <v>192839</v>
      </c>
      <c r="AR41" s="14">
        <v>6773257</v>
      </c>
      <c r="AS41" s="14">
        <v>129811</v>
      </c>
      <c r="AT41" s="14">
        <v>10166159</v>
      </c>
      <c r="AU41" s="14">
        <v>65706</v>
      </c>
      <c r="AV41" s="19">
        <f>SUM(AP41:AU41)</f>
        <v>18454803</v>
      </c>
      <c r="AX41" s="19">
        <f t="shared" si="4"/>
        <v>157725602</v>
      </c>
    </row>
    <row r="42" spans="1:50" x14ac:dyDescent="0.2">
      <c r="A42" s="8">
        <v>3</v>
      </c>
      <c r="B42" s="8">
        <v>202303</v>
      </c>
      <c r="C42" s="8">
        <v>2</v>
      </c>
      <c r="D42" s="14">
        <v>3</v>
      </c>
      <c r="E42" s="14">
        <v>0</v>
      </c>
      <c r="F42" s="14">
        <v>0</v>
      </c>
      <c r="G42" s="14">
        <v>23213</v>
      </c>
      <c r="H42" s="14">
        <v>3463</v>
      </c>
      <c r="I42" s="14">
        <v>-45748</v>
      </c>
      <c r="J42" s="14">
        <v>2754</v>
      </c>
      <c r="K42" s="14">
        <v>6145</v>
      </c>
      <c r="L42" s="14">
        <v>33851</v>
      </c>
      <c r="M42" s="14">
        <v>94892</v>
      </c>
      <c r="N42" s="14">
        <v>1216</v>
      </c>
      <c r="O42" s="14">
        <v>0</v>
      </c>
      <c r="P42" s="14">
        <v>2537</v>
      </c>
      <c r="Q42" s="14">
        <v>25374</v>
      </c>
      <c r="R42" s="14">
        <v>0</v>
      </c>
      <c r="S42" s="14">
        <v>24826</v>
      </c>
      <c r="T42" s="19">
        <f t="shared" si="0"/>
        <v>172526</v>
      </c>
      <c r="V42" s="14">
        <v>278</v>
      </c>
      <c r="W42" s="14">
        <v>0</v>
      </c>
      <c r="X42" s="19">
        <f t="shared" ref="X42:X59" si="8">SUM(V42:W42)</f>
        <v>278</v>
      </c>
      <c r="Z42" s="14">
        <v>0</v>
      </c>
      <c r="AA42" s="14">
        <v>0</v>
      </c>
      <c r="AB42" s="14">
        <v>1219</v>
      </c>
      <c r="AC42" s="14">
        <v>801</v>
      </c>
      <c r="AD42" s="14">
        <v>451</v>
      </c>
      <c r="AE42" s="14">
        <v>529</v>
      </c>
      <c r="AF42" s="14">
        <v>1593</v>
      </c>
      <c r="AG42" s="14">
        <v>3886</v>
      </c>
      <c r="AH42" s="14">
        <v>0</v>
      </c>
      <c r="AI42" s="14">
        <v>368</v>
      </c>
      <c r="AJ42" s="14">
        <v>0</v>
      </c>
      <c r="AK42" s="14">
        <v>1305</v>
      </c>
      <c r="AL42" s="14">
        <v>0</v>
      </c>
      <c r="AM42" s="14">
        <v>0</v>
      </c>
      <c r="AN42" s="19">
        <f t="shared" ref="AN42:AN59" si="9">SUM(Z42:AM42)</f>
        <v>10152</v>
      </c>
      <c r="AP42" s="14">
        <v>1539</v>
      </c>
      <c r="AQ42" s="14">
        <v>0</v>
      </c>
      <c r="AR42" s="14">
        <v>14311</v>
      </c>
      <c r="AS42" s="14">
        <v>0</v>
      </c>
      <c r="AT42" s="14">
        <v>49273</v>
      </c>
      <c r="AU42" s="14">
        <v>0</v>
      </c>
      <c r="AV42" s="19">
        <f t="shared" ref="AV42:AV59" si="10">SUM(AP42:AU42)</f>
        <v>65123</v>
      </c>
      <c r="AX42" s="19">
        <f t="shared" si="4"/>
        <v>248079</v>
      </c>
    </row>
    <row r="43" spans="1:50" x14ac:dyDescent="0.2">
      <c r="A43" s="8">
        <v>3</v>
      </c>
      <c r="B43" s="8">
        <v>202303</v>
      </c>
      <c r="C43" s="8">
        <v>3</v>
      </c>
      <c r="D43" s="14">
        <v>2014</v>
      </c>
      <c r="E43" s="14">
        <v>66633</v>
      </c>
      <c r="F43" s="14">
        <v>0</v>
      </c>
      <c r="G43" s="14">
        <v>73197</v>
      </c>
      <c r="H43" s="14">
        <v>0</v>
      </c>
      <c r="I43" s="14">
        <v>57852</v>
      </c>
      <c r="J43" s="14">
        <v>223189</v>
      </c>
      <c r="K43" s="14">
        <v>305499</v>
      </c>
      <c r="L43" s="14">
        <v>273196</v>
      </c>
      <c r="M43" s="14">
        <v>1339634</v>
      </c>
      <c r="N43" s="14">
        <v>1411</v>
      </c>
      <c r="O43" s="14">
        <v>1690</v>
      </c>
      <c r="P43" s="14">
        <v>4956</v>
      </c>
      <c r="Q43" s="14">
        <v>12509</v>
      </c>
      <c r="R43" s="14">
        <v>2229</v>
      </c>
      <c r="S43" s="14">
        <v>931632</v>
      </c>
      <c r="T43" s="19">
        <f t="shared" si="0"/>
        <v>3295641</v>
      </c>
      <c r="V43" s="14">
        <v>35103</v>
      </c>
      <c r="W43" s="14">
        <v>1532</v>
      </c>
      <c r="X43" s="19">
        <f t="shared" si="8"/>
        <v>36635</v>
      </c>
      <c r="Z43" s="14">
        <v>0</v>
      </c>
      <c r="AA43" s="14">
        <v>0</v>
      </c>
      <c r="AB43" s="14">
        <v>17419</v>
      </c>
      <c r="AC43" s="14">
        <v>19936</v>
      </c>
      <c r="AD43" s="14">
        <v>2428</v>
      </c>
      <c r="AE43" s="14">
        <v>7662</v>
      </c>
      <c r="AF43" s="14">
        <v>74553</v>
      </c>
      <c r="AG43" s="14">
        <v>10627</v>
      </c>
      <c r="AH43" s="14">
        <v>0</v>
      </c>
      <c r="AI43" s="14">
        <v>4691</v>
      </c>
      <c r="AJ43" s="14">
        <v>955</v>
      </c>
      <c r="AK43" s="14">
        <v>7299</v>
      </c>
      <c r="AL43" s="14">
        <v>6552</v>
      </c>
      <c r="AM43" s="14">
        <v>0</v>
      </c>
      <c r="AN43" s="19">
        <f t="shared" si="9"/>
        <v>152122</v>
      </c>
      <c r="AP43" s="14">
        <v>2987</v>
      </c>
      <c r="AQ43" s="14">
        <v>1667</v>
      </c>
      <c r="AR43" s="14">
        <v>0</v>
      </c>
      <c r="AS43" s="14">
        <v>0</v>
      </c>
      <c r="AT43" s="14">
        <v>3455</v>
      </c>
      <c r="AU43" s="14">
        <v>0</v>
      </c>
      <c r="AV43" s="19">
        <f t="shared" si="10"/>
        <v>8109</v>
      </c>
      <c r="AX43" s="19">
        <f t="shared" si="4"/>
        <v>3492507</v>
      </c>
    </row>
    <row r="44" spans="1:50" x14ac:dyDescent="0.2">
      <c r="A44" s="8">
        <v>3</v>
      </c>
      <c r="B44" s="8">
        <v>202303</v>
      </c>
      <c r="C44" s="8">
        <v>6</v>
      </c>
      <c r="D44" s="14">
        <v>1837</v>
      </c>
      <c r="E44" s="14">
        <v>2222706</v>
      </c>
      <c r="F44" s="14">
        <v>471326</v>
      </c>
      <c r="G44" s="14">
        <v>4322111</v>
      </c>
      <c r="H44" s="14">
        <v>0</v>
      </c>
      <c r="I44" s="14">
        <v>1902405</v>
      </c>
      <c r="J44" s="14">
        <v>2080320</v>
      </c>
      <c r="K44" s="14">
        <v>6953781</v>
      </c>
      <c r="L44" s="14">
        <v>7735822</v>
      </c>
      <c r="M44" s="14">
        <v>110545022</v>
      </c>
      <c r="N44" s="14">
        <v>312465</v>
      </c>
      <c r="O44" s="14">
        <v>31388</v>
      </c>
      <c r="P44" s="14">
        <v>130570</v>
      </c>
      <c r="Q44" s="14">
        <v>11192187</v>
      </c>
      <c r="R44" s="14">
        <v>731203</v>
      </c>
      <c r="S44" s="14">
        <v>22917927</v>
      </c>
      <c r="T44" s="19">
        <f t="shared" si="0"/>
        <v>171551070</v>
      </c>
      <c r="V44" s="14">
        <v>782710</v>
      </c>
      <c r="W44" s="14">
        <v>5950</v>
      </c>
      <c r="X44" s="19">
        <f t="shared" si="8"/>
        <v>788660</v>
      </c>
      <c r="Z44" s="14">
        <v>0</v>
      </c>
      <c r="AA44" s="14">
        <v>42285</v>
      </c>
      <c r="AB44" s="14">
        <v>1003814</v>
      </c>
      <c r="AC44" s="14">
        <v>70917</v>
      </c>
      <c r="AD44" s="14">
        <v>62400</v>
      </c>
      <c r="AE44" s="14">
        <v>408902</v>
      </c>
      <c r="AF44" s="14">
        <v>2380796</v>
      </c>
      <c r="AG44" s="14">
        <v>581235</v>
      </c>
      <c r="AH44" s="14">
        <v>13720</v>
      </c>
      <c r="AI44" s="14">
        <v>18300</v>
      </c>
      <c r="AJ44" s="14">
        <v>102160</v>
      </c>
      <c r="AK44" s="14">
        <v>122958</v>
      </c>
      <c r="AL44" s="14">
        <v>196065</v>
      </c>
      <c r="AM44" s="14">
        <v>0</v>
      </c>
      <c r="AN44" s="19">
        <f t="shared" si="9"/>
        <v>5003552</v>
      </c>
      <c r="AP44" s="14">
        <v>327434</v>
      </c>
      <c r="AQ44" s="14">
        <v>0</v>
      </c>
      <c r="AR44" s="14">
        <v>960248</v>
      </c>
      <c r="AS44" s="14">
        <v>0</v>
      </c>
      <c r="AT44" s="14">
        <v>4353960</v>
      </c>
      <c r="AU44" s="14">
        <v>0</v>
      </c>
      <c r="AV44" s="19">
        <f t="shared" si="10"/>
        <v>5641642</v>
      </c>
      <c r="AX44" s="19">
        <f t="shared" si="4"/>
        <v>182984924</v>
      </c>
    </row>
    <row r="45" spans="1:50" x14ac:dyDescent="0.2">
      <c r="A45" s="8">
        <v>3</v>
      </c>
      <c r="B45" s="8">
        <v>202303</v>
      </c>
      <c r="C45" s="8" t="s">
        <v>146</v>
      </c>
      <c r="D45" s="14">
        <v>0</v>
      </c>
      <c r="E45" s="14">
        <v>31097</v>
      </c>
      <c r="F45" s="14">
        <v>0</v>
      </c>
      <c r="G45" s="14">
        <v>572419</v>
      </c>
      <c r="H45" s="14">
        <v>11274</v>
      </c>
      <c r="I45" s="14">
        <v>104860</v>
      </c>
      <c r="J45" s="14">
        <v>170080</v>
      </c>
      <c r="K45" s="14">
        <v>1109642</v>
      </c>
      <c r="L45" s="14">
        <v>271107</v>
      </c>
      <c r="M45" s="14">
        <v>6441245</v>
      </c>
      <c r="N45" s="14">
        <v>3600</v>
      </c>
      <c r="O45" s="14">
        <v>8720</v>
      </c>
      <c r="P45" s="14">
        <v>4280</v>
      </c>
      <c r="Q45" s="14">
        <v>1287764</v>
      </c>
      <c r="R45" s="14">
        <v>15320</v>
      </c>
      <c r="S45" s="14">
        <v>1251334</v>
      </c>
      <c r="T45" s="19">
        <f t="shared" si="0"/>
        <v>11282742</v>
      </c>
      <c r="V45" s="14">
        <v>7000</v>
      </c>
      <c r="W45" s="14">
        <v>0</v>
      </c>
      <c r="X45" s="19">
        <f t="shared" si="8"/>
        <v>7000</v>
      </c>
      <c r="Z45" s="14">
        <v>0</v>
      </c>
      <c r="AA45" s="14">
        <v>20068</v>
      </c>
      <c r="AB45" s="14">
        <v>10600</v>
      </c>
      <c r="AC45" s="14">
        <v>0</v>
      </c>
      <c r="AD45" s="14">
        <v>0</v>
      </c>
      <c r="AE45" s="14">
        <v>4619</v>
      </c>
      <c r="AF45" s="14">
        <v>195621</v>
      </c>
      <c r="AG45" s="14">
        <v>8640</v>
      </c>
      <c r="AH45" s="14">
        <v>0</v>
      </c>
      <c r="AI45" s="14">
        <v>1040</v>
      </c>
      <c r="AJ45" s="14">
        <v>18320</v>
      </c>
      <c r="AK45" s="14">
        <v>0</v>
      </c>
      <c r="AL45" s="14">
        <v>0</v>
      </c>
      <c r="AM45" s="14">
        <v>0</v>
      </c>
      <c r="AN45" s="19">
        <f t="shared" si="9"/>
        <v>258908</v>
      </c>
      <c r="AP45" s="14">
        <v>0</v>
      </c>
      <c r="AQ45" s="14">
        <v>0</v>
      </c>
      <c r="AR45" s="14">
        <v>284703</v>
      </c>
      <c r="AS45" s="14">
        <v>104400</v>
      </c>
      <c r="AT45" s="14">
        <v>408382</v>
      </c>
      <c r="AU45" s="14">
        <v>7400</v>
      </c>
      <c r="AV45" s="19">
        <f t="shared" si="10"/>
        <v>804885</v>
      </c>
      <c r="AX45" s="19">
        <f t="shared" si="4"/>
        <v>12353535</v>
      </c>
    </row>
    <row r="46" spans="1:50" x14ac:dyDescent="0.2">
      <c r="A46" s="8">
        <v>3</v>
      </c>
      <c r="B46" s="8">
        <v>202303</v>
      </c>
      <c r="C46" s="8" t="s">
        <v>147</v>
      </c>
      <c r="D46" s="14">
        <v>0</v>
      </c>
      <c r="E46" s="14">
        <v>0</v>
      </c>
      <c r="F46" s="14">
        <v>0</v>
      </c>
      <c r="G46" s="14">
        <v>0</v>
      </c>
      <c r="H46" s="14">
        <v>0</v>
      </c>
      <c r="I46" s="14">
        <v>0</v>
      </c>
      <c r="J46" s="14">
        <v>0</v>
      </c>
      <c r="K46" s="14">
        <v>0</v>
      </c>
      <c r="L46" s="14">
        <v>0</v>
      </c>
      <c r="M46" s="14">
        <v>0</v>
      </c>
      <c r="N46" s="14">
        <v>0</v>
      </c>
      <c r="O46" s="14">
        <v>0</v>
      </c>
      <c r="P46" s="14">
        <v>0</v>
      </c>
      <c r="Q46" s="14">
        <v>0</v>
      </c>
      <c r="R46" s="14">
        <v>0</v>
      </c>
      <c r="S46" s="14">
        <v>0</v>
      </c>
      <c r="T46" s="19">
        <f t="shared" si="0"/>
        <v>0</v>
      </c>
      <c r="V46" s="14">
        <v>0</v>
      </c>
      <c r="W46" s="14">
        <v>0</v>
      </c>
      <c r="X46" s="19">
        <f t="shared" si="8"/>
        <v>0</v>
      </c>
      <c r="Z46" s="14">
        <v>0</v>
      </c>
      <c r="AA46" s="14">
        <v>0</v>
      </c>
      <c r="AB46" s="14">
        <v>0</v>
      </c>
      <c r="AC46" s="14">
        <v>0</v>
      </c>
      <c r="AD46" s="14">
        <v>0</v>
      </c>
      <c r="AE46" s="14">
        <v>0</v>
      </c>
      <c r="AF46" s="14">
        <v>0</v>
      </c>
      <c r="AG46" s="14">
        <v>0</v>
      </c>
      <c r="AH46" s="14">
        <v>0</v>
      </c>
      <c r="AI46" s="14">
        <v>0</v>
      </c>
      <c r="AJ46" s="14">
        <v>0</v>
      </c>
      <c r="AK46" s="14">
        <v>0</v>
      </c>
      <c r="AL46" s="14">
        <v>0</v>
      </c>
      <c r="AM46" s="14">
        <v>0</v>
      </c>
      <c r="AN46" s="19">
        <f t="shared" si="9"/>
        <v>0</v>
      </c>
      <c r="AP46" s="14">
        <v>0</v>
      </c>
      <c r="AQ46" s="14">
        <v>0</v>
      </c>
      <c r="AR46" s="14">
        <v>0</v>
      </c>
      <c r="AS46" s="14">
        <v>0</v>
      </c>
      <c r="AT46" s="14">
        <v>0</v>
      </c>
      <c r="AU46" s="14">
        <v>0</v>
      </c>
      <c r="AV46" s="19">
        <f t="shared" si="10"/>
        <v>0</v>
      </c>
      <c r="AX46" s="19">
        <f t="shared" si="4"/>
        <v>0</v>
      </c>
    </row>
    <row r="47" spans="1:50" x14ac:dyDescent="0.2">
      <c r="A47" s="8">
        <v>3</v>
      </c>
      <c r="B47" s="8">
        <v>202303</v>
      </c>
      <c r="C47" s="8">
        <v>7</v>
      </c>
      <c r="D47" s="14">
        <v>0</v>
      </c>
      <c r="E47" s="14">
        <v>6607</v>
      </c>
      <c r="F47" s="14">
        <v>0</v>
      </c>
      <c r="G47" s="14">
        <v>4144</v>
      </c>
      <c r="H47" s="14">
        <v>0</v>
      </c>
      <c r="I47" s="14">
        <v>10408</v>
      </c>
      <c r="J47" s="14">
        <v>7392</v>
      </c>
      <c r="K47" s="14">
        <v>16999</v>
      </c>
      <c r="L47" s="14">
        <v>26557</v>
      </c>
      <c r="M47" s="14">
        <v>201811</v>
      </c>
      <c r="N47" s="14">
        <v>1636</v>
      </c>
      <c r="O47" s="14">
        <v>177</v>
      </c>
      <c r="P47" s="14">
        <v>304</v>
      </c>
      <c r="Q47" s="14">
        <v>709</v>
      </c>
      <c r="R47" s="14">
        <v>259</v>
      </c>
      <c r="S47" s="14">
        <v>49601</v>
      </c>
      <c r="T47" s="19">
        <f t="shared" si="0"/>
        <v>326604</v>
      </c>
      <c r="V47" s="14">
        <v>3113</v>
      </c>
      <c r="W47" s="14">
        <v>78</v>
      </c>
      <c r="X47" s="19">
        <f t="shared" si="8"/>
        <v>3191</v>
      </c>
      <c r="Z47" s="14">
        <v>0</v>
      </c>
      <c r="AA47" s="14">
        <v>0</v>
      </c>
      <c r="AB47" s="14">
        <v>285</v>
      </c>
      <c r="AC47" s="14">
        <v>444</v>
      </c>
      <c r="AD47" s="14">
        <v>296</v>
      </c>
      <c r="AE47" s="14">
        <v>69</v>
      </c>
      <c r="AF47" s="14">
        <v>7159</v>
      </c>
      <c r="AG47" s="14">
        <v>829</v>
      </c>
      <c r="AH47" s="14">
        <v>0</v>
      </c>
      <c r="AI47" s="14">
        <v>0</v>
      </c>
      <c r="AJ47" s="14">
        <v>0</v>
      </c>
      <c r="AK47" s="14">
        <v>56</v>
      </c>
      <c r="AL47" s="14">
        <v>646</v>
      </c>
      <c r="AM47" s="14">
        <v>0</v>
      </c>
      <c r="AN47" s="19">
        <f t="shared" si="9"/>
        <v>9784</v>
      </c>
      <c r="AP47" s="14">
        <v>427</v>
      </c>
      <c r="AQ47" s="14">
        <v>208</v>
      </c>
      <c r="AR47" s="14">
        <v>39</v>
      </c>
      <c r="AS47" s="14">
        <v>97</v>
      </c>
      <c r="AT47" s="14">
        <v>305</v>
      </c>
      <c r="AU47" s="14">
        <v>0</v>
      </c>
      <c r="AV47" s="19">
        <f t="shared" si="10"/>
        <v>1076</v>
      </c>
      <c r="AX47" s="19">
        <f t="shared" si="4"/>
        <v>340655</v>
      </c>
    </row>
    <row r="48" spans="1:50" x14ac:dyDescent="0.2">
      <c r="A48" s="8">
        <v>3</v>
      </c>
      <c r="B48" s="8">
        <v>202303</v>
      </c>
      <c r="C48" s="8">
        <v>8</v>
      </c>
      <c r="D48" s="14">
        <v>0</v>
      </c>
      <c r="E48" s="14">
        <v>0</v>
      </c>
      <c r="F48" s="14">
        <v>0</v>
      </c>
      <c r="G48" s="14">
        <v>0</v>
      </c>
      <c r="H48" s="14">
        <v>0</v>
      </c>
      <c r="I48" s="14">
        <v>239400</v>
      </c>
      <c r="J48" s="14">
        <v>476000</v>
      </c>
      <c r="K48" s="14">
        <v>0</v>
      </c>
      <c r="L48" s="14">
        <v>954000</v>
      </c>
      <c r="M48" s="14">
        <v>39537741</v>
      </c>
      <c r="N48" s="14">
        <v>0</v>
      </c>
      <c r="O48" s="14">
        <v>0</v>
      </c>
      <c r="P48" s="14">
        <v>0</v>
      </c>
      <c r="Q48" s="14">
        <v>8400</v>
      </c>
      <c r="R48" s="14">
        <v>0</v>
      </c>
      <c r="S48" s="14">
        <v>8546100</v>
      </c>
      <c r="T48" s="19">
        <f t="shared" si="0"/>
        <v>49761641</v>
      </c>
      <c r="V48" s="14">
        <v>0</v>
      </c>
      <c r="W48" s="14">
        <v>0</v>
      </c>
      <c r="X48" s="19">
        <f t="shared" si="8"/>
        <v>0</v>
      </c>
      <c r="Z48" s="14">
        <v>682200</v>
      </c>
      <c r="AA48" s="14">
        <v>0</v>
      </c>
      <c r="AB48" s="14">
        <v>219600</v>
      </c>
      <c r="AC48" s="14">
        <v>0</v>
      </c>
      <c r="AD48" s="14">
        <v>0</v>
      </c>
      <c r="AE48" s="14">
        <v>1425600</v>
      </c>
      <c r="AF48" s="14">
        <v>835200</v>
      </c>
      <c r="AG48" s="14">
        <v>0</v>
      </c>
      <c r="AH48" s="14">
        <v>0</v>
      </c>
      <c r="AI48" s="14">
        <v>0</v>
      </c>
      <c r="AJ48" s="14">
        <v>0</v>
      </c>
      <c r="AK48" s="14">
        <v>0</v>
      </c>
      <c r="AL48" s="14">
        <v>0</v>
      </c>
      <c r="AM48" s="14">
        <v>0</v>
      </c>
      <c r="AN48" s="19">
        <f t="shared" si="9"/>
        <v>3162600</v>
      </c>
      <c r="AP48" s="14">
        <v>0</v>
      </c>
      <c r="AQ48" s="14">
        <v>0</v>
      </c>
      <c r="AR48" s="14">
        <v>0</v>
      </c>
      <c r="AS48" s="14">
        <v>0</v>
      </c>
      <c r="AT48" s="14">
        <v>627100</v>
      </c>
      <c r="AU48" s="14">
        <v>0</v>
      </c>
      <c r="AV48" s="19">
        <f t="shared" si="10"/>
        <v>627100</v>
      </c>
      <c r="AX48" s="19">
        <f t="shared" si="4"/>
        <v>53551341</v>
      </c>
    </row>
    <row r="49" spans="1:50" x14ac:dyDescent="0.2">
      <c r="A49" s="8">
        <v>3</v>
      </c>
      <c r="B49" s="8">
        <v>202303</v>
      </c>
      <c r="C49" s="8">
        <v>9</v>
      </c>
      <c r="D49" s="14">
        <v>0</v>
      </c>
      <c r="E49" s="14">
        <v>0</v>
      </c>
      <c r="F49" s="14">
        <v>0</v>
      </c>
      <c r="G49" s="14">
        <v>580800</v>
      </c>
      <c r="H49" s="14">
        <v>0</v>
      </c>
      <c r="I49" s="14">
        <v>0</v>
      </c>
      <c r="J49" s="14">
        <v>0</v>
      </c>
      <c r="K49" s="14">
        <v>0</v>
      </c>
      <c r="L49" s="14">
        <v>0</v>
      </c>
      <c r="M49" s="14">
        <v>14879175</v>
      </c>
      <c r="N49" s="14">
        <v>0</v>
      </c>
      <c r="O49" s="14">
        <v>0</v>
      </c>
      <c r="P49" s="14">
        <v>0</v>
      </c>
      <c r="Q49" s="14">
        <v>0</v>
      </c>
      <c r="R49" s="14">
        <v>0</v>
      </c>
      <c r="S49" s="14">
        <v>20479200</v>
      </c>
      <c r="T49" s="19">
        <f t="shared" si="0"/>
        <v>35939175</v>
      </c>
      <c r="V49" s="14">
        <v>2250860</v>
      </c>
      <c r="W49" s="14">
        <v>0</v>
      </c>
      <c r="X49" s="19">
        <f t="shared" si="8"/>
        <v>2250860</v>
      </c>
      <c r="Z49" s="14">
        <v>0</v>
      </c>
      <c r="AA49" s="14">
        <v>0</v>
      </c>
      <c r="AB49" s="14">
        <v>0</v>
      </c>
      <c r="AC49" s="14">
        <v>0</v>
      </c>
      <c r="AD49" s="14">
        <v>0</v>
      </c>
      <c r="AE49" s="14">
        <v>0</v>
      </c>
      <c r="AF49" s="14">
        <v>1351000</v>
      </c>
      <c r="AG49" s="14">
        <v>0</v>
      </c>
      <c r="AH49" s="14">
        <v>0</v>
      </c>
      <c r="AI49" s="14">
        <v>0</v>
      </c>
      <c r="AJ49" s="14">
        <v>0</v>
      </c>
      <c r="AK49" s="14">
        <v>27360</v>
      </c>
      <c r="AL49" s="14">
        <v>0</v>
      </c>
      <c r="AM49" s="14">
        <v>0</v>
      </c>
      <c r="AN49" s="19">
        <f t="shared" si="9"/>
        <v>1378360</v>
      </c>
      <c r="AP49" s="14">
        <v>0</v>
      </c>
      <c r="AQ49" s="14">
        <v>0</v>
      </c>
      <c r="AR49" s="14">
        <v>0</v>
      </c>
      <c r="AS49" s="14">
        <v>0</v>
      </c>
      <c r="AT49" s="14">
        <v>0</v>
      </c>
      <c r="AU49" s="14">
        <v>0</v>
      </c>
      <c r="AV49" s="19">
        <f t="shared" si="10"/>
        <v>0</v>
      </c>
      <c r="AX49" s="19">
        <f t="shared" si="4"/>
        <v>39568395</v>
      </c>
    </row>
    <row r="50" spans="1:50" x14ac:dyDescent="0.2">
      <c r="A50" s="8">
        <v>3</v>
      </c>
      <c r="B50" s="8">
        <v>202303</v>
      </c>
      <c r="C50" s="8" t="s">
        <v>148</v>
      </c>
      <c r="D50" s="14">
        <v>0</v>
      </c>
      <c r="E50" s="14">
        <v>0</v>
      </c>
      <c r="F50" s="14">
        <v>0</v>
      </c>
      <c r="G50" s="14">
        <v>0</v>
      </c>
      <c r="H50" s="14">
        <v>0</v>
      </c>
      <c r="I50" s="14">
        <v>0</v>
      </c>
      <c r="J50" s="14">
        <v>0</v>
      </c>
      <c r="K50" s="14">
        <v>0</v>
      </c>
      <c r="L50" s="14">
        <v>0</v>
      </c>
      <c r="M50" s="14">
        <v>370800</v>
      </c>
      <c r="N50" s="14">
        <v>0</v>
      </c>
      <c r="O50" s="14">
        <v>0</v>
      </c>
      <c r="P50" s="14">
        <v>0</v>
      </c>
      <c r="Q50" s="14">
        <v>0</v>
      </c>
      <c r="R50" s="14">
        <v>0</v>
      </c>
      <c r="S50" s="14">
        <v>0</v>
      </c>
      <c r="T50" s="19">
        <f t="shared" si="0"/>
        <v>370800</v>
      </c>
      <c r="V50" s="14">
        <v>0</v>
      </c>
      <c r="W50" s="14">
        <v>0</v>
      </c>
      <c r="X50" s="19">
        <f t="shared" si="8"/>
        <v>0</v>
      </c>
      <c r="Z50" s="14">
        <v>0</v>
      </c>
      <c r="AA50" s="14">
        <v>0</v>
      </c>
      <c r="AB50" s="14">
        <v>0</v>
      </c>
      <c r="AC50" s="14">
        <v>0</v>
      </c>
      <c r="AD50" s="14">
        <v>0</v>
      </c>
      <c r="AE50" s="14">
        <v>0</v>
      </c>
      <c r="AF50" s="14">
        <v>0</v>
      </c>
      <c r="AG50" s="14">
        <v>0</v>
      </c>
      <c r="AH50" s="14">
        <v>0</v>
      </c>
      <c r="AI50" s="14">
        <v>0</v>
      </c>
      <c r="AJ50" s="14">
        <v>0</v>
      </c>
      <c r="AK50" s="14">
        <v>0</v>
      </c>
      <c r="AL50" s="14">
        <v>0</v>
      </c>
      <c r="AM50" s="14">
        <v>0</v>
      </c>
      <c r="AN50" s="19">
        <f t="shared" si="9"/>
        <v>0</v>
      </c>
      <c r="AP50" s="14">
        <v>0</v>
      </c>
      <c r="AQ50" s="14">
        <v>0</v>
      </c>
      <c r="AR50" s="14">
        <v>0</v>
      </c>
      <c r="AS50" s="14">
        <v>0</v>
      </c>
      <c r="AT50" s="14">
        <v>0</v>
      </c>
      <c r="AU50" s="14">
        <v>0</v>
      </c>
      <c r="AV50" s="19">
        <f t="shared" si="10"/>
        <v>0</v>
      </c>
      <c r="AX50" s="19">
        <f t="shared" si="4"/>
        <v>370800</v>
      </c>
    </row>
    <row r="51" spans="1:50" x14ac:dyDescent="0.2">
      <c r="A51" s="8">
        <v>3</v>
      </c>
      <c r="B51" s="8">
        <v>202303</v>
      </c>
      <c r="C51" s="8" t="s">
        <v>149</v>
      </c>
      <c r="D51" s="14">
        <v>0</v>
      </c>
      <c r="E51" s="14">
        <v>0</v>
      </c>
      <c r="F51" s="14">
        <v>0</v>
      </c>
      <c r="G51" s="14">
        <v>0</v>
      </c>
      <c r="H51" s="14">
        <v>0</v>
      </c>
      <c r="I51" s="14">
        <v>0</v>
      </c>
      <c r="J51" s="14">
        <v>0</v>
      </c>
      <c r="K51" s="14">
        <v>0</v>
      </c>
      <c r="L51" s="14">
        <v>0</v>
      </c>
      <c r="M51" s="14">
        <v>137820</v>
      </c>
      <c r="N51" s="14">
        <v>0</v>
      </c>
      <c r="O51" s="14">
        <v>0</v>
      </c>
      <c r="P51" s="14">
        <v>0</v>
      </c>
      <c r="Q51" s="14">
        <v>0</v>
      </c>
      <c r="R51" s="14">
        <v>0</v>
      </c>
      <c r="S51" s="14">
        <v>1383362</v>
      </c>
      <c r="T51" s="19">
        <f t="shared" si="0"/>
        <v>1521182</v>
      </c>
      <c r="V51" s="14">
        <v>0</v>
      </c>
      <c r="W51" s="14">
        <v>0</v>
      </c>
      <c r="X51" s="19">
        <f t="shared" si="8"/>
        <v>0</v>
      </c>
      <c r="Z51" s="14">
        <v>0</v>
      </c>
      <c r="AA51" s="14">
        <v>0</v>
      </c>
      <c r="AB51" s="14">
        <v>22314000</v>
      </c>
      <c r="AC51" s="14">
        <v>0</v>
      </c>
      <c r="AD51" s="14">
        <v>0</v>
      </c>
      <c r="AE51" s="14">
        <v>0</v>
      </c>
      <c r="AF51" s="14">
        <v>0</v>
      </c>
      <c r="AG51" s="14">
        <v>0</v>
      </c>
      <c r="AH51" s="14">
        <v>0</v>
      </c>
      <c r="AI51" s="14">
        <v>0</v>
      </c>
      <c r="AJ51" s="14">
        <v>0</v>
      </c>
      <c r="AK51" s="14">
        <v>0</v>
      </c>
      <c r="AL51" s="14">
        <v>0</v>
      </c>
      <c r="AM51" s="14">
        <v>0</v>
      </c>
      <c r="AN51" s="19">
        <f t="shared" si="9"/>
        <v>22314000</v>
      </c>
      <c r="AP51" s="14">
        <v>0</v>
      </c>
      <c r="AQ51" s="14">
        <v>0</v>
      </c>
      <c r="AR51" s="14">
        <v>0</v>
      </c>
      <c r="AS51" s="14">
        <v>0</v>
      </c>
      <c r="AT51" s="14">
        <v>0</v>
      </c>
      <c r="AU51" s="14">
        <v>0</v>
      </c>
      <c r="AV51" s="19">
        <f t="shared" si="10"/>
        <v>0</v>
      </c>
      <c r="AX51" s="19">
        <f t="shared" si="4"/>
        <v>23835182</v>
      </c>
    </row>
    <row r="52" spans="1:50" x14ac:dyDescent="0.2">
      <c r="A52" s="8">
        <v>3</v>
      </c>
      <c r="B52" s="8">
        <v>202303</v>
      </c>
      <c r="C52" s="8">
        <v>10</v>
      </c>
      <c r="D52" s="14">
        <v>0</v>
      </c>
      <c r="E52" s="14">
        <v>711</v>
      </c>
      <c r="F52" s="14">
        <v>0</v>
      </c>
      <c r="G52" s="14">
        <v>0</v>
      </c>
      <c r="H52" s="14">
        <v>0</v>
      </c>
      <c r="I52" s="14">
        <v>23298</v>
      </c>
      <c r="J52" s="14">
        <v>450</v>
      </c>
      <c r="K52" s="14">
        <v>0</v>
      </c>
      <c r="L52" s="14">
        <v>0</v>
      </c>
      <c r="M52" s="14">
        <v>5937</v>
      </c>
      <c r="N52" s="14">
        <v>1211</v>
      </c>
      <c r="O52" s="14">
        <v>0</v>
      </c>
      <c r="P52" s="14">
        <v>6689</v>
      </c>
      <c r="Q52" s="14">
        <v>3000</v>
      </c>
      <c r="R52" s="14">
        <v>8404</v>
      </c>
      <c r="S52" s="14">
        <v>3679</v>
      </c>
      <c r="T52" s="19">
        <f t="shared" si="0"/>
        <v>53379</v>
      </c>
      <c r="V52" s="14">
        <v>1589</v>
      </c>
      <c r="W52" s="14">
        <v>0</v>
      </c>
      <c r="X52" s="19">
        <f t="shared" si="8"/>
        <v>1589</v>
      </c>
      <c r="Z52" s="14">
        <v>0</v>
      </c>
      <c r="AA52" s="14">
        <v>0</v>
      </c>
      <c r="AB52" s="14">
        <v>0</v>
      </c>
      <c r="AC52" s="14">
        <v>0</v>
      </c>
      <c r="AD52" s="14">
        <v>0</v>
      </c>
      <c r="AE52" s="14">
        <v>0</v>
      </c>
      <c r="AF52" s="14">
        <v>232</v>
      </c>
      <c r="AG52" s="14">
        <v>320</v>
      </c>
      <c r="AH52" s="14">
        <v>0</v>
      </c>
      <c r="AI52" s="14">
        <v>0</v>
      </c>
      <c r="AJ52" s="14">
        <v>0</v>
      </c>
      <c r="AK52" s="14">
        <v>1303</v>
      </c>
      <c r="AL52" s="14">
        <v>0</v>
      </c>
      <c r="AM52" s="14">
        <v>0</v>
      </c>
      <c r="AN52" s="19">
        <f t="shared" si="9"/>
        <v>1855</v>
      </c>
      <c r="AP52" s="14">
        <v>3102</v>
      </c>
      <c r="AQ52" s="14">
        <v>0</v>
      </c>
      <c r="AR52" s="14">
        <v>0</v>
      </c>
      <c r="AS52" s="14">
        <v>658</v>
      </c>
      <c r="AT52" s="14">
        <v>0</v>
      </c>
      <c r="AU52" s="14">
        <v>3000</v>
      </c>
      <c r="AV52" s="19">
        <f t="shared" si="10"/>
        <v>6760</v>
      </c>
      <c r="AX52" s="19">
        <f t="shared" si="4"/>
        <v>63583</v>
      </c>
    </row>
    <row r="53" spans="1:50" x14ac:dyDescent="0.2">
      <c r="A53" s="8">
        <v>3</v>
      </c>
      <c r="B53" s="8">
        <v>202303</v>
      </c>
      <c r="C53" s="8">
        <v>11</v>
      </c>
      <c r="D53" s="14">
        <v>0</v>
      </c>
      <c r="E53" s="14">
        <v>0</v>
      </c>
      <c r="F53" s="14">
        <v>44</v>
      </c>
      <c r="G53" s="14">
        <v>28207</v>
      </c>
      <c r="H53" s="14">
        <v>0</v>
      </c>
      <c r="I53" s="14">
        <v>0</v>
      </c>
      <c r="J53" s="14">
        <v>0</v>
      </c>
      <c r="K53" s="14">
        <v>0</v>
      </c>
      <c r="L53" s="14">
        <v>0</v>
      </c>
      <c r="M53" s="14">
        <v>4515</v>
      </c>
      <c r="N53" s="14">
        <v>2673</v>
      </c>
      <c r="O53" s="14">
        <v>499</v>
      </c>
      <c r="P53" s="14">
        <v>1515</v>
      </c>
      <c r="Q53" s="14">
        <v>1274</v>
      </c>
      <c r="R53" s="14">
        <v>117</v>
      </c>
      <c r="S53" s="14">
        <v>117619</v>
      </c>
      <c r="T53" s="19">
        <f t="shared" si="0"/>
        <v>156463</v>
      </c>
      <c r="V53" s="14">
        <v>2521</v>
      </c>
      <c r="W53" s="14">
        <v>0</v>
      </c>
      <c r="X53" s="19">
        <f t="shared" si="8"/>
        <v>2521</v>
      </c>
      <c r="Z53" s="14">
        <v>0</v>
      </c>
      <c r="AA53" s="14">
        <v>0</v>
      </c>
      <c r="AB53" s="14">
        <v>0</v>
      </c>
      <c r="AC53" s="14">
        <v>0</v>
      </c>
      <c r="AD53" s="14">
        <v>0</v>
      </c>
      <c r="AE53" s="14">
        <v>0</v>
      </c>
      <c r="AF53" s="14">
        <v>5555</v>
      </c>
      <c r="AG53" s="14">
        <v>0</v>
      </c>
      <c r="AH53" s="14">
        <v>0</v>
      </c>
      <c r="AI53" s="14">
        <v>0</v>
      </c>
      <c r="AJ53" s="14">
        <v>0</v>
      </c>
      <c r="AK53" s="14">
        <v>0</v>
      </c>
      <c r="AL53" s="14">
        <v>0</v>
      </c>
      <c r="AM53" s="14">
        <v>0</v>
      </c>
      <c r="AN53" s="19">
        <f t="shared" si="9"/>
        <v>5555</v>
      </c>
      <c r="AP53" s="14">
        <v>0</v>
      </c>
      <c r="AQ53" s="14">
        <v>0</v>
      </c>
      <c r="AR53" s="14">
        <v>0</v>
      </c>
      <c r="AS53" s="14">
        <v>0</v>
      </c>
      <c r="AT53" s="14">
        <v>0</v>
      </c>
      <c r="AU53" s="14">
        <v>0</v>
      </c>
      <c r="AV53" s="19">
        <f t="shared" si="10"/>
        <v>0</v>
      </c>
      <c r="AX53" s="19">
        <f t="shared" si="4"/>
        <v>164539</v>
      </c>
    </row>
    <row r="54" spans="1:50" x14ac:dyDescent="0.2">
      <c r="A54" s="8">
        <v>3</v>
      </c>
      <c r="B54" s="8">
        <v>202303</v>
      </c>
      <c r="C54" s="8">
        <v>12</v>
      </c>
      <c r="D54" s="14">
        <v>0</v>
      </c>
      <c r="E54" s="14">
        <v>0</v>
      </c>
      <c r="F54" s="14">
        <v>0</v>
      </c>
      <c r="G54" s="14">
        <v>14471</v>
      </c>
      <c r="H54" s="14">
        <v>0</v>
      </c>
      <c r="I54" s="14">
        <v>104</v>
      </c>
      <c r="J54" s="14">
        <v>0</v>
      </c>
      <c r="K54" s="14">
        <v>46668</v>
      </c>
      <c r="L54" s="14">
        <v>156</v>
      </c>
      <c r="M54" s="14">
        <v>978824</v>
      </c>
      <c r="N54" s="14">
        <v>1291</v>
      </c>
      <c r="O54" s="14">
        <v>0</v>
      </c>
      <c r="P54" s="14">
        <v>0</v>
      </c>
      <c r="Q54" s="14">
        <v>10278</v>
      </c>
      <c r="R54" s="14">
        <v>0</v>
      </c>
      <c r="S54" s="14">
        <v>58321</v>
      </c>
      <c r="T54" s="19">
        <f t="shared" si="0"/>
        <v>1110113</v>
      </c>
      <c r="V54" s="14">
        <v>1924</v>
      </c>
      <c r="W54" s="14">
        <v>0</v>
      </c>
      <c r="X54" s="19">
        <f t="shared" si="8"/>
        <v>1924</v>
      </c>
      <c r="Z54" s="14">
        <v>0</v>
      </c>
      <c r="AA54" s="14">
        <v>0</v>
      </c>
      <c r="AB54" s="14">
        <v>0</v>
      </c>
      <c r="AC54" s="14">
        <v>0</v>
      </c>
      <c r="AD54" s="14">
        <v>0</v>
      </c>
      <c r="AE54" s="14">
        <v>0</v>
      </c>
      <c r="AF54" s="14">
        <v>55023</v>
      </c>
      <c r="AG54" s="14">
        <v>0</v>
      </c>
      <c r="AH54" s="14">
        <v>0</v>
      </c>
      <c r="AI54" s="14">
        <v>308</v>
      </c>
      <c r="AJ54" s="14">
        <v>0</v>
      </c>
      <c r="AK54" s="14">
        <v>0</v>
      </c>
      <c r="AL54" s="14">
        <v>35170</v>
      </c>
      <c r="AM54" s="14">
        <v>0</v>
      </c>
      <c r="AN54" s="19">
        <f t="shared" si="9"/>
        <v>90501</v>
      </c>
      <c r="AP54" s="14">
        <v>0</v>
      </c>
      <c r="AQ54" s="14">
        <v>0</v>
      </c>
      <c r="AR54" s="14">
        <v>543</v>
      </c>
      <c r="AS54" s="14">
        <v>0</v>
      </c>
      <c r="AT54" s="14">
        <v>276</v>
      </c>
      <c r="AU54" s="14">
        <v>0</v>
      </c>
      <c r="AV54" s="19">
        <f t="shared" si="10"/>
        <v>819</v>
      </c>
      <c r="AX54" s="19">
        <f t="shared" si="4"/>
        <v>1203357</v>
      </c>
    </row>
    <row r="55" spans="1:50" x14ac:dyDescent="0.2">
      <c r="A55" s="8">
        <v>3</v>
      </c>
      <c r="B55" s="8">
        <v>202303</v>
      </c>
      <c r="C55" s="8">
        <v>15</v>
      </c>
      <c r="D55" s="14">
        <v>0</v>
      </c>
      <c r="E55" s="14">
        <v>3335</v>
      </c>
      <c r="F55" s="14">
        <v>0</v>
      </c>
      <c r="G55" s="14">
        <v>14623</v>
      </c>
      <c r="H55" s="14">
        <v>0</v>
      </c>
      <c r="I55" s="14">
        <v>5777</v>
      </c>
      <c r="J55" s="14">
        <v>7000</v>
      </c>
      <c r="K55" s="14">
        <v>42366</v>
      </c>
      <c r="L55" s="14">
        <v>17811</v>
      </c>
      <c r="M55" s="14">
        <v>455816</v>
      </c>
      <c r="N55" s="14">
        <v>627</v>
      </c>
      <c r="O55" s="14">
        <v>0</v>
      </c>
      <c r="P55" s="14">
        <v>305</v>
      </c>
      <c r="Q55" s="14">
        <v>15480</v>
      </c>
      <c r="R55" s="14">
        <v>0</v>
      </c>
      <c r="S55" s="14">
        <v>53027</v>
      </c>
      <c r="T55" s="19">
        <f t="shared" si="0"/>
        <v>616167</v>
      </c>
      <c r="V55" s="14">
        <v>2408</v>
      </c>
      <c r="W55" s="14">
        <v>0</v>
      </c>
      <c r="X55" s="19">
        <f t="shared" si="8"/>
        <v>2408</v>
      </c>
      <c r="Z55" s="14">
        <v>0</v>
      </c>
      <c r="AA55" s="14">
        <v>3445</v>
      </c>
      <c r="AB55" s="14">
        <v>1660</v>
      </c>
      <c r="AC55" s="14">
        <v>0</v>
      </c>
      <c r="AD55" s="14">
        <v>0</v>
      </c>
      <c r="AE55" s="14">
        <v>111</v>
      </c>
      <c r="AF55" s="14">
        <v>34066</v>
      </c>
      <c r="AG55" s="14">
        <v>1477</v>
      </c>
      <c r="AH55" s="14">
        <v>0</v>
      </c>
      <c r="AI55" s="14">
        <v>0</v>
      </c>
      <c r="AJ55" s="14">
        <v>0</v>
      </c>
      <c r="AK55" s="14">
        <v>96</v>
      </c>
      <c r="AL55" s="14">
        <v>558</v>
      </c>
      <c r="AM55" s="14">
        <v>0</v>
      </c>
      <c r="AN55" s="19">
        <f t="shared" si="9"/>
        <v>41413</v>
      </c>
      <c r="AP55" s="14">
        <v>212</v>
      </c>
      <c r="AQ55" s="14">
        <v>0</v>
      </c>
      <c r="AR55" s="14">
        <v>0</v>
      </c>
      <c r="AS55" s="14">
        <v>0</v>
      </c>
      <c r="AT55" s="14">
        <v>4612</v>
      </c>
      <c r="AU55" s="14">
        <v>0</v>
      </c>
      <c r="AV55" s="19">
        <f t="shared" si="10"/>
        <v>4824</v>
      </c>
      <c r="AX55" s="19">
        <f t="shared" si="4"/>
        <v>664812</v>
      </c>
    </row>
    <row r="56" spans="1:50" x14ac:dyDescent="0.2">
      <c r="A56" s="8">
        <v>3</v>
      </c>
      <c r="B56" s="8">
        <v>202303</v>
      </c>
      <c r="C56" s="8">
        <v>21</v>
      </c>
      <c r="D56" s="14">
        <v>0</v>
      </c>
      <c r="E56" s="14">
        <v>0</v>
      </c>
      <c r="F56" s="14">
        <v>0</v>
      </c>
      <c r="G56" s="14">
        <v>0</v>
      </c>
      <c r="H56" s="14">
        <v>0</v>
      </c>
      <c r="I56" s="14">
        <v>0</v>
      </c>
      <c r="J56" s="14">
        <v>0</v>
      </c>
      <c r="K56" s="14">
        <v>0</v>
      </c>
      <c r="L56" s="14">
        <v>0</v>
      </c>
      <c r="M56" s="14">
        <v>0</v>
      </c>
      <c r="N56" s="14">
        <v>0</v>
      </c>
      <c r="O56" s="14">
        <v>0</v>
      </c>
      <c r="P56" s="14">
        <v>0</v>
      </c>
      <c r="Q56" s="14">
        <v>0</v>
      </c>
      <c r="R56" s="14">
        <v>0</v>
      </c>
      <c r="S56" s="14">
        <v>0</v>
      </c>
      <c r="T56" s="19">
        <f t="shared" si="0"/>
        <v>0</v>
      </c>
      <c r="V56" s="14">
        <v>0</v>
      </c>
      <c r="W56" s="14">
        <v>0</v>
      </c>
      <c r="X56" s="19">
        <f t="shared" si="8"/>
        <v>0</v>
      </c>
      <c r="Z56" s="14">
        <v>0</v>
      </c>
      <c r="AA56" s="14">
        <v>0</v>
      </c>
      <c r="AB56" s="14">
        <v>0</v>
      </c>
      <c r="AC56" s="14">
        <v>0</v>
      </c>
      <c r="AD56" s="14">
        <v>0</v>
      </c>
      <c r="AE56" s="14">
        <v>0</v>
      </c>
      <c r="AF56" s="14">
        <v>0</v>
      </c>
      <c r="AG56" s="14">
        <v>0</v>
      </c>
      <c r="AH56" s="14">
        <v>0</v>
      </c>
      <c r="AI56" s="14">
        <v>0</v>
      </c>
      <c r="AJ56" s="14">
        <v>0</v>
      </c>
      <c r="AK56" s="14">
        <v>0</v>
      </c>
      <c r="AL56" s="14">
        <v>0</v>
      </c>
      <c r="AM56" s="14">
        <v>0</v>
      </c>
      <c r="AN56" s="19">
        <f t="shared" si="9"/>
        <v>0</v>
      </c>
      <c r="AP56" s="14">
        <v>0</v>
      </c>
      <c r="AQ56" s="14">
        <v>0</v>
      </c>
      <c r="AR56" s="14">
        <v>0</v>
      </c>
      <c r="AS56" s="14">
        <v>0</v>
      </c>
      <c r="AT56" s="14">
        <v>0</v>
      </c>
      <c r="AU56" s="14">
        <v>0</v>
      </c>
      <c r="AV56" s="19">
        <f t="shared" si="10"/>
        <v>0</v>
      </c>
      <c r="AX56" s="19">
        <f t="shared" si="4"/>
        <v>0</v>
      </c>
    </row>
    <row r="57" spans="1:50" x14ac:dyDescent="0.2">
      <c r="A57" s="8">
        <v>3</v>
      </c>
      <c r="B57" s="8">
        <v>202303</v>
      </c>
      <c r="C57" s="8">
        <v>23</v>
      </c>
      <c r="D57" s="14">
        <v>6431</v>
      </c>
      <c r="E57" s="14">
        <v>806623</v>
      </c>
      <c r="F57" s="14">
        <v>67513</v>
      </c>
      <c r="G57" s="14">
        <v>1109275</v>
      </c>
      <c r="H57" s="14">
        <v>19385</v>
      </c>
      <c r="I57" s="14">
        <v>1120995</v>
      </c>
      <c r="J57" s="14">
        <v>477429</v>
      </c>
      <c r="K57" s="14">
        <v>2268111</v>
      </c>
      <c r="L57" s="14">
        <v>2520963</v>
      </c>
      <c r="M57" s="14">
        <v>16423443</v>
      </c>
      <c r="N57" s="14">
        <v>282322</v>
      </c>
      <c r="O57" s="14">
        <v>46697</v>
      </c>
      <c r="P57" s="14">
        <v>103114</v>
      </c>
      <c r="Q57" s="14">
        <v>3699656</v>
      </c>
      <c r="R57" s="14">
        <v>319018</v>
      </c>
      <c r="S57" s="14">
        <v>5361694</v>
      </c>
      <c r="T57" s="19">
        <f t="shared" si="0"/>
        <v>34632669</v>
      </c>
      <c r="V57" s="14">
        <v>671172</v>
      </c>
      <c r="W57" s="14">
        <v>12239</v>
      </c>
      <c r="X57" s="19">
        <f t="shared" si="8"/>
        <v>683411</v>
      </c>
      <c r="Z57" s="14">
        <v>1639</v>
      </c>
      <c r="AA57" s="14">
        <v>8454</v>
      </c>
      <c r="AB57" s="14">
        <v>69428</v>
      </c>
      <c r="AC57" s="14">
        <v>25004</v>
      </c>
      <c r="AD57" s="14">
        <v>4379</v>
      </c>
      <c r="AE57" s="14">
        <v>82651</v>
      </c>
      <c r="AF57" s="14">
        <v>532975</v>
      </c>
      <c r="AG57" s="14">
        <v>88864</v>
      </c>
      <c r="AH57" s="14">
        <v>13401</v>
      </c>
      <c r="AI57" s="14">
        <v>14266</v>
      </c>
      <c r="AJ57" s="14">
        <v>49205</v>
      </c>
      <c r="AK57" s="14">
        <v>192189</v>
      </c>
      <c r="AL57" s="14">
        <v>126854</v>
      </c>
      <c r="AM57" s="14">
        <v>0</v>
      </c>
      <c r="AN57" s="19">
        <f t="shared" si="9"/>
        <v>1209309</v>
      </c>
      <c r="AP57" s="14">
        <v>172930</v>
      </c>
      <c r="AQ57" s="14">
        <v>18866</v>
      </c>
      <c r="AR57" s="14">
        <v>572976</v>
      </c>
      <c r="AS57" s="14">
        <v>19583</v>
      </c>
      <c r="AT57" s="14">
        <v>2269927</v>
      </c>
      <c r="AU57" s="14">
        <v>1701</v>
      </c>
      <c r="AV57" s="19">
        <f t="shared" si="10"/>
        <v>3055983</v>
      </c>
      <c r="AX57" s="19">
        <f t="shared" si="4"/>
        <v>39581372</v>
      </c>
    </row>
    <row r="58" spans="1:50" x14ac:dyDescent="0.2">
      <c r="A58" s="8">
        <v>3</v>
      </c>
      <c r="B58" s="8">
        <v>202303</v>
      </c>
      <c r="C58" s="8">
        <v>31</v>
      </c>
      <c r="D58" s="14">
        <v>0</v>
      </c>
      <c r="E58" s="14">
        <v>0</v>
      </c>
      <c r="F58" s="14">
        <v>0</v>
      </c>
      <c r="G58" s="14">
        <v>0</v>
      </c>
      <c r="H58" s="14">
        <v>0</v>
      </c>
      <c r="I58" s="14">
        <v>0</v>
      </c>
      <c r="J58" s="14">
        <v>0</v>
      </c>
      <c r="K58" s="14">
        <v>0</v>
      </c>
      <c r="L58" s="14">
        <v>0</v>
      </c>
      <c r="M58" s="14">
        <v>6111000</v>
      </c>
      <c r="N58" s="14">
        <v>0</v>
      </c>
      <c r="O58" s="14">
        <v>0</v>
      </c>
      <c r="P58" s="14">
        <v>0</v>
      </c>
      <c r="Q58" s="14">
        <v>0</v>
      </c>
      <c r="R58" s="14">
        <v>0</v>
      </c>
      <c r="S58" s="14">
        <v>0</v>
      </c>
      <c r="T58" s="19">
        <f t="shared" si="0"/>
        <v>6111000</v>
      </c>
      <c r="V58" s="14">
        <v>0</v>
      </c>
      <c r="W58" s="14">
        <v>0</v>
      </c>
      <c r="X58" s="19">
        <f t="shared" si="8"/>
        <v>0</v>
      </c>
      <c r="Z58" s="14">
        <v>0</v>
      </c>
      <c r="AA58" s="14">
        <v>0</v>
      </c>
      <c r="AB58" s="14">
        <v>0</v>
      </c>
      <c r="AC58" s="14">
        <v>0</v>
      </c>
      <c r="AD58" s="14">
        <v>0</v>
      </c>
      <c r="AE58" s="14">
        <v>0</v>
      </c>
      <c r="AF58" s="14">
        <v>0</v>
      </c>
      <c r="AG58" s="14">
        <v>0</v>
      </c>
      <c r="AH58" s="14">
        <v>0</v>
      </c>
      <c r="AI58" s="14">
        <v>0</v>
      </c>
      <c r="AJ58" s="14">
        <v>0</v>
      </c>
      <c r="AK58" s="14">
        <v>0</v>
      </c>
      <c r="AL58" s="14">
        <v>0</v>
      </c>
      <c r="AM58" s="14">
        <v>0</v>
      </c>
      <c r="AN58" s="19">
        <f t="shared" si="9"/>
        <v>0</v>
      </c>
      <c r="AP58" s="14">
        <v>0</v>
      </c>
      <c r="AQ58" s="14">
        <v>0</v>
      </c>
      <c r="AR58" s="14">
        <v>0</v>
      </c>
      <c r="AS58" s="14">
        <v>0</v>
      </c>
      <c r="AT58" s="14">
        <v>0</v>
      </c>
      <c r="AU58" s="14">
        <v>0</v>
      </c>
      <c r="AV58" s="19">
        <f t="shared" si="10"/>
        <v>0</v>
      </c>
      <c r="AX58" s="19">
        <f t="shared" si="4"/>
        <v>6111000</v>
      </c>
    </row>
    <row r="59" spans="1:50" x14ac:dyDescent="0.2">
      <c r="A59" s="8">
        <v>3</v>
      </c>
      <c r="B59" s="8">
        <v>202303</v>
      </c>
      <c r="C59" s="8">
        <v>32</v>
      </c>
      <c r="D59" s="14">
        <v>0</v>
      </c>
      <c r="E59" s="14">
        <v>0</v>
      </c>
      <c r="F59" s="14">
        <v>0</v>
      </c>
      <c r="G59" s="14">
        <v>0</v>
      </c>
      <c r="H59" s="14">
        <v>0</v>
      </c>
      <c r="I59" s="14">
        <v>0</v>
      </c>
      <c r="J59" s="14">
        <v>0</v>
      </c>
      <c r="K59" s="14">
        <v>0</v>
      </c>
      <c r="L59" s="14">
        <v>0</v>
      </c>
      <c r="M59" s="14">
        <v>12332609</v>
      </c>
      <c r="N59" s="14">
        <v>0</v>
      </c>
      <c r="O59" s="14">
        <v>0</v>
      </c>
      <c r="P59" s="14">
        <v>0</v>
      </c>
      <c r="Q59" s="14">
        <v>0</v>
      </c>
      <c r="R59" s="14">
        <v>0</v>
      </c>
      <c r="S59" s="14">
        <v>0</v>
      </c>
      <c r="T59" s="19">
        <f t="shared" si="0"/>
        <v>12332609</v>
      </c>
      <c r="V59" s="14">
        <v>0</v>
      </c>
      <c r="W59" s="14">
        <v>0</v>
      </c>
      <c r="X59" s="19">
        <f t="shared" si="8"/>
        <v>0</v>
      </c>
      <c r="Z59" s="14">
        <v>0</v>
      </c>
      <c r="AA59" s="14">
        <v>0</v>
      </c>
      <c r="AB59" s="14">
        <v>0</v>
      </c>
      <c r="AC59" s="14">
        <v>0</v>
      </c>
      <c r="AD59" s="14">
        <v>0</v>
      </c>
      <c r="AE59" s="14">
        <v>0</v>
      </c>
      <c r="AF59" s="14">
        <v>0</v>
      </c>
      <c r="AG59" s="14">
        <v>0</v>
      </c>
      <c r="AH59" s="14">
        <v>0</v>
      </c>
      <c r="AI59" s="14">
        <v>0</v>
      </c>
      <c r="AJ59" s="14">
        <v>0</v>
      </c>
      <c r="AK59" s="14">
        <v>0</v>
      </c>
      <c r="AL59" s="14">
        <v>0</v>
      </c>
      <c r="AM59" s="14">
        <v>0</v>
      </c>
      <c r="AN59" s="19">
        <f t="shared" si="9"/>
        <v>0</v>
      </c>
      <c r="AP59" s="14">
        <v>0</v>
      </c>
      <c r="AQ59" s="14">
        <v>0</v>
      </c>
      <c r="AR59" s="14">
        <v>0</v>
      </c>
      <c r="AS59" s="14">
        <v>0</v>
      </c>
      <c r="AT59" s="14">
        <v>0</v>
      </c>
      <c r="AU59" s="14">
        <v>0</v>
      </c>
      <c r="AV59" s="19">
        <f t="shared" si="10"/>
        <v>0</v>
      </c>
      <c r="AX59" s="19">
        <f t="shared" si="4"/>
        <v>12332609</v>
      </c>
    </row>
    <row r="60" spans="1:50" x14ac:dyDescent="0.2">
      <c r="A60" s="8">
        <v>4</v>
      </c>
      <c r="B60" s="8">
        <v>202304</v>
      </c>
      <c r="C60" s="8">
        <v>1</v>
      </c>
      <c r="D60" s="14">
        <v>178526</v>
      </c>
      <c r="E60" s="14">
        <v>1387844</v>
      </c>
      <c r="F60" s="14">
        <v>431109</v>
      </c>
      <c r="G60" s="14">
        <v>8738144</v>
      </c>
      <c r="H60" s="14">
        <v>586245</v>
      </c>
      <c r="I60" s="14">
        <v>8265660</v>
      </c>
      <c r="J60" s="14">
        <v>5766068</v>
      </c>
      <c r="K60" s="14">
        <v>6469920</v>
      </c>
      <c r="L60" s="14">
        <v>12532637</v>
      </c>
      <c r="M60" s="14">
        <v>39067129</v>
      </c>
      <c r="N60" s="14">
        <v>608422</v>
      </c>
      <c r="O60" s="14">
        <v>589201</v>
      </c>
      <c r="P60" s="14">
        <v>620693</v>
      </c>
      <c r="Q60" s="14">
        <v>15034989</v>
      </c>
      <c r="R60" s="14">
        <v>304694</v>
      </c>
      <c r="S60" s="14">
        <v>15497270</v>
      </c>
      <c r="T60" s="19">
        <f t="shared" si="0"/>
        <v>116078551</v>
      </c>
      <c r="V60" s="14">
        <v>1545754</v>
      </c>
      <c r="W60" s="14">
        <v>17816</v>
      </c>
      <c r="X60" s="19">
        <f>SUM(V60:W60)</f>
        <v>1563570</v>
      </c>
      <c r="Z60" s="14">
        <v>13779</v>
      </c>
      <c r="AA60" s="14">
        <v>6730</v>
      </c>
      <c r="AB60" s="14">
        <v>616301</v>
      </c>
      <c r="AC60" s="14">
        <v>210799</v>
      </c>
      <c r="AD60" s="14">
        <v>58273</v>
      </c>
      <c r="AE60" s="14">
        <v>339142</v>
      </c>
      <c r="AF60" s="14">
        <v>1214515</v>
      </c>
      <c r="AG60" s="14">
        <v>1575162</v>
      </c>
      <c r="AH60" s="14">
        <v>7531</v>
      </c>
      <c r="AI60" s="14">
        <v>500610</v>
      </c>
      <c r="AJ60" s="14">
        <v>43249</v>
      </c>
      <c r="AK60" s="14">
        <v>852758</v>
      </c>
      <c r="AL60" s="14">
        <v>149350</v>
      </c>
      <c r="AM60" s="14">
        <v>0</v>
      </c>
      <c r="AN60" s="19">
        <f>SUM(Z60:AM60)</f>
        <v>5588199</v>
      </c>
      <c r="AO60" s="14"/>
      <c r="AP60" s="14">
        <v>1007611</v>
      </c>
      <c r="AQ60" s="14">
        <v>148119</v>
      </c>
      <c r="AR60" s="14">
        <v>6553724</v>
      </c>
      <c r="AS60" s="14">
        <v>120575</v>
      </c>
      <c r="AT60" s="14">
        <v>9556090</v>
      </c>
      <c r="AU60" s="14">
        <v>65594</v>
      </c>
      <c r="AV60" s="19">
        <f>SUM(AP60:AU60)</f>
        <v>17451713</v>
      </c>
      <c r="AX60" s="19">
        <f t="shared" si="4"/>
        <v>140682033</v>
      </c>
    </row>
    <row r="61" spans="1:50" x14ac:dyDescent="0.2">
      <c r="A61" s="8">
        <v>4</v>
      </c>
      <c r="B61" s="8">
        <v>202304</v>
      </c>
      <c r="C61" s="8">
        <v>2</v>
      </c>
      <c r="D61" s="14">
        <v>4</v>
      </c>
      <c r="E61" s="14">
        <v>0</v>
      </c>
      <c r="F61" s="14">
        <v>0</v>
      </c>
      <c r="G61" s="14">
        <v>27183</v>
      </c>
      <c r="H61" s="14">
        <v>1964</v>
      </c>
      <c r="I61" s="14">
        <v>15559</v>
      </c>
      <c r="J61" s="14">
        <v>2552</v>
      </c>
      <c r="K61" s="14">
        <v>5981</v>
      </c>
      <c r="L61" s="14">
        <v>38368</v>
      </c>
      <c r="M61" s="14">
        <v>85498</v>
      </c>
      <c r="N61" s="14">
        <v>885</v>
      </c>
      <c r="O61" s="14">
        <v>0</v>
      </c>
      <c r="P61" s="14">
        <v>2076</v>
      </c>
      <c r="Q61" s="14">
        <v>22217</v>
      </c>
      <c r="R61" s="14">
        <v>0</v>
      </c>
      <c r="S61" s="14">
        <v>22426</v>
      </c>
      <c r="T61" s="19">
        <f t="shared" si="0"/>
        <v>224713</v>
      </c>
      <c r="V61" s="14">
        <v>218</v>
      </c>
      <c r="W61" s="14">
        <v>0</v>
      </c>
      <c r="X61" s="19">
        <f t="shared" ref="X61:X78" si="11">SUM(V61:W61)</f>
        <v>218</v>
      </c>
      <c r="Z61" s="14">
        <v>0</v>
      </c>
      <c r="AA61" s="14">
        <v>0</v>
      </c>
      <c r="AB61" s="14">
        <v>1114</v>
      </c>
      <c r="AC61" s="14">
        <v>1061</v>
      </c>
      <c r="AD61" s="14">
        <v>717</v>
      </c>
      <c r="AE61" s="14">
        <v>452</v>
      </c>
      <c r="AF61" s="14">
        <v>1480</v>
      </c>
      <c r="AG61" s="14">
        <v>3569</v>
      </c>
      <c r="AH61" s="14">
        <v>0</v>
      </c>
      <c r="AI61" s="14">
        <v>375</v>
      </c>
      <c r="AJ61" s="14">
        <v>0</v>
      </c>
      <c r="AK61" s="14">
        <v>1652</v>
      </c>
      <c r="AL61" s="14">
        <v>0</v>
      </c>
      <c r="AM61" s="14">
        <v>0</v>
      </c>
      <c r="AN61" s="19">
        <f t="shared" ref="AN61:AN78" si="12">SUM(Z61:AM61)</f>
        <v>10420</v>
      </c>
      <c r="AP61" s="14">
        <v>1974</v>
      </c>
      <c r="AQ61" s="14">
        <v>0</v>
      </c>
      <c r="AR61" s="14">
        <v>26641</v>
      </c>
      <c r="AS61" s="14">
        <v>0</v>
      </c>
      <c r="AT61" s="14">
        <v>53558</v>
      </c>
      <c r="AU61" s="14">
        <v>0</v>
      </c>
      <c r="AV61" s="19">
        <f t="shared" ref="AV61:AV78" si="13">SUM(AP61:AU61)</f>
        <v>82173</v>
      </c>
      <c r="AX61" s="19">
        <f t="shared" si="4"/>
        <v>317524</v>
      </c>
    </row>
    <row r="62" spans="1:50" x14ac:dyDescent="0.2">
      <c r="A62" s="8">
        <v>4</v>
      </c>
      <c r="B62" s="8">
        <v>202304</v>
      </c>
      <c r="C62" s="8">
        <v>3</v>
      </c>
      <c r="D62" s="14">
        <v>1681</v>
      </c>
      <c r="E62" s="14">
        <v>59173</v>
      </c>
      <c r="F62" s="14">
        <v>0</v>
      </c>
      <c r="G62" s="14">
        <v>68812</v>
      </c>
      <c r="H62" s="14">
        <v>0</v>
      </c>
      <c r="I62" s="14">
        <v>53465</v>
      </c>
      <c r="J62" s="14">
        <v>207879</v>
      </c>
      <c r="K62" s="14">
        <v>272452</v>
      </c>
      <c r="L62" s="14">
        <v>259134</v>
      </c>
      <c r="M62" s="14">
        <v>1227771</v>
      </c>
      <c r="N62" s="14">
        <v>1254</v>
      </c>
      <c r="O62" s="14">
        <v>1581</v>
      </c>
      <c r="P62" s="14">
        <v>3472</v>
      </c>
      <c r="Q62" s="14">
        <v>11116</v>
      </c>
      <c r="R62" s="14">
        <v>1640</v>
      </c>
      <c r="S62" s="14">
        <v>840578</v>
      </c>
      <c r="T62" s="19">
        <f t="shared" si="0"/>
        <v>3010008</v>
      </c>
      <c r="V62" s="14">
        <v>31442</v>
      </c>
      <c r="W62" s="14">
        <v>1069</v>
      </c>
      <c r="X62" s="19">
        <f t="shared" si="11"/>
        <v>32511</v>
      </c>
      <c r="Z62" s="14">
        <v>0</v>
      </c>
      <c r="AA62" s="14">
        <v>0</v>
      </c>
      <c r="AB62" s="14">
        <v>15313</v>
      </c>
      <c r="AC62" s="14">
        <v>18919</v>
      </c>
      <c r="AD62" s="14">
        <v>2052</v>
      </c>
      <c r="AE62" s="14">
        <v>7646</v>
      </c>
      <c r="AF62" s="14">
        <v>65589</v>
      </c>
      <c r="AG62" s="14">
        <v>11525</v>
      </c>
      <c r="AH62" s="14">
        <v>0</v>
      </c>
      <c r="AI62" s="14">
        <v>5146</v>
      </c>
      <c r="AJ62" s="14">
        <v>1003</v>
      </c>
      <c r="AK62" s="14">
        <v>7932</v>
      </c>
      <c r="AL62" s="14">
        <v>4660</v>
      </c>
      <c r="AM62" s="14">
        <v>0</v>
      </c>
      <c r="AN62" s="19">
        <f t="shared" si="12"/>
        <v>139785</v>
      </c>
      <c r="AP62" s="14">
        <v>2375</v>
      </c>
      <c r="AQ62" s="14">
        <v>1017</v>
      </c>
      <c r="AR62" s="14">
        <v>0</v>
      </c>
      <c r="AS62" s="14">
        <v>0</v>
      </c>
      <c r="AT62" s="14">
        <v>3639</v>
      </c>
      <c r="AU62" s="14">
        <v>0</v>
      </c>
      <c r="AV62" s="19">
        <f t="shared" si="13"/>
        <v>7031</v>
      </c>
      <c r="AX62" s="19">
        <f t="shared" si="4"/>
        <v>3189335</v>
      </c>
    </row>
    <row r="63" spans="1:50" x14ac:dyDescent="0.2">
      <c r="A63" s="8">
        <v>4</v>
      </c>
      <c r="B63" s="8">
        <v>202304</v>
      </c>
      <c r="C63" s="8">
        <v>6</v>
      </c>
      <c r="D63" s="14">
        <v>1680</v>
      </c>
      <c r="E63" s="14">
        <v>2517844</v>
      </c>
      <c r="F63" s="14">
        <v>431529</v>
      </c>
      <c r="G63" s="14">
        <v>4539014</v>
      </c>
      <c r="H63" s="14">
        <v>0</v>
      </c>
      <c r="I63" s="14">
        <v>2529789</v>
      </c>
      <c r="J63" s="14">
        <v>1976547</v>
      </c>
      <c r="K63" s="14">
        <v>6430917</v>
      </c>
      <c r="L63" s="14">
        <v>7452656</v>
      </c>
      <c r="M63" s="14">
        <v>112696586</v>
      </c>
      <c r="N63" s="14">
        <v>348481</v>
      </c>
      <c r="O63" s="14">
        <v>27499</v>
      </c>
      <c r="P63" s="14">
        <v>144556</v>
      </c>
      <c r="Q63" s="14">
        <v>9039503</v>
      </c>
      <c r="R63" s="14">
        <v>576923</v>
      </c>
      <c r="S63" s="14">
        <v>21578321</v>
      </c>
      <c r="T63" s="19">
        <f t="shared" si="0"/>
        <v>170291845</v>
      </c>
      <c r="V63" s="14">
        <v>973515</v>
      </c>
      <c r="W63" s="14">
        <v>5807</v>
      </c>
      <c r="X63" s="19">
        <f t="shared" si="11"/>
        <v>979322</v>
      </c>
      <c r="Z63" s="14">
        <v>0</v>
      </c>
      <c r="AA63" s="14">
        <v>40535</v>
      </c>
      <c r="AB63" s="14">
        <v>492239</v>
      </c>
      <c r="AC63" s="14">
        <v>52360</v>
      </c>
      <c r="AD63" s="14">
        <v>50440</v>
      </c>
      <c r="AE63" s="14">
        <v>388203</v>
      </c>
      <c r="AF63" s="14">
        <v>2160032</v>
      </c>
      <c r="AG63" s="14">
        <v>564182</v>
      </c>
      <c r="AH63" s="14">
        <v>29120</v>
      </c>
      <c r="AI63" s="14">
        <v>63000</v>
      </c>
      <c r="AJ63" s="14">
        <v>79120</v>
      </c>
      <c r="AK63" s="14">
        <v>87155</v>
      </c>
      <c r="AL63" s="14">
        <v>242315</v>
      </c>
      <c r="AM63" s="14">
        <v>0</v>
      </c>
      <c r="AN63" s="19">
        <f t="shared" si="12"/>
        <v>4248701</v>
      </c>
      <c r="AP63" s="14">
        <v>327524</v>
      </c>
      <c r="AQ63" s="14">
        <v>0</v>
      </c>
      <c r="AR63" s="14">
        <v>958355</v>
      </c>
      <c r="AS63" s="14">
        <v>0</v>
      </c>
      <c r="AT63" s="14">
        <v>4090960</v>
      </c>
      <c r="AU63" s="14">
        <v>0</v>
      </c>
      <c r="AV63" s="19">
        <f t="shared" si="13"/>
        <v>5376839</v>
      </c>
      <c r="AX63" s="19">
        <f t="shared" si="4"/>
        <v>180896707</v>
      </c>
    </row>
    <row r="64" spans="1:50" x14ac:dyDescent="0.2">
      <c r="A64" s="8">
        <v>4</v>
      </c>
      <c r="B64" s="8">
        <v>202304</v>
      </c>
      <c r="C64" s="8" t="s">
        <v>146</v>
      </c>
      <c r="D64" s="14">
        <v>0</v>
      </c>
      <c r="E64" s="14">
        <v>34592</v>
      </c>
      <c r="F64" s="14">
        <v>0</v>
      </c>
      <c r="G64" s="14">
        <v>597307</v>
      </c>
      <c r="H64" s="14">
        <v>16108</v>
      </c>
      <c r="I64" s="14">
        <v>88700</v>
      </c>
      <c r="J64" s="14">
        <v>124920</v>
      </c>
      <c r="K64" s="14">
        <v>683857</v>
      </c>
      <c r="L64" s="14">
        <v>276028</v>
      </c>
      <c r="M64" s="14">
        <v>5922863</v>
      </c>
      <c r="N64" s="14">
        <v>3160</v>
      </c>
      <c r="O64" s="14">
        <v>8080</v>
      </c>
      <c r="P64" s="14">
        <v>3280</v>
      </c>
      <c r="Q64" s="14">
        <v>-168843</v>
      </c>
      <c r="R64" s="14">
        <v>8400</v>
      </c>
      <c r="S64" s="14">
        <v>1154404</v>
      </c>
      <c r="T64" s="19">
        <f t="shared" si="0"/>
        <v>8752856</v>
      </c>
      <c r="V64" s="14">
        <v>18440</v>
      </c>
      <c r="W64" s="14">
        <v>0</v>
      </c>
      <c r="X64" s="19">
        <f t="shared" si="11"/>
        <v>18440</v>
      </c>
      <c r="Z64" s="14">
        <v>0</v>
      </c>
      <c r="AA64" s="14">
        <v>2706</v>
      </c>
      <c r="AB64" s="14">
        <v>7680</v>
      </c>
      <c r="AC64" s="14">
        <v>0</v>
      </c>
      <c r="AD64" s="14">
        <v>0</v>
      </c>
      <c r="AE64" s="14">
        <v>3768</v>
      </c>
      <c r="AF64" s="14">
        <v>283655</v>
      </c>
      <c r="AG64" s="14">
        <v>7000</v>
      </c>
      <c r="AH64" s="14">
        <v>0</v>
      </c>
      <c r="AI64" s="14">
        <v>800</v>
      </c>
      <c r="AJ64" s="14">
        <v>17120</v>
      </c>
      <c r="AK64" s="14">
        <v>0</v>
      </c>
      <c r="AL64" s="14">
        <v>0</v>
      </c>
      <c r="AM64" s="14">
        <v>0</v>
      </c>
      <c r="AN64" s="19">
        <f t="shared" si="12"/>
        <v>322729</v>
      </c>
      <c r="AP64" s="14">
        <v>0</v>
      </c>
      <c r="AQ64" s="14">
        <v>0</v>
      </c>
      <c r="AR64" s="14">
        <v>46672</v>
      </c>
      <c r="AS64" s="14">
        <v>96480</v>
      </c>
      <c r="AT64" s="14">
        <v>1313728</v>
      </c>
      <c r="AU64" s="14">
        <v>10240</v>
      </c>
      <c r="AV64" s="19">
        <f t="shared" si="13"/>
        <v>1467120</v>
      </c>
      <c r="AX64" s="19">
        <f t="shared" si="4"/>
        <v>10561145</v>
      </c>
    </row>
    <row r="65" spans="1:50" x14ac:dyDescent="0.2">
      <c r="A65" s="8">
        <v>4</v>
      </c>
      <c r="B65" s="8">
        <v>202304</v>
      </c>
      <c r="C65" s="8" t="s">
        <v>147</v>
      </c>
      <c r="D65" s="14">
        <v>0</v>
      </c>
      <c r="E65" s="14">
        <v>0</v>
      </c>
      <c r="F65" s="14">
        <v>0</v>
      </c>
      <c r="G65" s="14">
        <v>0</v>
      </c>
      <c r="H65" s="14">
        <v>0</v>
      </c>
      <c r="I65" s="14">
        <v>0</v>
      </c>
      <c r="J65" s="14">
        <v>0</v>
      </c>
      <c r="K65" s="14">
        <v>0</v>
      </c>
      <c r="L65" s="14">
        <v>0</v>
      </c>
      <c r="M65" s="14">
        <v>0</v>
      </c>
      <c r="N65" s="14">
        <v>0</v>
      </c>
      <c r="O65" s="14">
        <v>0</v>
      </c>
      <c r="P65" s="14">
        <v>0</v>
      </c>
      <c r="Q65" s="14">
        <v>0</v>
      </c>
      <c r="R65" s="14">
        <v>0</v>
      </c>
      <c r="S65" s="14">
        <v>0</v>
      </c>
      <c r="T65" s="19">
        <f t="shared" si="0"/>
        <v>0</v>
      </c>
      <c r="V65" s="14">
        <v>0</v>
      </c>
      <c r="W65" s="14">
        <v>0</v>
      </c>
      <c r="X65" s="19">
        <f t="shared" si="11"/>
        <v>0</v>
      </c>
      <c r="Z65" s="14">
        <v>0</v>
      </c>
      <c r="AA65" s="14">
        <v>0</v>
      </c>
      <c r="AB65" s="14">
        <v>0</v>
      </c>
      <c r="AC65" s="14">
        <v>0</v>
      </c>
      <c r="AD65" s="14">
        <v>0</v>
      </c>
      <c r="AE65" s="14">
        <v>0</v>
      </c>
      <c r="AF65" s="14">
        <v>0</v>
      </c>
      <c r="AG65" s="14">
        <v>0</v>
      </c>
      <c r="AH65" s="14">
        <v>0</v>
      </c>
      <c r="AI65" s="14">
        <v>0</v>
      </c>
      <c r="AJ65" s="14">
        <v>0</v>
      </c>
      <c r="AK65" s="14">
        <v>0</v>
      </c>
      <c r="AL65" s="14">
        <v>0</v>
      </c>
      <c r="AM65" s="14">
        <v>0</v>
      </c>
      <c r="AN65" s="19">
        <f t="shared" si="12"/>
        <v>0</v>
      </c>
      <c r="AP65" s="14">
        <v>0</v>
      </c>
      <c r="AQ65" s="14">
        <v>0</v>
      </c>
      <c r="AR65" s="14">
        <v>0</v>
      </c>
      <c r="AS65" s="14">
        <v>0</v>
      </c>
      <c r="AT65" s="14">
        <v>0</v>
      </c>
      <c r="AU65" s="14">
        <v>0</v>
      </c>
      <c r="AV65" s="19">
        <f t="shared" si="13"/>
        <v>0</v>
      </c>
      <c r="AX65" s="19">
        <f t="shared" si="4"/>
        <v>0</v>
      </c>
    </row>
    <row r="66" spans="1:50" x14ac:dyDescent="0.2">
      <c r="A66" s="8">
        <v>4</v>
      </c>
      <c r="B66" s="8">
        <v>202304</v>
      </c>
      <c r="C66" s="8">
        <v>7</v>
      </c>
      <c r="D66" s="14">
        <v>0</v>
      </c>
      <c r="E66" s="14">
        <v>6970</v>
      </c>
      <c r="F66" s="14">
        <v>0</v>
      </c>
      <c r="G66" s="14">
        <v>4144</v>
      </c>
      <c r="H66" s="14">
        <v>0</v>
      </c>
      <c r="I66" s="14">
        <v>10462</v>
      </c>
      <c r="J66" s="14">
        <v>7096</v>
      </c>
      <c r="K66" s="14">
        <v>17029</v>
      </c>
      <c r="L66" s="14">
        <v>26566</v>
      </c>
      <c r="M66" s="14">
        <v>202656</v>
      </c>
      <c r="N66" s="14">
        <v>1636</v>
      </c>
      <c r="O66" s="14">
        <v>177</v>
      </c>
      <c r="P66" s="14">
        <v>304</v>
      </c>
      <c r="Q66" s="14">
        <v>709</v>
      </c>
      <c r="R66" s="14">
        <v>328</v>
      </c>
      <c r="S66" s="14">
        <v>48895</v>
      </c>
      <c r="T66" s="19">
        <f t="shared" si="0"/>
        <v>326972</v>
      </c>
      <c r="V66" s="14">
        <v>1688</v>
      </c>
      <c r="W66" s="14">
        <v>78</v>
      </c>
      <c r="X66" s="19">
        <f t="shared" si="11"/>
        <v>1766</v>
      </c>
      <c r="Z66" s="14">
        <v>0</v>
      </c>
      <c r="AA66" s="14">
        <v>0</v>
      </c>
      <c r="AB66" s="14">
        <v>285</v>
      </c>
      <c r="AC66" s="14">
        <v>444</v>
      </c>
      <c r="AD66" s="14">
        <v>296</v>
      </c>
      <c r="AE66" s="14">
        <v>69</v>
      </c>
      <c r="AF66" s="14">
        <v>7148</v>
      </c>
      <c r="AG66" s="14">
        <v>779</v>
      </c>
      <c r="AH66" s="14">
        <v>444</v>
      </c>
      <c r="AI66" s="14">
        <v>0</v>
      </c>
      <c r="AJ66" s="14">
        <v>0</v>
      </c>
      <c r="AK66" s="14">
        <v>56</v>
      </c>
      <c r="AL66" s="14">
        <v>646</v>
      </c>
      <c r="AM66" s="14">
        <v>0</v>
      </c>
      <c r="AN66" s="19">
        <f t="shared" si="12"/>
        <v>10167</v>
      </c>
      <c r="AP66" s="14">
        <v>427</v>
      </c>
      <c r="AQ66" s="14">
        <v>208</v>
      </c>
      <c r="AR66" s="14">
        <v>39</v>
      </c>
      <c r="AS66" s="14">
        <v>97</v>
      </c>
      <c r="AT66" s="14">
        <v>305</v>
      </c>
      <c r="AU66" s="14">
        <v>0</v>
      </c>
      <c r="AV66" s="19">
        <f t="shared" si="13"/>
        <v>1076</v>
      </c>
      <c r="AX66" s="19">
        <f t="shared" si="4"/>
        <v>339981</v>
      </c>
    </row>
    <row r="67" spans="1:50" x14ac:dyDescent="0.2">
      <c r="A67" s="8">
        <v>4</v>
      </c>
      <c r="B67" s="8">
        <v>202304</v>
      </c>
      <c r="C67" s="8">
        <v>8</v>
      </c>
      <c r="D67" s="14">
        <v>0</v>
      </c>
      <c r="E67" s="14">
        <v>0</v>
      </c>
      <c r="F67" s="14">
        <v>0</v>
      </c>
      <c r="G67" s="14">
        <v>0</v>
      </c>
      <c r="H67" s="14">
        <v>0</v>
      </c>
      <c r="I67" s="14">
        <v>232800</v>
      </c>
      <c r="J67" s="14">
        <v>481600</v>
      </c>
      <c r="K67" s="14">
        <v>0</v>
      </c>
      <c r="L67" s="14">
        <v>1000800</v>
      </c>
      <c r="M67" s="14">
        <v>41089306</v>
      </c>
      <c r="N67" s="14">
        <v>0</v>
      </c>
      <c r="O67" s="14">
        <v>0</v>
      </c>
      <c r="P67" s="14">
        <v>0</v>
      </c>
      <c r="Q67" s="14">
        <v>12900</v>
      </c>
      <c r="R67" s="14">
        <v>0</v>
      </c>
      <c r="S67" s="14">
        <v>8354000</v>
      </c>
      <c r="T67" s="19">
        <f t="shared" ref="T67:T130" si="14">SUM(D67:S67)</f>
        <v>51171406</v>
      </c>
      <c r="V67" s="14">
        <v>0</v>
      </c>
      <c r="W67" s="14">
        <v>0</v>
      </c>
      <c r="X67" s="19">
        <f t="shared" si="11"/>
        <v>0</v>
      </c>
      <c r="Z67" s="14">
        <v>658800</v>
      </c>
      <c r="AA67" s="14">
        <v>0</v>
      </c>
      <c r="AB67" s="14">
        <v>277200</v>
      </c>
      <c r="AC67" s="14">
        <v>0</v>
      </c>
      <c r="AD67" s="14">
        <v>0</v>
      </c>
      <c r="AE67" s="14">
        <v>1432800</v>
      </c>
      <c r="AF67" s="14">
        <v>844800</v>
      </c>
      <c r="AG67" s="14">
        <v>0</v>
      </c>
      <c r="AH67" s="14">
        <v>0</v>
      </c>
      <c r="AI67" s="14">
        <v>0</v>
      </c>
      <c r="AJ67" s="14">
        <v>0</v>
      </c>
      <c r="AK67" s="14">
        <v>0</v>
      </c>
      <c r="AL67" s="14">
        <v>0</v>
      </c>
      <c r="AM67" s="14">
        <v>0</v>
      </c>
      <c r="AN67" s="19">
        <f t="shared" si="12"/>
        <v>3213600</v>
      </c>
      <c r="AP67" s="14">
        <v>0</v>
      </c>
      <c r="AQ67" s="14">
        <v>0</v>
      </c>
      <c r="AR67" s="14">
        <v>0</v>
      </c>
      <c r="AS67" s="14">
        <v>0</v>
      </c>
      <c r="AT67" s="14">
        <v>574300</v>
      </c>
      <c r="AU67" s="14">
        <v>0</v>
      </c>
      <c r="AV67" s="19">
        <f t="shared" si="13"/>
        <v>574300</v>
      </c>
      <c r="AX67" s="19">
        <f t="shared" si="4"/>
        <v>54959306</v>
      </c>
    </row>
    <row r="68" spans="1:50" x14ac:dyDescent="0.2">
      <c r="A68" s="8">
        <v>4</v>
      </c>
      <c r="B68" s="8">
        <v>202304</v>
      </c>
      <c r="C68" s="8">
        <v>9</v>
      </c>
      <c r="D68" s="14">
        <v>0</v>
      </c>
      <c r="E68" s="14">
        <v>0</v>
      </c>
      <c r="F68" s="14">
        <v>0</v>
      </c>
      <c r="G68" s="14">
        <v>499200</v>
      </c>
      <c r="H68" s="14">
        <v>0</v>
      </c>
      <c r="I68" s="14">
        <v>0</v>
      </c>
      <c r="J68" s="14">
        <v>0</v>
      </c>
      <c r="K68" s="14">
        <v>0</v>
      </c>
      <c r="L68" s="14">
        <v>0</v>
      </c>
      <c r="M68" s="14">
        <v>15115421</v>
      </c>
      <c r="N68" s="14">
        <v>0</v>
      </c>
      <c r="O68" s="14">
        <v>0</v>
      </c>
      <c r="P68" s="14">
        <v>0</v>
      </c>
      <c r="Q68" s="14">
        <v>0</v>
      </c>
      <c r="R68" s="14">
        <v>0</v>
      </c>
      <c r="S68" s="14">
        <v>17872000</v>
      </c>
      <c r="T68" s="19">
        <f t="shared" si="14"/>
        <v>33486621</v>
      </c>
      <c r="V68" s="14">
        <v>1976772</v>
      </c>
      <c r="W68" s="14">
        <v>0</v>
      </c>
      <c r="X68" s="19">
        <f t="shared" si="11"/>
        <v>1976772</v>
      </c>
      <c r="Z68" s="14">
        <v>0</v>
      </c>
      <c r="AA68" s="14">
        <v>0</v>
      </c>
      <c r="AB68" s="14">
        <v>0</v>
      </c>
      <c r="AC68" s="14">
        <v>0</v>
      </c>
      <c r="AD68" s="14">
        <v>0</v>
      </c>
      <c r="AE68" s="14">
        <v>0</v>
      </c>
      <c r="AF68" s="14">
        <v>1337000</v>
      </c>
      <c r="AG68" s="14">
        <v>0</v>
      </c>
      <c r="AH68" s="14">
        <v>0</v>
      </c>
      <c r="AI68" s="14">
        <v>0</v>
      </c>
      <c r="AJ68" s="14">
        <v>0</v>
      </c>
      <c r="AK68" s="14">
        <v>33840</v>
      </c>
      <c r="AL68" s="14">
        <v>0</v>
      </c>
      <c r="AM68" s="14">
        <v>0</v>
      </c>
      <c r="AN68" s="19">
        <f t="shared" si="12"/>
        <v>1370840</v>
      </c>
      <c r="AP68" s="14">
        <v>0</v>
      </c>
      <c r="AQ68" s="14">
        <v>0</v>
      </c>
      <c r="AR68" s="14">
        <v>0</v>
      </c>
      <c r="AS68" s="14">
        <v>0</v>
      </c>
      <c r="AT68" s="14">
        <v>0</v>
      </c>
      <c r="AU68" s="14">
        <v>0</v>
      </c>
      <c r="AV68" s="19">
        <f t="shared" si="13"/>
        <v>0</v>
      </c>
      <c r="AX68" s="19">
        <f t="shared" ref="AX68:AX131" si="15">AV68+AN68+X68+T68</f>
        <v>36834233</v>
      </c>
    </row>
    <row r="69" spans="1:50" x14ac:dyDescent="0.2">
      <c r="A69" s="8">
        <v>4</v>
      </c>
      <c r="B69" s="8">
        <v>202304</v>
      </c>
      <c r="C69" s="8" t="s">
        <v>148</v>
      </c>
      <c r="D69" s="14">
        <v>0</v>
      </c>
      <c r="E69" s="14">
        <v>0</v>
      </c>
      <c r="F69" s="14">
        <v>0</v>
      </c>
      <c r="G69" s="14">
        <v>0</v>
      </c>
      <c r="H69" s="14">
        <v>0</v>
      </c>
      <c r="I69" s="14">
        <v>0</v>
      </c>
      <c r="J69" s="14">
        <v>0</v>
      </c>
      <c r="K69" s="14">
        <v>0</v>
      </c>
      <c r="L69" s="14">
        <v>0</v>
      </c>
      <c r="M69" s="14">
        <v>352800</v>
      </c>
      <c r="N69" s="14">
        <v>0</v>
      </c>
      <c r="O69" s="14">
        <v>0</v>
      </c>
      <c r="P69" s="14">
        <v>0</v>
      </c>
      <c r="Q69" s="14">
        <v>0</v>
      </c>
      <c r="R69" s="14">
        <v>0</v>
      </c>
      <c r="S69" s="14">
        <v>0</v>
      </c>
      <c r="T69" s="19">
        <f t="shared" si="14"/>
        <v>352800</v>
      </c>
      <c r="V69" s="14">
        <v>0</v>
      </c>
      <c r="W69" s="14">
        <v>0</v>
      </c>
      <c r="X69" s="19">
        <f t="shared" si="11"/>
        <v>0</v>
      </c>
      <c r="Z69" s="14">
        <v>0</v>
      </c>
      <c r="AA69" s="14">
        <v>0</v>
      </c>
      <c r="AB69" s="14">
        <v>0</v>
      </c>
      <c r="AC69" s="14">
        <v>0</v>
      </c>
      <c r="AD69" s="14">
        <v>0</v>
      </c>
      <c r="AE69" s="14">
        <v>0</v>
      </c>
      <c r="AF69" s="14">
        <v>0</v>
      </c>
      <c r="AG69" s="14">
        <v>0</v>
      </c>
      <c r="AH69" s="14">
        <v>0</v>
      </c>
      <c r="AI69" s="14">
        <v>0</v>
      </c>
      <c r="AJ69" s="14">
        <v>0</v>
      </c>
      <c r="AK69" s="14">
        <v>0</v>
      </c>
      <c r="AL69" s="14">
        <v>0</v>
      </c>
      <c r="AM69" s="14">
        <v>0</v>
      </c>
      <c r="AN69" s="19">
        <f t="shared" si="12"/>
        <v>0</v>
      </c>
      <c r="AP69" s="14">
        <v>0</v>
      </c>
      <c r="AQ69" s="14">
        <v>0</v>
      </c>
      <c r="AR69" s="14">
        <v>0</v>
      </c>
      <c r="AS69" s="14">
        <v>0</v>
      </c>
      <c r="AT69" s="14">
        <v>0</v>
      </c>
      <c r="AU69" s="14">
        <v>0</v>
      </c>
      <c r="AV69" s="19">
        <f t="shared" si="13"/>
        <v>0</v>
      </c>
      <c r="AX69" s="19">
        <f t="shared" si="15"/>
        <v>352800</v>
      </c>
    </row>
    <row r="70" spans="1:50" x14ac:dyDescent="0.2">
      <c r="A70" s="8">
        <v>4</v>
      </c>
      <c r="B70" s="8">
        <v>202304</v>
      </c>
      <c r="C70" s="8" t="s">
        <v>149</v>
      </c>
      <c r="D70" s="14">
        <v>0</v>
      </c>
      <c r="E70" s="14">
        <v>0</v>
      </c>
      <c r="F70" s="14">
        <v>0</v>
      </c>
      <c r="G70" s="14">
        <v>0</v>
      </c>
      <c r="H70" s="14">
        <v>0</v>
      </c>
      <c r="I70" s="14">
        <v>0</v>
      </c>
      <c r="J70" s="14">
        <v>0</v>
      </c>
      <c r="K70" s="14">
        <v>0</v>
      </c>
      <c r="L70" s="14">
        <v>0</v>
      </c>
      <c r="M70" s="14">
        <v>181817</v>
      </c>
      <c r="N70" s="14">
        <v>0</v>
      </c>
      <c r="O70" s="14">
        <v>0</v>
      </c>
      <c r="P70" s="14">
        <v>0</v>
      </c>
      <c r="Q70" s="14">
        <v>0</v>
      </c>
      <c r="R70" s="14">
        <v>0</v>
      </c>
      <c r="S70" s="14">
        <v>1340445</v>
      </c>
      <c r="T70" s="19">
        <f t="shared" si="14"/>
        <v>1522262</v>
      </c>
      <c r="V70" s="14">
        <v>0</v>
      </c>
      <c r="W70" s="14">
        <v>0</v>
      </c>
      <c r="X70" s="19">
        <f t="shared" si="11"/>
        <v>0</v>
      </c>
      <c r="Z70" s="14">
        <v>0</v>
      </c>
      <c r="AA70" s="14">
        <v>0</v>
      </c>
      <c r="AB70" s="14">
        <v>24856800</v>
      </c>
      <c r="AC70" s="14">
        <v>0</v>
      </c>
      <c r="AD70" s="14">
        <v>0</v>
      </c>
      <c r="AE70" s="14">
        <v>0</v>
      </c>
      <c r="AF70" s="14">
        <v>0</v>
      </c>
      <c r="AG70" s="14">
        <v>0</v>
      </c>
      <c r="AH70" s="14">
        <v>0</v>
      </c>
      <c r="AI70" s="14">
        <v>0</v>
      </c>
      <c r="AJ70" s="14">
        <v>0</v>
      </c>
      <c r="AK70" s="14">
        <v>0</v>
      </c>
      <c r="AL70" s="14">
        <v>0</v>
      </c>
      <c r="AM70" s="14">
        <v>0</v>
      </c>
      <c r="AN70" s="19">
        <f t="shared" si="12"/>
        <v>24856800</v>
      </c>
      <c r="AP70" s="14">
        <v>0</v>
      </c>
      <c r="AQ70" s="14">
        <v>0</v>
      </c>
      <c r="AR70" s="14">
        <v>0</v>
      </c>
      <c r="AS70" s="14">
        <v>0</v>
      </c>
      <c r="AT70" s="14">
        <v>0</v>
      </c>
      <c r="AU70" s="14">
        <v>0</v>
      </c>
      <c r="AV70" s="19">
        <f t="shared" si="13"/>
        <v>0</v>
      </c>
      <c r="AX70" s="19">
        <f t="shared" si="15"/>
        <v>26379062</v>
      </c>
    </row>
    <row r="71" spans="1:50" x14ac:dyDescent="0.2">
      <c r="A71" s="8">
        <v>4</v>
      </c>
      <c r="B71" s="8">
        <v>202304</v>
      </c>
      <c r="C71" s="8">
        <v>10</v>
      </c>
      <c r="D71" s="14">
        <v>0</v>
      </c>
      <c r="E71" s="14">
        <v>947</v>
      </c>
      <c r="F71" s="14">
        <v>0</v>
      </c>
      <c r="G71" s="14">
        <v>0</v>
      </c>
      <c r="H71" s="14">
        <v>0</v>
      </c>
      <c r="I71" s="14">
        <v>34858</v>
      </c>
      <c r="J71" s="14">
        <v>95</v>
      </c>
      <c r="K71" s="14">
        <v>0</v>
      </c>
      <c r="L71" s="14">
        <v>0</v>
      </c>
      <c r="M71" s="14">
        <v>5954</v>
      </c>
      <c r="N71" s="14">
        <v>879</v>
      </c>
      <c r="O71" s="14">
        <v>0</v>
      </c>
      <c r="P71" s="14">
        <v>5485</v>
      </c>
      <c r="Q71" s="14">
        <v>0</v>
      </c>
      <c r="R71" s="14">
        <v>12688</v>
      </c>
      <c r="S71" s="14">
        <v>4337</v>
      </c>
      <c r="T71" s="19">
        <f t="shared" si="14"/>
        <v>65243</v>
      </c>
      <c r="V71" s="14">
        <v>4496</v>
      </c>
      <c r="W71" s="14">
        <v>30298</v>
      </c>
      <c r="X71" s="19">
        <f t="shared" si="11"/>
        <v>34794</v>
      </c>
      <c r="Z71" s="14">
        <v>0</v>
      </c>
      <c r="AA71" s="14">
        <v>0</v>
      </c>
      <c r="AB71" s="14">
        <v>0</v>
      </c>
      <c r="AC71" s="14">
        <v>0</v>
      </c>
      <c r="AD71" s="14">
        <v>0</v>
      </c>
      <c r="AE71" s="14">
        <v>0</v>
      </c>
      <c r="AF71" s="14">
        <v>1130</v>
      </c>
      <c r="AG71" s="14">
        <v>280</v>
      </c>
      <c r="AH71" s="14">
        <v>0</v>
      </c>
      <c r="AI71" s="14">
        <v>0</v>
      </c>
      <c r="AJ71" s="14">
        <v>0</v>
      </c>
      <c r="AK71" s="14">
        <v>1362</v>
      </c>
      <c r="AL71" s="14">
        <v>0</v>
      </c>
      <c r="AM71" s="14">
        <v>0</v>
      </c>
      <c r="AN71" s="19">
        <f t="shared" si="12"/>
        <v>2772</v>
      </c>
      <c r="AP71" s="14">
        <v>2530</v>
      </c>
      <c r="AQ71" s="14">
        <v>0</v>
      </c>
      <c r="AR71" s="14">
        <v>0</v>
      </c>
      <c r="AS71" s="14">
        <v>613</v>
      </c>
      <c r="AT71" s="14">
        <v>0</v>
      </c>
      <c r="AU71" s="14">
        <v>3120</v>
      </c>
      <c r="AV71" s="19">
        <f t="shared" si="13"/>
        <v>6263</v>
      </c>
      <c r="AX71" s="19">
        <f t="shared" si="15"/>
        <v>109072</v>
      </c>
    </row>
    <row r="72" spans="1:50" x14ac:dyDescent="0.2">
      <c r="A72" s="8">
        <v>4</v>
      </c>
      <c r="B72" s="8">
        <v>202304</v>
      </c>
      <c r="C72" s="8">
        <v>11</v>
      </c>
      <c r="D72" s="14">
        <v>0</v>
      </c>
      <c r="E72" s="14">
        <v>0</v>
      </c>
      <c r="F72" s="14">
        <v>44</v>
      </c>
      <c r="G72" s="14">
        <v>28194</v>
      </c>
      <c r="H72" s="14">
        <v>0</v>
      </c>
      <c r="I72" s="14">
        <v>46218</v>
      </c>
      <c r="J72" s="14">
        <v>0</v>
      </c>
      <c r="K72" s="14">
        <v>0</v>
      </c>
      <c r="L72" s="14">
        <v>0</v>
      </c>
      <c r="M72" s="14">
        <v>4515</v>
      </c>
      <c r="N72" s="14">
        <v>2673</v>
      </c>
      <c r="O72" s="14">
        <v>499</v>
      </c>
      <c r="P72" s="14">
        <v>3018</v>
      </c>
      <c r="Q72" s="14">
        <v>1274</v>
      </c>
      <c r="R72" s="14">
        <v>117</v>
      </c>
      <c r="S72" s="14">
        <v>116803</v>
      </c>
      <c r="T72" s="19">
        <f t="shared" si="14"/>
        <v>203355</v>
      </c>
      <c r="V72" s="14">
        <v>24352</v>
      </c>
      <c r="W72" s="14">
        <v>0</v>
      </c>
      <c r="X72" s="19">
        <f t="shared" si="11"/>
        <v>24352</v>
      </c>
      <c r="Z72" s="14">
        <v>0</v>
      </c>
      <c r="AA72" s="14">
        <v>0</v>
      </c>
      <c r="AB72" s="14">
        <v>0</v>
      </c>
      <c r="AC72" s="14">
        <v>0</v>
      </c>
      <c r="AD72" s="14">
        <v>0</v>
      </c>
      <c r="AE72" s="14">
        <v>0</v>
      </c>
      <c r="AF72" s="14">
        <v>5555</v>
      </c>
      <c r="AG72" s="14">
        <v>0</v>
      </c>
      <c r="AH72" s="14">
        <v>1184</v>
      </c>
      <c r="AI72" s="14">
        <v>0</v>
      </c>
      <c r="AJ72" s="14">
        <v>0</v>
      </c>
      <c r="AK72" s="14">
        <v>0</v>
      </c>
      <c r="AL72" s="14">
        <v>0</v>
      </c>
      <c r="AM72" s="14">
        <v>0</v>
      </c>
      <c r="AN72" s="19">
        <f t="shared" si="12"/>
        <v>6739</v>
      </c>
      <c r="AP72" s="14">
        <v>0</v>
      </c>
      <c r="AQ72" s="14">
        <v>0</v>
      </c>
      <c r="AR72" s="14">
        <v>0</v>
      </c>
      <c r="AS72" s="14">
        <v>0</v>
      </c>
      <c r="AT72" s="14">
        <v>0</v>
      </c>
      <c r="AU72" s="14">
        <v>0</v>
      </c>
      <c r="AV72" s="19">
        <f t="shared" si="13"/>
        <v>0</v>
      </c>
      <c r="AX72" s="19">
        <f t="shared" si="15"/>
        <v>234446</v>
      </c>
    </row>
    <row r="73" spans="1:50" x14ac:dyDescent="0.2">
      <c r="A73" s="8">
        <v>4</v>
      </c>
      <c r="B73" s="8">
        <v>202304</v>
      </c>
      <c r="C73" s="8">
        <v>12</v>
      </c>
      <c r="D73" s="14">
        <v>0</v>
      </c>
      <c r="E73" s="14">
        <v>0</v>
      </c>
      <c r="F73" s="14">
        <v>0</v>
      </c>
      <c r="G73" s="14">
        <v>14471</v>
      </c>
      <c r="H73" s="14">
        <v>0</v>
      </c>
      <c r="I73" s="14">
        <v>21386</v>
      </c>
      <c r="J73" s="14">
        <v>0</v>
      </c>
      <c r="K73" s="14">
        <v>46668</v>
      </c>
      <c r="L73" s="14">
        <v>156</v>
      </c>
      <c r="M73" s="14">
        <v>978824</v>
      </c>
      <c r="N73" s="14">
        <v>1291</v>
      </c>
      <c r="O73" s="14">
        <v>0</v>
      </c>
      <c r="P73" s="14">
        <v>0</v>
      </c>
      <c r="Q73" s="14">
        <v>10278</v>
      </c>
      <c r="R73" s="14">
        <v>0</v>
      </c>
      <c r="S73" s="14">
        <v>58321</v>
      </c>
      <c r="T73" s="19">
        <f t="shared" si="14"/>
        <v>1131395</v>
      </c>
      <c r="V73" s="14">
        <v>4401</v>
      </c>
      <c r="W73" s="14">
        <v>0</v>
      </c>
      <c r="X73" s="19">
        <f t="shared" si="11"/>
        <v>4401</v>
      </c>
      <c r="Z73" s="14">
        <v>0</v>
      </c>
      <c r="AA73" s="14">
        <v>0</v>
      </c>
      <c r="AB73" s="14">
        <v>0</v>
      </c>
      <c r="AC73" s="14">
        <v>0</v>
      </c>
      <c r="AD73" s="14">
        <v>0</v>
      </c>
      <c r="AE73" s="14">
        <v>0</v>
      </c>
      <c r="AF73" s="14">
        <v>54982</v>
      </c>
      <c r="AG73" s="14">
        <v>0</v>
      </c>
      <c r="AH73" s="14">
        <v>0</v>
      </c>
      <c r="AI73" s="14">
        <v>308</v>
      </c>
      <c r="AJ73" s="14">
        <v>0</v>
      </c>
      <c r="AK73" s="14">
        <v>0</v>
      </c>
      <c r="AL73" s="14">
        <v>35177</v>
      </c>
      <c r="AM73" s="14">
        <v>0</v>
      </c>
      <c r="AN73" s="19">
        <f t="shared" si="12"/>
        <v>90467</v>
      </c>
      <c r="AP73" s="14">
        <v>0</v>
      </c>
      <c r="AQ73" s="14">
        <v>0</v>
      </c>
      <c r="AR73" s="14">
        <v>543</v>
      </c>
      <c r="AS73" s="14">
        <v>0</v>
      </c>
      <c r="AT73" s="14">
        <v>276</v>
      </c>
      <c r="AU73" s="14">
        <v>0</v>
      </c>
      <c r="AV73" s="19">
        <f t="shared" si="13"/>
        <v>819</v>
      </c>
      <c r="AX73" s="19">
        <f t="shared" si="15"/>
        <v>1227082</v>
      </c>
    </row>
    <row r="74" spans="1:50" x14ac:dyDescent="0.2">
      <c r="A74" s="8">
        <v>4</v>
      </c>
      <c r="B74" s="8">
        <v>202304</v>
      </c>
      <c r="C74" s="8">
        <v>15</v>
      </c>
      <c r="D74" s="14">
        <v>0</v>
      </c>
      <c r="E74" s="14">
        <v>3586</v>
      </c>
      <c r="F74" s="14">
        <v>0</v>
      </c>
      <c r="G74" s="14">
        <v>13326</v>
      </c>
      <c r="H74" s="14">
        <v>0</v>
      </c>
      <c r="I74" s="14">
        <v>7500</v>
      </c>
      <c r="J74" s="14">
        <v>7549</v>
      </c>
      <c r="K74" s="14">
        <v>18595</v>
      </c>
      <c r="L74" s="14">
        <v>21088</v>
      </c>
      <c r="M74" s="14">
        <v>417371</v>
      </c>
      <c r="N74" s="14">
        <v>553</v>
      </c>
      <c r="O74" s="14">
        <v>0</v>
      </c>
      <c r="P74" s="14">
        <v>388</v>
      </c>
      <c r="Q74" s="14">
        <v>13222</v>
      </c>
      <c r="R74" s="14">
        <v>0</v>
      </c>
      <c r="S74" s="14">
        <v>50904</v>
      </c>
      <c r="T74" s="19">
        <f t="shared" si="14"/>
        <v>554082</v>
      </c>
      <c r="V74" s="14">
        <v>2258</v>
      </c>
      <c r="W74" s="14">
        <v>500</v>
      </c>
      <c r="X74" s="19">
        <f t="shared" si="11"/>
        <v>2758</v>
      </c>
      <c r="Z74" s="14">
        <v>0</v>
      </c>
      <c r="AA74" s="14">
        <v>2647</v>
      </c>
      <c r="AB74" s="14">
        <v>2637</v>
      </c>
      <c r="AC74" s="14">
        <v>0</v>
      </c>
      <c r="AD74" s="14">
        <v>0</v>
      </c>
      <c r="AE74" s="14">
        <v>772</v>
      </c>
      <c r="AF74" s="14">
        <v>18620</v>
      </c>
      <c r="AG74" s="14">
        <v>1304</v>
      </c>
      <c r="AH74" s="14">
        <v>0</v>
      </c>
      <c r="AI74" s="14">
        <v>0</v>
      </c>
      <c r="AJ74" s="14">
        <v>0</v>
      </c>
      <c r="AK74" s="14">
        <v>1058</v>
      </c>
      <c r="AL74" s="14">
        <v>393</v>
      </c>
      <c r="AM74" s="14">
        <v>0</v>
      </c>
      <c r="AN74" s="19">
        <f t="shared" si="12"/>
        <v>27431</v>
      </c>
      <c r="AP74" s="14">
        <v>200</v>
      </c>
      <c r="AQ74" s="14">
        <v>0</v>
      </c>
      <c r="AR74" s="14">
        <v>923</v>
      </c>
      <c r="AS74" s="14">
        <v>0</v>
      </c>
      <c r="AT74" s="14">
        <v>3208</v>
      </c>
      <c r="AU74" s="14">
        <v>0</v>
      </c>
      <c r="AV74" s="19">
        <f t="shared" si="13"/>
        <v>4331</v>
      </c>
      <c r="AX74" s="19">
        <f t="shared" si="15"/>
        <v>588602</v>
      </c>
    </row>
    <row r="75" spans="1:50" x14ac:dyDescent="0.2">
      <c r="A75" s="8">
        <v>4</v>
      </c>
      <c r="B75" s="8">
        <v>202304</v>
      </c>
      <c r="C75" s="8">
        <v>21</v>
      </c>
      <c r="D75" s="14">
        <v>0</v>
      </c>
      <c r="E75" s="14">
        <v>0</v>
      </c>
      <c r="F75" s="14">
        <v>0</v>
      </c>
      <c r="G75" s="14">
        <v>0</v>
      </c>
      <c r="H75" s="14">
        <v>0</v>
      </c>
      <c r="I75" s="14">
        <v>0</v>
      </c>
      <c r="J75" s="14">
        <v>0</v>
      </c>
      <c r="K75" s="14">
        <v>0</v>
      </c>
      <c r="L75" s="14">
        <v>0</v>
      </c>
      <c r="M75" s="14">
        <v>0</v>
      </c>
      <c r="N75" s="14">
        <v>0</v>
      </c>
      <c r="O75" s="14">
        <v>0</v>
      </c>
      <c r="P75" s="14">
        <v>0</v>
      </c>
      <c r="Q75" s="14">
        <v>0</v>
      </c>
      <c r="R75" s="14">
        <v>0</v>
      </c>
      <c r="S75" s="14">
        <v>0</v>
      </c>
      <c r="T75" s="19">
        <f t="shared" si="14"/>
        <v>0</v>
      </c>
      <c r="V75" s="14">
        <v>0</v>
      </c>
      <c r="W75" s="14">
        <v>0</v>
      </c>
      <c r="X75" s="19">
        <f t="shared" si="11"/>
        <v>0</v>
      </c>
      <c r="Z75" s="14">
        <v>0</v>
      </c>
      <c r="AA75" s="14">
        <v>0</v>
      </c>
      <c r="AB75" s="14">
        <v>0</v>
      </c>
      <c r="AC75" s="14">
        <v>0</v>
      </c>
      <c r="AD75" s="14">
        <v>0</v>
      </c>
      <c r="AE75" s="14">
        <v>0</v>
      </c>
      <c r="AF75" s="14">
        <v>0</v>
      </c>
      <c r="AG75" s="14">
        <v>0</v>
      </c>
      <c r="AH75" s="14">
        <v>0</v>
      </c>
      <c r="AI75" s="14">
        <v>0</v>
      </c>
      <c r="AJ75" s="14">
        <v>0</v>
      </c>
      <c r="AK75" s="14">
        <v>0</v>
      </c>
      <c r="AL75" s="14">
        <v>0</v>
      </c>
      <c r="AM75" s="14">
        <v>0</v>
      </c>
      <c r="AN75" s="19">
        <f t="shared" si="12"/>
        <v>0</v>
      </c>
      <c r="AP75" s="14">
        <v>0</v>
      </c>
      <c r="AQ75" s="14">
        <v>0</v>
      </c>
      <c r="AR75" s="14">
        <v>0</v>
      </c>
      <c r="AS75" s="14">
        <v>0</v>
      </c>
      <c r="AT75" s="14">
        <v>0</v>
      </c>
      <c r="AU75" s="14">
        <v>0</v>
      </c>
      <c r="AV75" s="19">
        <f t="shared" si="13"/>
        <v>0</v>
      </c>
      <c r="AX75" s="19">
        <f t="shared" si="15"/>
        <v>0</v>
      </c>
    </row>
    <row r="76" spans="1:50" x14ac:dyDescent="0.2">
      <c r="A76" s="8">
        <v>4</v>
      </c>
      <c r="B76" s="8">
        <v>202304</v>
      </c>
      <c r="C76" s="8">
        <v>23</v>
      </c>
      <c r="D76" s="14">
        <v>4099</v>
      </c>
      <c r="E76" s="14">
        <v>934947</v>
      </c>
      <c r="F76" s="14">
        <v>75212</v>
      </c>
      <c r="G76" s="14">
        <v>1097172</v>
      </c>
      <c r="H76" s="14">
        <v>17270</v>
      </c>
      <c r="I76" s="14">
        <v>1094569</v>
      </c>
      <c r="J76" s="14">
        <v>468984</v>
      </c>
      <c r="K76" s="14">
        <v>1869666</v>
      </c>
      <c r="L76" s="14">
        <v>2502861</v>
      </c>
      <c r="M76" s="14">
        <v>16154610</v>
      </c>
      <c r="N76" s="14">
        <v>257835</v>
      </c>
      <c r="O76" s="14">
        <v>43186</v>
      </c>
      <c r="P76" s="14">
        <v>102853</v>
      </c>
      <c r="Q76" s="14">
        <v>3382251</v>
      </c>
      <c r="R76" s="14">
        <v>309162</v>
      </c>
      <c r="S76" s="14">
        <v>5122356</v>
      </c>
      <c r="T76" s="19">
        <f t="shared" si="14"/>
        <v>33437033</v>
      </c>
      <c r="V76" s="14">
        <v>665005</v>
      </c>
      <c r="W76" s="14">
        <v>10750</v>
      </c>
      <c r="X76" s="19">
        <f t="shared" si="11"/>
        <v>675755</v>
      </c>
      <c r="Z76" s="14">
        <v>2079</v>
      </c>
      <c r="AA76" s="14">
        <v>8142</v>
      </c>
      <c r="AB76" s="14">
        <v>73650</v>
      </c>
      <c r="AC76" s="14">
        <v>30748</v>
      </c>
      <c r="AD76" s="14">
        <v>9028</v>
      </c>
      <c r="AE76" s="14">
        <v>67365</v>
      </c>
      <c r="AF76" s="14">
        <v>411998</v>
      </c>
      <c r="AG76" s="14">
        <v>89713</v>
      </c>
      <c r="AH76" s="14">
        <v>20931</v>
      </c>
      <c r="AI76" s="14">
        <v>11771</v>
      </c>
      <c r="AJ76" s="14">
        <v>37840</v>
      </c>
      <c r="AK76" s="14">
        <v>3624</v>
      </c>
      <c r="AL76" s="14">
        <v>102672</v>
      </c>
      <c r="AM76" s="14">
        <v>0</v>
      </c>
      <c r="AN76" s="19">
        <f t="shared" si="12"/>
        <v>869561</v>
      </c>
      <c r="AP76" s="14">
        <v>152933</v>
      </c>
      <c r="AQ76" s="14">
        <v>33192</v>
      </c>
      <c r="AR76" s="14">
        <v>552775</v>
      </c>
      <c r="AS76" s="14">
        <v>15946</v>
      </c>
      <c r="AT76" s="14">
        <v>2124502</v>
      </c>
      <c r="AU76" s="14">
        <v>2681</v>
      </c>
      <c r="AV76" s="19">
        <f t="shared" si="13"/>
        <v>2882029</v>
      </c>
      <c r="AX76" s="19">
        <f t="shared" si="15"/>
        <v>37864378</v>
      </c>
    </row>
    <row r="77" spans="1:50" x14ac:dyDescent="0.2">
      <c r="A77" s="8">
        <v>4</v>
      </c>
      <c r="B77" s="8">
        <v>202304</v>
      </c>
      <c r="C77" s="8">
        <v>31</v>
      </c>
      <c r="D77" s="14">
        <v>0</v>
      </c>
      <c r="E77" s="14">
        <v>0</v>
      </c>
      <c r="F77" s="14">
        <v>0</v>
      </c>
      <c r="G77" s="14">
        <v>0</v>
      </c>
      <c r="H77" s="14">
        <v>0</v>
      </c>
      <c r="I77" s="14">
        <v>0</v>
      </c>
      <c r="J77" s="14">
        <v>0</v>
      </c>
      <c r="K77" s="14">
        <v>0</v>
      </c>
      <c r="L77" s="14">
        <v>0</v>
      </c>
      <c r="M77" s="14">
        <v>12530164</v>
      </c>
      <c r="N77" s="14">
        <v>0</v>
      </c>
      <c r="O77" s="14">
        <v>0</v>
      </c>
      <c r="P77" s="14">
        <v>0</v>
      </c>
      <c r="Q77" s="14">
        <v>0</v>
      </c>
      <c r="R77" s="14">
        <v>0</v>
      </c>
      <c r="S77" s="14">
        <v>0</v>
      </c>
      <c r="T77" s="19">
        <f t="shared" si="14"/>
        <v>12530164</v>
      </c>
      <c r="V77" s="14">
        <v>0</v>
      </c>
      <c r="W77" s="14">
        <v>0</v>
      </c>
      <c r="X77" s="19">
        <f t="shared" si="11"/>
        <v>0</v>
      </c>
      <c r="Z77" s="14">
        <v>1872000</v>
      </c>
      <c r="AA77" s="14">
        <v>0</v>
      </c>
      <c r="AB77" s="14">
        <v>0</v>
      </c>
      <c r="AC77" s="14">
        <v>0</v>
      </c>
      <c r="AD77" s="14">
        <v>0</v>
      </c>
      <c r="AE77" s="14">
        <v>0</v>
      </c>
      <c r="AF77" s="14">
        <v>0</v>
      </c>
      <c r="AG77" s="14">
        <v>0</v>
      </c>
      <c r="AH77" s="14">
        <v>0</v>
      </c>
      <c r="AI77" s="14">
        <v>0</v>
      </c>
      <c r="AJ77" s="14">
        <v>0</v>
      </c>
      <c r="AK77" s="14">
        <v>0</v>
      </c>
      <c r="AL77" s="14">
        <v>0</v>
      </c>
      <c r="AM77" s="14">
        <v>0</v>
      </c>
      <c r="AN77" s="19">
        <f t="shared" si="12"/>
        <v>1872000</v>
      </c>
      <c r="AP77" s="14">
        <v>0</v>
      </c>
      <c r="AQ77" s="14">
        <v>0</v>
      </c>
      <c r="AR77" s="14">
        <v>0</v>
      </c>
      <c r="AS77" s="14">
        <v>0</v>
      </c>
      <c r="AT77" s="14">
        <v>0</v>
      </c>
      <c r="AU77" s="14">
        <v>0</v>
      </c>
      <c r="AV77" s="19">
        <f t="shared" si="13"/>
        <v>0</v>
      </c>
      <c r="AX77" s="19">
        <f t="shared" si="15"/>
        <v>14402164</v>
      </c>
    </row>
    <row r="78" spans="1:50" x14ac:dyDescent="0.2">
      <c r="A78" s="8">
        <v>4</v>
      </c>
      <c r="B78" s="8">
        <v>202304</v>
      </c>
      <c r="C78" s="8">
        <v>32</v>
      </c>
      <c r="D78" s="14">
        <v>0</v>
      </c>
      <c r="E78" s="14">
        <v>0</v>
      </c>
      <c r="F78" s="14">
        <v>0</v>
      </c>
      <c r="G78" s="14">
        <v>0</v>
      </c>
      <c r="H78" s="14">
        <v>0</v>
      </c>
      <c r="I78" s="14">
        <v>0</v>
      </c>
      <c r="J78" s="14">
        <v>0</v>
      </c>
      <c r="K78" s="14">
        <v>0</v>
      </c>
      <c r="L78" s="14">
        <v>0</v>
      </c>
      <c r="M78" s="14">
        <v>15004626</v>
      </c>
      <c r="N78" s="14">
        <v>0</v>
      </c>
      <c r="O78" s="14">
        <v>0</v>
      </c>
      <c r="P78" s="14">
        <v>0</v>
      </c>
      <c r="Q78" s="14">
        <v>0</v>
      </c>
      <c r="R78" s="14">
        <v>0</v>
      </c>
      <c r="S78" s="14">
        <v>0</v>
      </c>
      <c r="T78" s="19">
        <f t="shared" si="14"/>
        <v>15004626</v>
      </c>
      <c r="V78" s="14">
        <v>0</v>
      </c>
      <c r="W78" s="14">
        <v>0</v>
      </c>
      <c r="X78" s="19">
        <f t="shared" si="11"/>
        <v>0</v>
      </c>
      <c r="Z78" s="14">
        <v>0</v>
      </c>
      <c r="AA78" s="14">
        <v>0</v>
      </c>
      <c r="AB78" s="14">
        <v>0</v>
      </c>
      <c r="AC78" s="14">
        <v>0</v>
      </c>
      <c r="AD78" s="14">
        <v>0</v>
      </c>
      <c r="AE78" s="14">
        <v>0</v>
      </c>
      <c r="AF78" s="14">
        <v>0</v>
      </c>
      <c r="AG78" s="14">
        <v>0</v>
      </c>
      <c r="AH78" s="14">
        <v>0</v>
      </c>
      <c r="AI78" s="14">
        <v>0</v>
      </c>
      <c r="AJ78" s="14">
        <v>0</v>
      </c>
      <c r="AK78" s="14">
        <v>0</v>
      </c>
      <c r="AL78" s="14">
        <v>0</v>
      </c>
      <c r="AM78" s="14">
        <v>0</v>
      </c>
      <c r="AN78" s="19">
        <f t="shared" si="12"/>
        <v>0</v>
      </c>
      <c r="AP78" s="14">
        <v>0</v>
      </c>
      <c r="AQ78" s="14">
        <v>0</v>
      </c>
      <c r="AR78" s="14">
        <v>0</v>
      </c>
      <c r="AS78" s="14">
        <v>0</v>
      </c>
      <c r="AT78" s="14">
        <v>0</v>
      </c>
      <c r="AU78" s="14">
        <v>0</v>
      </c>
      <c r="AV78" s="19">
        <f t="shared" si="13"/>
        <v>0</v>
      </c>
      <c r="AX78" s="19">
        <f t="shared" si="15"/>
        <v>15004626</v>
      </c>
    </row>
    <row r="79" spans="1:50" x14ac:dyDescent="0.2">
      <c r="A79" s="8">
        <v>5</v>
      </c>
      <c r="B79" s="8">
        <v>202305</v>
      </c>
      <c r="C79" s="8">
        <v>1</v>
      </c>
      <c r="D79" s="14">
        <v>114555</v>
      </c>
      <c r="E79" s="14">
        <v>1170959</v>
      </c>
      <c r="F79" s="14">
        <v>312990</v>
      </c>
      <c r="G79" s="14">
        <v>7550626</v>
      </c>
      <c r="H79" s="14">
        <v>393463</v>
      </c>
      <c r="I79" s="14">
        <v>7865314</v>
      </c>
      <c r="J79" s="14">
        <v>5021220</v>
      </c>
      <c r="K79" s="14">
        <v>6021248</v>
      </c>
      <c r="L79" s="14">
        <v>11047814</v>
      </c>
      <c r="M79" s="14">
        <v>33706412</v>
      </c>
      <c r="N79" s="14">
        <v>463709</v>
      </c>
      <c r="O79" s="14">
        <v>461725</v>
      </c>
      <c r="P79" s="14">
        <v>433612</v>
      </c>
      <c r="Q79" s="14">
        <v>9502608</v>
      </c>
      <c r="R79" s="14">
        <v>244618</v>
      </c>
      <c r="S79" s="14">
        <v>13535120</v>
      </c>
      <c r="T79" s="19">
        <f t="shared" si="14"/>
        <v>97845993</v>
      </c>
      <c r="V79" s="14">
        <v>1409778</v>
      </c>
      <c r="W79" s="14">
        <v>16264</v>
      </c>
      <c r="X79" s="19">
        <f>SUM(V79:W79)</f>
        <v>1426042</v>
      </c>
      <c r="Z79" s="14">
        <v>11273</v>
      </c>
      <c r="AA79" s="14">
        <v>6494</v>
      </c>
      <c r="AB79" s="14">
        <v>642980</v>
      </c>
      <c r="AC79" s="14">
        <v>214307</v>
      </c>
      <c r="AD79" s="14">
        <v>61491</v>
      </c>
      <c r="AE79" s="14">
        <v>335384</v>
      </c>
      <c r="AF79" s="14">
        <v>1181006</v>
      </c>
      <c r="AG79" s="14">
        <v>1363603</v>
      </c>
      <c r="AH79" s="14">
        <v>8713</v>
      </c>
      <c r="AI79" s="14">
        <v>422741</v>
      </c>
      <c r="AJ79" s="14">
        <v>34826</v>
      </c>
      <c r="AK79" s="14">
        <v>670838</v>
      </c>
      <c r="AL79" s="14">
        <v>133286</v>
      </c>
      <c r="AM79" s="14">
        <v>0</v>
      </c>
      <c r="AN79" s="19">
        <f>SUM(Z79:AM79)</f>
        <v>5086942</v>
      </c>
      <c r="AO79" s="14"/>
      <c r="AP79" s="14">
        <v>659705</v>
      </c>
      <c r="AQ79" s="14">
        <v>98500</v>
      </c>
      <c r="AR79" s="14">
        <v>4522128</v>
      </c>
      <c r="AS79" s="14">
        <v>88296</v>
      </c>
      <c r="AT79" s="14">
        <v>6291394</v>
      </c>
      <c r="AU79" s="14">
        <v>33835</v>
      </c>
      <c r="AV79" s="19">
        <f>SUM(AP79:AU79)</f>
        <v>11693858</v>
      </c>
      <c r="AX79" s="19">
        <f t="shared" si="15"/>
        <v>116052835</v>
      </c>
    </row>
    <row r="80" spans="1:50" x14ac:dyDescent="0.2">
      <c r="A80" s="8">
        <v>5</v>
      </c>
      <c r="B80" s="8">
        <v>202305</v>
      </c>
      <c r="C80" s="8">
        <v>2</v>
      </c>
      <c r="D80" s="14">
        <v>109</v>
      </c>
      <c r="E80" s="14">
        <v>0</v>
      </c>
      <c r="F80" s="14">
        <v>0</v>
      </c>
      <c r="G80" s="14">
        <v>22446</v>
      </c>
      <c r="H80" s="14">
        <v>2157</v>
      </c>
      <c r="I80" s="14">
        <v>12925</v>
      </c>
      <c r="J80" s="14">
        <v>2608</v>
      </c>
      <c r="K80" s="14">
        <v>6388</v>
      </c>
      <c r="L80" s="14">
        <v>37484</v>
      </c>
      <c r="M80" s="14">
        <v>76676</v>
      </c>
      <c r="N80" s="14">
        <v>463</v>
      </c>
      <c r="O80" s="14">
        <v>0</v>
      </c>
      <c r="P80" s="14">
        <v>1342</v>
      </c>
      <c r="Q80" s="14">
        <v>20296</v>
      </c>
      <c r="R80" s="14">
        <v>0</v>
      </c>
      <c r="S80" s="14">
        <v>20309</v>
      </c>
      <c r="T80" s="19">
        <f t="shared" si="14"/>
        <v>203203</v>
      </c>
      <c r="V80" s="14">
        <v>208</v>
      </c>
      <c r="W80" s="14">
        <v>0</v>
      </c>
      <c r="X80" s="19">
        <f t="shared" ref="X80:X97" si="16">SUM(V80:W80)</f>
        <v>208</v>
      </c>
      <c r="Z80" s="14">
        <v>0</v>
      </c>
      <c r="AA80" s="14">
        <v>0</v>
      </c>
      <c r="AB80" s="14">
        <v>1286</v>
      </c>
      <c r="AC80" s="14">
        <v>1279</v>
      </c>
      <c r="AD80" s="14">
        <v>829</v>
      </c>
      <c r="AE80" s="14">
        <v>493</v>
      </c>
      <c r="AF80" s="14">
        <v>1413</v>
      </c>
      <c r="AG80" s="14">
        <v>3449</v>
      </c>
      <c r="AH80" s="14">
        <v>0</v>
      </c>
      <c r="AI80" s="14">
        <v>314</v>
      </c>
      <c r="AJ80" s="14">
        <v>0</v>
      </c>
      <c r="AK80" s="14">
        <v>1959</v>
      </c>
      <c r="AL80" s="14">
        <v>0</v>
      </c>
      <c r="AM80" s="14">
        <v>0</v>
      </c>
      <c r="AN80" s="19">
        <f t="shared" ref="AN80:AN97" si="17">SUM(Z80:AM80)</f>
        <v>11022</v>
      </c>
      <c r="AP80" s="14">
        <v>976</v>
      </c>
      <c r="AQ80" s="14">
        <v>0</v>
      </c>
      <c r="AR80" s="14">
        <v>13088</v>
      </c>
      <c r="AS80" s="14">
        <v>0</v>
      </c>
      <c r="AT80" s="14">
        <v>34301</v>
      </c>
      <c r="AU80" s="14">
        <v>0</v>
      </c>
      <c r="AV80" s="19">
        <f t="shared" ref="AV80:AV97" si="18">SUM(AP80:AU80)</f>
        <v>48365</v>
      </c>
      <c r="AX80" s="19">
        <f t="shared" si="15"/>
        <v>262798</v>
      </c>
    </row>
    <row r="81" spans="1:50" x14ac:dyDescent="0.2">
      <c r="A81" s="8">
        <v>5</v>
      </c>
      <c r="B81" s="8">
        <v>202305</v>
      </c>
      <c r="C81" s="8">
        <v>3</v>
      </c>
      <c r="D81" s="14">
        <v>1151</v>
      </c>
      <c r="E81" s="14">
        <v>50031</v>
      </c>
      <c r="F81" s="14">
        <v>0</v>
      </c>
      <c r="G81" s="14">
        <v>59979</v>
      </c>
      <c r="H81" s="14">
        <v>0</v>
      </c>
      <c r="I81" s="14">
        <v>50965</v>
      </c>
      <c r="J81" s="14">
        <v>184393</v>
      </c>
      <c r="K81" s="14">
        <v>244174</v>
      </c>
      <c r="L81" s="14">
        <v>231238</v>
      </c>
      <c r="M81" s="14">
        <v>1077188</v>
      </c>
      <c r="N81" s="14">
        <v>1203</v>
      </c>
      <c r="O81" s="14">
        <v>1428</v>
      </c>
      <c r="P81" s="14">
        <v>2271</v>
      </c>
      <c r="Q81" s="14">
        <v>8222</v>
      </c>
      <c r="R81" s="14">
        <v>1536</v>
      </c>
      <c r="S81" s="14">
        <v>714879</v>
      </c>
      <c r="T81" s="19">
        <f t="shared" si="14"/>
        <v>2628658</v>
      </c>
      <c r="V81" s="14">
        <v>26432</v>
      </c>
      <c r="W81" s="14">
        <v>875</v>
      </c>
      <c r="X81" s="19">
        <f t="shared" si="16"/>
        <v>27307</v>
      </c>
      <c r="Z81" s="14">
        <v>0</v>
      </c>
      <c r="AA81" s="14">
        <v>0</v>
      </c>
      <c r="AB81" s="14">
        <v>16813</v>
      </c>
      <c r="AC81" s="14">
        <v>19726</v>
      </c>
      <c r="AD81" s="14">
        <v>1767</v>
      </c>
      <c r="AE81" s="14">
        <v>7645</v>
      </c>
      <c r="AF81" s="14">
        <v>69225</v>
      </c>
      <c r="AG81" s="14">
        <v>12515</v>
      </c>
      <c r="AH81" s="14">
        <v>0</v>
      </c>
      <c r="AI81" s="14">
        <v>6102</v>
      </c>
      <c r="AJ81" s="14">
        <v>413</v>
      </c>
      <c r="AK81" s="14">
        <v>6790</v>
      </c>
      <c r="AL81" s="14">
        <v>3549</v>
      </c>
      <c r="AM81" s="14">
        <v>0</v>
      </c>
      <c r="AN81" s="19">
        <f t="shared" si="17"/>
        <v>144545</v>
      </c>
      <c r="AP81" s="14">
        <v>2224</v>
      </c>
      <c r="AQ81" s="14">
        <v>528</v>
      </c>
      <c r="AR81" s="14">
        <v>0</v>
      </c>
      <c r="AS81" s="14">
        <v>0</v>
      </c>
      <c r="AT81" s="14">
        <v>3140</v>
      </c>
      <c r="AU81" s="14">
        <v>0</v>
      </c>
      <c r="AV81" s="19">
        <f t="shared" si="18"/>
        <v>5892</v>
      </c>
      <c r="AX81" s="19">
        <f t="shared" si="15"/>
        <v>2806402</v>
      </c>
    </row>
    <row r="82" spans="1:50" x14ac:dyDescent="0.2">
      <c r="A82" s="8">
        <v>5</v>
      </c>
      <c r="B82" s="8">
        <v>202305</v>
      </c>
      <c r="C82" s="8">
        <v>6</v>
      </c>
      <c r="D82" s="14">
        <v>1694</v>
      </c>
      <c r="E82" s="14">
        <v>2330961</v>
      </c>
      <c r="F82" s="14">
        <v>333393</v>
      </c>
      <c r="G82" s="14">
        <v>4595996</v>
      </c>
      <c r="H82" s="14">
        <v>0</v>
      </c>
      <c r="I82" s="14">
        <v>2178510</v>
      </c>
      <c r="J82" s="14">
        <v>1956952</v>
      </c>
      <c r="K82" s="14">
        <v>6192169</v>
      </c>
      <c r="L82" s="14">
        <v>7351096</v>
      </c>
      <c r="M82" s="14">
        <v>108732107</v>
      </c>
      <c r="N82" s="14">
        <v>309075</v>
      </c>
      <c r="O82" s="14">
        <v>21335</v>
      </c>
      <c r="P82" s="14">
        <v>92898</v>
      </c>
      <c r="Q82" s="14">
        <v>7554841</v>
      </c>
      <c r="R82" s="14">
        <v>706843</v>
      </c>
      <c r="S82" s="14">
        <v>22452537</v>
      </c>
      <c r="T82" s="19">
        <f t="shared" si="14"/>
        <v>164810407</v>
      </c>
      <c r="V82" s="14">
        <v>883788</v>
      </c>
      <c r="W82" s="14">
        <v>5763</v>
      </c>
      <c r="X82" s="19">
        <f t="shared" si="16"/>
        <v>889551</v>
      </c>
      <c r="Z82" s="14">
        <v>0</v>
      </c>
      <c r="AA82" s="14">
        <v>45562</v>
      </c>
      <c r="AB82" s="14">
        <v>1064621</v>
      </c>
      <c r="AC82" s="14">
        <v>40760</v>
      </c>
      <c r="AD82" s="14">
        <v>57600</v>
      </c>
      <c r="AE82" s="14">
        <v>411382</v>
      </c>
      <c r="AF82" s="14">
        <v>2271291</v>
      </c>
      <c r="AG82" s="14">
        <v>521793</v>
      </c>
      <c r="AH82" s="14">
        <v>21080</v>
      </c>
      <c r="AI82" s="14">
        <v>72900</v>
      </c>
      <c r="AJ82" s="14">
        <v>76320</v>
      </c>
      <c r="AK82" s="14">
        <v>91098</v>
      </c>
      <c r="AL82" s="14">
        <v>219016</v>
      </c>
      <c r="AM82" s="14">
        <v>0</v>
      </c>
      <c r="AN82" s="19">
        <f t="shared" si="17"/>
        <v>4893423</v>
      </c>
      <c r="AP82" s="14">
        <v>357942</v>
      </c>
      <c r="AQ82" s="14">
        <v>0</v>
      </c>
      <c r="AR82" s="14">
        <v>746601</v>
      </c>
      <c r="AS82" s="14">
        <v>0</v>
      </c>
      <c r="AT82" s="14">
        <v>3312671</v>
      </c>
      <c r="AU82" s="14">
        <v>0</v>
      </c>
      <c r="AV82" s="19">
        <f t="shared" si="18"/>
        <v>4417214</v>
      </c>
      <c r="AX82" s="19">
        <f t="shared" si="15"/>
        <v>175010595</v>
      </c>
    </row>
    <row r="83" spans="1:50" x14ac:dyDescent="0.2">
      <c r="A83" s="8">
        <v>5</v>
      </c>
      <c r="B83" s="8">
        <v>202305</v>
      </c>
      <c r="C83" s="8" t="s">
        <v>146</v>
      </c>
      <c r="D83" s="14">
        <v>0</v>
      </c>
      <c r="E83" s="14">
        <v>28121</v>
      </c>
      <c r="F83" s="14">
        <v>0</v>
      </c>
      <c r="G83" s="14">
        <v>788899</v>
      </c>
      <c r="H83" s="14">
        <v>18431</v>
      </c>
      <c r="I83" s="14">
        <v>69220</v>
      </c>
      <c r="J83" s="14">
        <v>112200</v>
      </c>
      <c r="K83" s="14">
        <v>955041</v>
      </c>
      <c r="L83" s="14">
        <v>237021</v>
      </c>
      <c r="M83" s="14">
        <v>5653338</v>
      </c>
      <c r="N83" s="14">
        <v>2080</v>
      </c>
      <c r="O83" s="14">
        <v>4120</v>
      </c>
      <c r="P83" s="14">
        <v>2280</v>
      </c>
      <c r="Q83" s="14">
        <v>402748</v>
      </c>
      <c r="R83" s="14">
        <v>5840</v>
      </c>
      <c r="S83" s="14">
        <v>1089639</v>
      </c>
      <c r="T83" s="19">
        <f t="shared" si="14"/>
        <v>9368978</v>
      </c>
      <c r="V83" s="14">
        <v>24000</v>
      </c>
      <c r="W83" s="14">
        <v>0</v>
      </c>
      <c r="X83" s="19">
        <f t="shared" si="16"/>
        <v>24000</v>
      </c>
      <c r="Z83" s="14">
        <v>0</v>
      </c>
      <c r="AA83" s="14">
        <v>13716</v>
      </c>
      <c r="AB83" s="14">
        <v>5880</v>
      </c>
      <c r="AC83" s="14">
        <v>0</v>
      </c>
      <c r="AD83" s="14">
        <v>0</v>
      </c>
      <c r="AE83" s="14">
        <v>4055</v>
      </c>
      <c r="AF83" s="14">
        <v>260051</v>
      </c>
      <c r="AG83" s="14">
        <v>5640</v>
      </c>
      <c r="AH83" s="14">
        <v>0</v>
      </c>
      <c r="AI83" s="14">
        <v>520</v>
      </c>
      <c r="AJ83" s="14">
        <v>13840</v>
      </c>
      <c r="AK83" s="14">
        <v>0</v>
      </c>
      <c r="AL83" s="14">
        <v>0</v>
      </c>
      <c r="AM83" s="14">
        <v>0</v>
      </c>
      <c r="AN83" s="19">
        <f t="shared" si="17"/>
        <v>303702</v>
      </c>
      <c r="AP83" s="14">
        <v>0</v>
      </c>
      <c r="AQ83" s="14">
        <v>0</v>
      </c>
      <c r="AR83" s="14">
        <v>176727</v>
      </c>
      <c r="AS83" s="14">
        <v>69840</v>
      </c>
      <c r="AT83" s="14">
        <v>-742480</v>
      </c>
      <c r="AU83" s="14">
        <v>4360</v>
      </c>
      <c r="AV83" s="19">
        <f t="shared" si="18"/>
        <v>-491553</v>
      </c>
      <c r="AX83" s="19">
        <f t="shared" si="15"/>
        <v>9205127</v>
      </c>
    </row>
    <row r="84" spans="1:50" x14ac:dyDescent="0.2">
      <c r="A84" s="8">
        <v>5</v>
      </c>
      <c r="B84" s="8">
        <v>202305</v>
      </c>
      <c r="C84" s="8" t="s">
        <v>147</v>
      </c>
      <c r="D84" s="14">
        <v>0</v>
      </c>
      <c r="E84" s="14">
        <v>0</v>
      </c>
      <c r="F84" s="14">
        <v>0</v>
      </c>
      <c r="G84" s="14">
        <v>0</v>
      </c>
      <c r="H84" s="14">
        <v>0</v>
      </c>
      <c r="I84" s="14">
        <v>0</v>
      </c>
      <c r="J84" s="14">
        <v>0</v>
      </c>
      <c r="K84" s="14">
        <v>0</v>
      </c>
      <c r="L84" s="14">
        <v>0</v>
      </c>
      <c r="M84" s="14">
        <v>0</v>
      </c>
      <c r="N84" s="14">
        <v>0</v>
      </c>
      <c r="O84" s="14">
        <v>0</v>
      </c>
      <c r="P84" s="14">
        <v>0</v>
      </c>
      <c r="Q84" s="14">
        <v>0</v>
      </c>
      <c r="R84" s="14">
        <v>0</v>
      </c>
      <c r="S84" s="14">
        <v>0</v>
      </c>
      <c r="T84" s="19">
        <f t="shared" si="14"/>
        <v>0</v>
      </c>
      <c r="V84" s="14">
        <v>0</v>
      </c>
      <c r="W84" s="14">
        <v>0</v>
      </c>
      <c r="X84" s="19">
        <f t="shared" si="16"/>
        <v>0</v>
      </c>
      <c r="Z84" s="14">
        <v>0</v>
      </c>
      <c r="AA84" s="14">
        <v>0</v>
      </c>
      <c r="AB84" s="14">
        <v>0</v>
      </c>
      <c r="AC84" s="14">
        <v>0</v>
      </c>
      <c r="AD84" s="14">
        <v>0</v>
      </c>
      <c r="AE84" s="14">
        <v>0</v>
      </c>
      <c r="AF84" s="14">
        <v>0</v>
      </c>
      <c r="AG84" s="14">
        <v>0</v>
      </c>
      <c r="AH84" s="14">
        <v>0</v>
      </c>
      <c r="AI84" s="14">
        <v>0</v>
      </c>
      <c r="AJ84" s="14">
        <v>0</v>
      </c>
      <c r="AK84" s="14">
        <v>0</v>
      </c>
      <c r="AL84" s="14">
        <v>0</v>
      </c>
      <c r="AM84" s="14">
        <v>0</v>
      </c>
      <c r="AN84" s="19">
        <f t="shared" si="17"/>
        <v>0</v>
      </c>
      <c r="AP84" s="14">
        <v>0</v>
      </c>
      <c r="AQ84" s="14">
        <v>0</v>
      </c>
      <c r="AR84" s="14">
        <v>0</v>
      </c>
      <c r="AS84" s="14">
        <v>0</v>
      </c>
      <c r="AT84" s="14">
        <v>0</v>
      </c>
      <c r="AU84" s="14">
        <v>0</v>
      </c>
      <c r="AV84" s="19">
        <f t="shared" si="18"/>
        <v>0</v>
      </c>
      <c r="AX84" s="19">
        <f t="shared" si="15"/>
        <v>0</v>
      </c>
    </row>
    <row r="85" spans="1:50" x14ac:dyDescent="0.2">
      <c r="A85" s="8">
        <v>5</v>
      </c>
      <c r="B85" s="8">
        <v>202305</v>
      </c>
      <c r="C85" s="8">
        <v>7</v>
      </c>
      <c r="D85" s="14">
        <v>0</v>
      </c>
      <c r="E85" s="14">
        <v>6758</v>
      </c>
      <c r="F85" s="14">
        <v>0</v>
      </c>
      <c r="G85" s="14">
        <v>4144</v>
      </c>
      <c r="H85" s="14">
        <v>0</v>
      </c>
      <c r="I85" s="14">
        <v>10738</v>
      </c>
      <c r="J85" s="14">
        <v>7885</v>
      </c>
      <c r="K85" s="14">
        <v>17027</v>
      </c>
      <c r="L85" s="14">
        <v>25892</v>
      </c>
      <c r="M85" s="14">
        <v>202097</v>
      </c>
      <c r="N85" s="14">
        <v>1636</v>
      </c>
      <c r="O85" s="14">
        <v>177</v>
      </c>
      <c r="P85" s="14">
        <v>304</v>
      </c>
      <c r="Q85" s="14">
        <v>709</v>
      </c>
      <c r="R85" s="14">
        <v>259</v>
      </c>
      <c r="S85" s="14">
        <v>50981</v>
      </c>
      <c r="T85" s="19">
        <f t="shared" si="14"/>
        <v>328607</v>
      </c>
      <c r="V85" s="14">
        <v>3069</v>
      </c>
      <c r="W85" s="14">
        <v>78</v>
      </c>
      <c r="X85" s="19">
        <f t="shared" si="16"/>
        <v>3147</v>
      </c>
      <c r="Z85" s="14">
        <v>0</v>
      </c>
      <c r="AA85" s="14">
        <v>0</v>
      </c>
      <c r="AB85" s="14">
        <v>285</v>
      </c>
      <c r="AC85" s="14">
        <v>444</v>
      </c>
      <c r="AD85" s="14">
        <v>296</v>
      </c>
      <c r="AE85" s="14">
        <v>69</v>
      </c>
      <c r="AF85" s="14">
        <v>7367</v>
      </c>
      <c r="AG85" s="14">
        <v>785</v>
      </c>
      <c r="AH85" s="14">
        <v>444</v>
      </c>
      <c r="AI85" s="14">
        <v>0</v>
      </c>
      <c r="AJ85" s="14">
        <v>0</v>
      </c>
      <c r="AK85" s="14">
        <v>56</v>
      </c>
      <c r="AL85" s="14">
        <v>646</v>
      </c>
      <c r="AM85" s="14">
        <v>0</v>
      </c>
      <c r="AN85" s="19">
        <f t="shared" si="17"/>
        <v>10392</v>
      </c>
      <c r="AP85" s="14">
        <v>427</v>
      </c>
      <c r="AQ85" s="14">
        <v>208</v>
      </c>
      <c r="AR85" s="14">
        <v>39</v>
      </c>
      <c r="AS85" s="14">
        <v>97</v>
      </c>
      <c r="AT85" s="14">
        <v>305</v>
      </c>
      <c r="AU85" s="14">
        <v>0</v>
      </c>
      <c r="AV85" s="19">
        <f t="shared" si="18"/>
        <v>1076</v>
      </c>
      <c r="AX85" s="19">
        <f t="shared" si="15"/>
        <v>343222</v>
      </c>
    </row>
    <row r="86" spans="1:50" x14ac:dyDescent="0.2">
      <c r="A86" s="8">
        <v>5</v>
      </c>
      <c r="B86" s="8">
        <v>202305</v>
      </c>
      <c r="C86" s="8">
        <v>8</v>
      </c>
      <c r="D86" s="14">
        <v>0</v>
      </c>
      <c r="E86" s="14">
        <v>0</v>
      </c>
      <c r="F86" s="14">
        <v>0</v>
      </c>
      <c r="G86" s="14">
        <v>0</v>
      </c>
      <c r="H86" s="14">
        <v>0</v>
      </c>
      <c r="I86" s="14">
        <v>283800</v>
      </c>
      <c r="J86" s="14">
        <v>161280</v>
      </c>
      <c r="K86" s="14">
        <v>0</v>
      </c>
      <c r="L86" s="14">
        <v>1054800</v>
      </c>
      <c r="M86" s="14">
        <v>41134490</v>
      </c>
      <c r="N86" s="14">
        <v>0</v>
      </c>
      <c r="O86" s="14">
        <v>0</v>
      </c>
      <c r="P86" s="14">
        <v>0</v>
      </c>
      <c r="Q86" s="14">
        <v>16200</v>
      </c>
      <c r="R86" s="14">
        <v>0</v>
      </c>
      <c r="S86" s="14">
        <v>8544100</v>
      </c>
      <c r="T86" s="19">
        <f t="shared" si="14"/>
        <v>51194670</v>
      </c>
      <c r="V86" s="14">
        <v>0</v>
      </c>
      <c r="W86" s="14">
        <v>0</v>
      </c>
      <c r="X86" s="19">
        <f t="shared" si="16"/>
        <v>0</v>
      </c>
      <c r="Z86" s="14">
        <v>684000</v>
      </c>
      <c r="AA86" s="14">
        <v>0</v>
      </c>
      <c r="AB86" s="14">
        <v>943200</v>
      </c>
      <c r="AC86" s="14">
        <v>0</v>
      </c>
      <c r="AD86" s="14">
        <v>0</v>
      </c>
      <c r="AE86" s="14">
        <v>1378800</v>
      </c>
      <c r="AF86" s="14">
        <v>740623</v>
      </c>
      <c r="AG86" s="14">
        <v>0</v>
      </c>
      <c r="AH86" s="14">
        <v>0</v>
      </c>
      <c r="AI86" s="14">
        <v>0</v>
      </c>
      <c r="AJ86" s="14">
        <v>0</v>
      </c>
      <c r="AK86" s="14">
        <v>0</v>
      </c>
      <c r="AL86" s="14">
        <v>0</v>
      </c>
      <c r="AM86" s="14">
        <v>0</v>
      </c>
      <c r="AN86" s="19">
        <f t="shared" si="17"/>
        <v>3746623</v>
      </c>
      <c r="AP86" s="14">
        <v>0</v>
      </c>
      <c r="AQ86" s="14">
        <v>0</v>
      </c>
      <c r="AR86" s="14">
        <v>0</v>
      </c>
      <c r="AS86" s="14">
        <v>0</v>
      </c>
      <c r="AT86" s="14">
        <v>544400</v>
      </c>
      <c r="AU86" s="14">
        <v>0</v>
      </c>
      <c r="AV86" s="19">
        <f t="shared" si="18"/>
        <v>544400</v>
      </c>
      <c r="AX86" s="19">
        <f t="shared" si="15"/>
        <v>55485693</v>
      </c>
    </row>
    <row r="87" spans="1:50" x14ac:dyDescent="0.2">
      <c r="A87" s="8">
        <v>5</v>
      </c>
      <c r="B87" s="8">
        <v>202305</v>
      </c>
      <c r="C87" s="8">
        <v>9</v>
      </c>
      <c r="D87" s="14">
        <v>0</v>
      </c>
      <c r="E87" s="14">
        <v>0</v>
      </c>
      <c r="F87" s="14">
        <v>0</v>
      </c>
      <c r="G87" s="14">
        <v>460800</v>
      </c>
      <c r="H87" s="14">
        <v>0</v>
      </c>
      <c r="I87" s="14">
        <v>0</v>
      </c>
      <c r="J87" s="14">
        <v>0</v>
      </c>
      <c r="K87" s="14">
        <v>0</v>
      </c>
      <c r="L87" s="14">
        <v>0</v>
      </c>
      <c r="M87" s="14">
        <v>14943247</v>
      </c>
      <c r="N87" s="14">
        <v>0</v>
      </c>
      <c r="O87" s="14">
        <v>0</v>
      </c>
      <c r="P87" s="14">
        <v>0</v>
      </c>
      <c r="Q87" s="14">
        <v>0</v>
      </c>
      <c r="R87" s="14">
        <v>0</v>
      </c>
      <c r="S87" s="14">
        <v>22348000</v>
      </c>
      <c r="T87" s="19">
        <f t="shared" si="14"/>
        <v>37752047</v>
      </c>
      <c r="V87" s="14">
        <v>2522908</v>
      </c>
      <c r="W87" s="14">
        <v>0</v>
      </c>
      <c r="X87" s="19">
        <f t="shared" si="16"/>
        <v>2522908</v>
      </c>
      <c r="Z87" s="14">
        <v>0</v>
      </c>
      <c r="AA87" s="14">
        <v>0</v>
      </c>
      <c r="AB87" s="14">
        <v>0</v>
      </c>
      <c r="AC87" s="14">
        <v>0</v>
      </c>
      <c r="AD87" s="14">
        <v>0</v>
      </c>
      <c r="AE87" s="14">
        <v>0</v>
      </c>
      <c r="AF87" s="14">
        <v>1484000</v>
      </c>
      <c r="AG87" s="14">
        <v>0</v>
      </c>
      <c r="AH87" s="14">
        <v>0</v>
      </c>
      <c r="AI87" s="14">
        <v>0</v>
      </c>
      <c r="AJ87" s="14">
        <v>0</v>
      </c>
      <c r="AK87" s="14">
        <v>50160</v>
      </c>
      <c r="AL87" s="14">
        <v>0</v>
      </c>
      <c r="AM87" s="14">
        <v>0</v>
      </c>
      <c r="AN87" s="19">
        <f t="shared" si="17"/>
        <v>1534160</v>
      </c>
      <c r="AP87" s="14">
        <v>0</v>
      </c>
      <c r="AQ87" s="14">
        <v>0</v>
      </c>
      <c r="AR87" s="14">
        <v>0</v>
      </c>
      <c r="AS87" s="14">
        <v>0</v>
      </c>
      <c r="AT87" s="14">
        <v>0</v>
      </c>
      <c r="AU87" s="14">
        <v>0</v>
      </c>
      <c r="AV87" s="19">
        <f t="shared" si="18"/>
        <v>0</v>
      </c>
      <c r="AX87" s="19">
        <f t="shared" si="15"/>
        <v>41809115</v>
      </c>
    </row>
    <row r="88" spans="1:50" x14ac:dyDescent="0.2">
      <c r="A88" s="8">
        <v>5</v>
      </c>
      <c r="B88" s="8">
        <v>202305</v>
      </c>
      <c r="C88" s="8" t="s">
        <v>148</v>
      </c>
      <c r="D88" s="14">
        <v>0</v>
      </c>
      <c r="E88" s="14">
        <v>0</v>
      </c>
      <c r="F88" s="14">
        <v>0</v>
      </c>
      <c r="G88" s="14">
        <v>0</v>
      </c>
      <c r="H88" s="14">
        <v>0</v>
      </c>
      <c r="I88" s="14">
        <v>0</v>
      </c>
      <c r="J88" s="14">
        <v>0</v>
      </c>
      <c r="K88" s="14">
        <v>0</v>
      </c>
      <c r="L88" s="14">
        <v>0</v>
      </c>
      <c r="M88" s="14">
        <v>374400</v>
      </c>
      <c r="N88" s="14">
        <v>0</v>
      </c>
      <c r="O88" s="14">
        <v>0</v>
      </c>
      <c r="P88" s="14">
        <v>0</v>
      </c>
      <c r="Q88" s="14">
        <v>0</v>
      </c>
      <c r="R88" s="14">
        <v>0</v>
      </c>
      <c r="S88" s="14">
        <v>0</v>
      </c>
      <c r="T88" s="19">
        <f t="shared" si="14"/>
        <v>374400</v>
      </c>
      <c r="V88" s="14">
        <v>0</v>
      </c>
      <c r="W88" s="14">
        <v>0</v>
      </c>
      <c r="X88" s="19">
        <f t="shared" si="16"/>
        <v>0</v>
      </c>
      <c r="Z88" s="14">
        <v>0</v>
      </c>
      <c r="AA88" s="14">
        <v>0</v>
      </c>
      <c r="AB88" s="14">
        <v>0</v>
      </c>
      <c r="AC88" s="14">
        <v>0</v>
      </c>
      <c r="AD88" s="14">
        <v>0</v>
      </c>
      <c r="AE88" s="14">
        <v>0</v>
      </c>
      <c r="AF88" s="14">
        <v>0</v>
      </c>
      <c r="AG88" s="14">
        <v>0</v>
      </c>
      <c r="AH88" s="14">
        <v>0</v>
      </c>
      <c r="AI88" s="14">
        <v>0</v>
      </c>
      <c r="AJ88" s="14">
        <v>0</v>
      </c>
      <c r="AK88" s="14">
        <v>0</v>
      </c>
      <c r="AL88" s="14">
        <v>0</v>
      </c>
      <c r="AM88" s="14">
        <v>0</v>
      </c>
      <c r="AN88" s="19">
        <f t="shared" si="17"/>
        <v>0</v>
      </c>
      <c r="AP88" s="14">
        <v>0</v>
      </c>
      <c r="AQ88" s="14">
        <v>0</v>
      </c>
      <c r="AR88" s="14">
        <v>0</v>
      </c>
      <c r="AS88" s="14">
        <v>0</v>
      </c>
      <c r="AT88" s="14">
        <v>0</v>
      </c>
      <c r="AU88" s="14">
        <v>0</v>
      </c>
      <c r="AV88" s="19">
        <f t="shared" si="18"/>
        <v>0</v>
      </c>
      <c r="AX88" s="19">
        <f t="shared" si="15"/>
        <v>374400</v>
      </c>
    </row>
    <row r="89" spans="1:50" x14ac:dyDescent="0.2">
      <c r="A89" s="8">
        <v>5</v>
      </c>
      <c r="B89" s="8">
        <v>202305</v>
      </c>
      <c r="C89" s="8" t="s">
        <v>149</v>
      </c>
      <c r="D89" s="14">
        <v>0</v>
      </c>
      <c r="E89" s="14">
        <v>0</v>
      </c>
      <c r="F89" s="14">
        <v>0</v>
      </c>
      <c r="G89" s="14">
        <v>0</v>
      </c>
      <c r="H89" s="14">
        <v>0</v>
      </c>
      <c r="I89" s="14">
        <v>0</v>
      </c>
      <c r="J89" s="14">
        <v>0</v>
      </c>
      <c r="K89" s="14">
        <v>0</v>
      </c>
      <c r="L89" s="14">
        <v>0</v>
      </c>
      <c r="M89" s="14">
        <v>145787</v>
      </c>
      <c r="N89" s="14">
        <v>0</v>
      </c>
      <c r="O89" s="14">
        <v>0</v>
      </c>
      <c r="P89" s="14">
        <v>0</v>
      </c>
      <c r="Q89" s="14">
        <v>0</v>
      </c>
      <c r="R89" s="14">
        <v>0</v>
      </c>
      <c r="S89" s="14">
        <v>0</v>
      </c>
      <c r="T89" s="19">
        <f t="shared" si="14"/>
        <v>145787</v>
      </c>
      <c r="V89" s="14">
        <v>0</v>
      </c>
      <c r="W89" s="14">
        <v>0</v>
      </c>
      <c r="X89" s="19">
        <f t="shared" si="16"/>
        <v>0</v>
      </c>
      <c r="Z89" s="14">
        <v>0</v>
      </c>
      <c r="AA89" s="14">
        <v>0</v>
      </c>
      <c r="AB89" s="14">
        <v>23242400</v>
      </c>
      <c r="AC89" s="14">
        <v>0</v>
      </c>
      <c r="AD89" s="14">
        <v>0</v>
      </c>
      <c r="AE89" s="14">
        <v>0</v>
      </c>
      <c r="AF89" s="14">
        <v>0</v>
      </c>
      <c r="AG89" s="14">
        <v>0</v>
      </c>
      <c r="AH89" s="14">
        <v>0</v>
      </c>
      <c r="AI89" s="14">
        <v>0</v>
      </c>
      <c r="AJ89" s="14">
        <v>0</v>
      </c>
      <c r="AK89" s="14">
        <v>0</v>
      </c>
      <c r="AL89" s="14">
        <v>0</v>
      </c>
      <c r="AM89" s="14">
        <v>0</v>
      </c>
      <c r="AN89" s="19">
        <f t="shared" si="17"/>
        <v>23242400</v>
      </c>
      <c r="AP89" s="14">
        <v>0</v>
      </c>
      <c r="AQ89" s="14">
        <v>0</v>
      </c>
      <c r="AR89" s="14">
        <v>0</v>
      </c>
      <c r="AS89" s="14">
        <v>0</v>
      </c>
      <c r="AT89" s="14">
        <v>0</v>
      </c>
      <c r="AU89" s="14">
        <v>0</v>
      </c>
      <c r="AV89" s="19">
        <f t="shared" si="18"/>
        <v>0</v>
      </c>
      <c r="AX89" s="19">
        <f t="shared" si="15"/>
        <v>23388187</v>
      </c>
    </row>
    <row r="90" spans="1:50" x14ac:dyDescent="0.2">
      <c r="A90" s="8">
        <v>5</v>
      </c>
      <c r="B90" s="8">
        <v>202305</v>
      </c>
      <c r="C90" s="8">
        <v>10</v>
      </c>
      <c r="D90" s="14">
        <v>108</v>
      </c>
      <c r="E90" s="14">
        <v>824</v>
      </c>
      <c r="F90" s="14">
        <v>0</v>
      </c>
      <c r="G90" s="14">
        <v>10450</v>
      </c>
      <c r="H90" s="14">
        <v>0</v>
      </c>
      <c r="I90" s="14">
        <v>53100</v>
      </c>
      <c r="J90" s="14">
        <v>251</v>
      </c>
      <c r="K90" s="14">
        <v>0</v>
      </c>
      <c r="L90" s="14">
        <v>1738</v>
      </c>
      <c r="M90" s="14">
        <v>20316</v>
      </c>
      <c r="N90" s="14">
        <v>250</v>
      </c>
      <c r="O90" s="14">
        <v>0</v>
      </c>
      <c r="P90" s="14">
        <v>8898</v>
      </c>
      <c r="Q90" s="14">
        <v>40429</v>
      </c>
      <c r="R90" s="14">
        <v>25272</v>
      </c>
      <c r="S90" s="14">
        <v>23289</v>
      </c>
      <c r="T90" s="19">
        <f t="shared" si="14"/>
        <v>184925</v>
      </c>
      <c r="V90" s="14">
        <v>40945</v>
      </c>
      <c r="W90" s="14">
        <v>93087</v>
      </c>
      <c r="X90" s="19">
        <f t="shared" si="16"/>
        <v>134032</v>
      </c>
      <c r="Z90" s="14">
        <v>0</v>
      </c>
      <c r="AA90" s="14">
        <v>0</v>
      </c>
      <c r="AB90" s="14">
        <v>0</v>
      </c>
      <c r="AC90" s="14">
        <v>0</v>
      </c>
      <c r="AD90" s="14">
        <v>0</v>
      </c>
      <c r="AE90" s="14">
        <v>0</v>
      </c>
      <c r="AF90" s="14">
        <v>4361</v>
      </c>
      <c r="AG90" s="14">
        <v>1536</v>
      </c>
      <c r="AH90" s="14">
        <v>0</v>
      </c>
      <c r="AI90" s="14">
        <v>0</v>
      </c>
      <c r="AJ90" s="14">
        <v>0</v>
      </c>
      <c r="AK90" s="14">
        <v>961</v>
      </c>
      <c r="AL90" s="14">
        <v>0</v>
      </c>
      <c r="AM90" s="14">
        <v>0</v>
      </c>
      <c r="AN90" s="19">
        <f t="shared" si="17"/>
        <v>6858</v>
      </c>
      <c r="AP90" s="14">
        <v>9464</v>
      </c>
      <c r="AQ90" s="14">
        <v>15</v>
      </c>
      <c r="AR90" s="14">
        <v>0</v>
      </c>
      <c r="AS90" s="14">
        <v>113</v>
      </c>
      <c r="AT90" s="14">
        <v>0</v>
      </c>
      <c r="AU90" s="14">
        <v>2800</v>
      </c>
      <c r="AV90" s="19">
        <f t="shared" si="18"/>
        <v>12392</v>
      </c>
      <c r="AX90" s="19">
        <f t="shared" si="15"/>
        <v>338207</v>
      </c>
    </row>
    <row r="91" spans="1:50" x14ac:dyDescent="0.2">
      <c r="A91" s="8">
        <v>5</v>
      </c>
      <c r="B91" s="8">
        <v>202305</v>
      </c>
      <c r="C91" s="8">
        <v>11</v>
      </c>
      <c r="D91" s="14">
        <v>0</v>
      </c>
      <c r="E91" s="14">
        <v>0</v>
      </c>
      <c r="F91" s="14">
        <v>44</v>
      </c>
      <c r="G91" s="14">
        <v>28194</v>
      </c>
      <c r="H91" s="14">
        <v>0</v>
      </c>
      <c r="I91" s="14">
        <v>0</v>
      </c>
      <c r="J91" s="14">
        <v>0</v>
      </c>
      <c r="K91" s="14">
        <v>0</v>
      </c>
      <c r="L91" s="14">
        <v>0</v>
      </c>
      <c r="M91" s="14">
        <v>4515</v>
      </c>
      <c r="N91" s="14">
        <v>2673</v>
      </c>
      <c r="O91" s="14">
        <v>499</v>
      </c>
      <c r="P91" s="14">
        <v>1509</v>
      </c>
      <c r="Q91" s="14">
        <v>1274</v>
      </c>
      <c r="R91" s="14">
        <v>117</v>
      </c>
      <c r="S91" s="14">
        <v>117283</v>
      </c>
      <c r="T91" s="19">
        <f t="shared" si="14"/>
        <v>156108</v>
      </c>
      <c r="V91" s="14">
        <v>24352</v>
      </c>
      <c r="W91" s="14">
        <v>0</v>
      </c>
      <c r="X91" s="19">
        <f t="shared" si="16"/>
        <v>24352</v>
      </c>
      <c r="Z91" s="14">
        <v>0</v>
      </c>
      <c r="AA91" s="14">
        <v>0</v>
      </c>
      <c r="AB91" s="14">
        <v>0</v>
      </c>
      <c r="AC91" s="14">
        <v>0</v>
      </c>
      <c r="AD91" s="14">
        <v>0</v>
      </c>
      <c r="AE91" s="14">
        <v>0</v>
      </c>
      <c r="AF91" s="14">
        <v>5549</v>
      </c>
      <c r="AG91" s="14">
        <v>0</v>
      </c>
      <c r="AH91" s="14">
        <v>1184</v>
      </c>
      <c r="AI91" s="14">
        <v>0</v>
      </c>
      <c r="AJ91" s="14">
        <v>0</v>
      </c>
      <c r="AK91" s="14">
        <v>0</v>
      </c>
      <c r="AL91" s="14">
        <v>0</v>
      </c>
      <c r="AM91" s="14">
        <v>0</v>
      </c>
      <c r="AN91" s="19">
        <f t="shared" si="17"/>
        <v>6733</v>
      </c>
      <c r="AP91" s="14">
        <v>0</v>
      </c>
      <c r="AQ91" s="14">
        <v>0</v>
      </c>
      <c r="AR91" s="14">
        <v>0</v>
      </c>
      <c r="AS91" s="14">
        <v>0</v>
      </c>
      <c r="AT91" s="14">
        <v>0</v>
      </c>
      <c r="AU91" s="14">
        <v>0</v>
      </c>
      <c r="AV91" s="19">
        <f t="shared" si="18"/>
        <v>0</v>
      </c>
      <c r="AX91" s="19">
        <f t="shared" si="15"/>
        <v>187193</v>
      </c>
    </row>
    <row r="92" spans="1:50" x14ac:dyDescent="0.2">
      <c r="A92" s="8">
        <v>5</v>
      </c>
      <c r="B92" s="8">
        <v>202305</v>
      </c>
      <c r="C92" s="8">
        <v>12</v>
      </c>
      <c r="D92" s="14">
        <v>0</v>
      </c>
      <c r="E92" s="14">
        <v>0</v>
      </c>
      <c r="F92" s="14">
        <v>0</v>
      </c>
      <c r="G92" s="14">
        <v>14471</v>
      </c>
      <c r="H92" s="14">
        <v>0</v>
      </c>
      <c r="I92" s="14">
        <v>104</v>
      </c>
      <c r="J92" s="14">
        <v>0</v>
      </c>
      <c r="K92" s="14">
        <v>46668</v>
      </c>
      <c r="L92" s="14">
        <v>156</v>
      </c>
      <c r="M92" s="14">
        <v>978824</v>
      </c>
      <c r="N92" s="14">
        <v>1291</v>
      </c>
      <c r="O92" s="14">
        <v>0</v>
      </c>
      <c r="P92" s="14">
        <v>0</v>
      </c>
      <c r="Q92" s="14">
        <v>10278</v>
      </c>
      <c r="R92" s="14">
        <v>0</v>
      </c>
      <c r="S92" s="14">
        <v>58321</v>
      </c>
      <c r="T92" s="19">
        <f t="shared" si="14"/>
        <v>1110113</v>
      </c>
      <c r="V92" s="14">
        <v>3217</v>
      </c>
      <c r="W92" s="14">
        <v>0</v>
      </c>
      <c r="X92" s="19">
        <f t="shared" si="16"/>
        <v>3217</v>
      </c>
      <c r="Z92" s="14">
        <v>0</v>
      </c>
      <c r="AA92" s="14">
        <v>0</v>
      </c>
      <c r="AB92" s="14">
        <v>0</v>
      </c>
      <c r="AC92" s="14">
        <v>0</v>
      </c>
      <c r="AD92" s="14">
        <v>0</v>
      </c>
      <c r="AE92" s="14">
        <v>0</v>
      </c>
      <c r="AF92" s="14">
        <v>54982</v>
      </c>
      <c r="AG92" s="14">
        <v>0</v>
      </c>
      <c r="AH92" s="14">
        <v>0</v>
      </c>
      <c r="AI92" s="14">
        <v>308</v>
      </c>
      <c r="AJ92" s="14">
        <v>0</v>
      </c>
      <c r="AK92" s="14">
        <v>0</v>
      </c>
      <c r="AL92" s="14">
        <v>35177</v>
      </c>
      <c r="AM92" s="14">
        <v>0</v>
      </c>
      <c r="AN92" s="19">
        <f t="shared" si="17"/>
        <v>90467</v>
      </c>
      <c r="AP92" s="14">
        <v>0</v>
      </c>
      <c r="AQ92" s="14">
        <v>0</v>
      </c>
      <c r="AR92" s="14">
        <v>543</v>
      </c>
      <c r="AS92" s="14">
        <v>0</v>
      </c>
      <c r="AT92" s="14">
        <v>276</v>
      </c>
      <c r="AU92" s="14">
        <v>0</v>
      </c>
      <c r="AV92" s="19">
        <f t="shared" si="18"/>
        <v>819</v>
      </c>
      <c r="AX92" s="19">
        <f t="shared" si="15"/>
        <v>1204616</v>
      </c>
    </row>
    <row r="93" spans="1:50" x14ac:dyDescent="0.2">
      <c r="A93" s="8">
        <v>5</v>
      </c>
      <c r="B93" s="8">
        <v>202305</v>
      </c>
      <c r="C93" s="8">
        <v>15</v>
      </c>
      <c r="D93" s="14">
        <v>0</v>
      </c>
      <c r="E93" s="14">
        <v>6619</v>
      </c>
      <c r="F93" s="14">
        <v>0</v>
      </c>
      <c r="G93" s="14">
        <v>14830</v>
      </c>
      <c r="H93" s="14">
        <v>0</v>
      </c>
      <c r="I93" s="14">
        <v>5756</v>
      </c>
      <c r="J93" s="14">
        <v>15137</v>
      </c>
      <c r="K93" s="14">
        <v>36942</v>
      </c>
      <c r="L93" s="14">
        <v>15175</v>
      </c>
      <c r="M93" s="14">
        <v>480297</v>
      </c>
      <c r="N93" s="14">
        <v>758</v>
      </c>
      <c r="O93" s="14">
        <v>546</v>
      </c>
      <c r="P93" s="14">
        <v>43</v>
      </c>
      <c r="Q93" s="14">
        <v>2393</v>
      </c>
      <c r="R93" s="14">
        <v>0</v>
      </c>
      <c r="S93" s="14">
        <v>62748</v>
      </c>
      <c r="T93" s="19">
        <f t="shared" si="14"/>
        <v>641244</v>
      </c>
      <c r="V93" s="14">
        <v>2399</v>
      </c>
      <c r="W93" s="14">
        <v>0</v>
      </c>
      <c r="X93" s="19">
        <f t="shared" si="16"/>
        <v>2399</v>
      </c>
      <c r="Z93" s="14">
        <v>0</v>
      </c>
      <c r="AA93" s="14">
        <v>3038</v>
      </c>
      <c r="AB93" s="14">
        <v>1291</v>
      </c>
      <c r="AC93" s="14">
        <v>0</v>
      </c>
      <c r="AD93" s="14">
        <v>0</v>
      </c>
      <c r="AE93" s="14">
        <v>435</v>
      </c>
      <c r="AF93" s="14">
        <v>36223</v>
      </c>
      <c r="AG93" s="14">
        <v>1517</v>
      </c>
      <c r="AH93" s="14">
        <v>0</v>
      </c>
      <c r="AI93" s="14">
        <v>0</v>
      </c>
      <c r="AJ93" s="14">
        <v>0</v>
      </c>
      <c r="AK93" s="14">
        <v>84</v>
      </c>
      <c r="AL93" s="14">
        <v>1033</v>
      </c>
      <c r="AM93" s="14">
        <v>0</v>
      </c>
      <c r="AN93" s="19">
        <f t="shared" si="17"/>
        <v>43621</v>
      </c>
      <c r="AP93" s="14">
        <v>205</v>
      </c>
      <c r="AQ93" s="14">
        <v>0</v>
      </c>
      <c r="AR93" s="14">
        <v>699</v>
      </c>
      <c r="AS93" s="14">
        <v>0</v>
      </c>
      <c r="AT93" s="14">
        <v>3454</v>
      </c>
      <c r="AU93" s="14">
        <v>0</v>
      </c>
      <c r="AV93" s="19">
        <f t="shared" si="18"/>
        <v>4358</v>
      </c>
      <c r="AX93" s="19">
        <f t="shared" si="15"/>
        <v>691622</v>
      </c>
    </row>
    <row r="94" spans="1:50" x14ac:dyDescent="0.2">
      <c r="A94" s="8">
        <v>5</v>
      </c>
      <c r="B94" s="8">
        <v>202305</v>
      </c>
      <c r="C94" s="8">
        <v>21</v>
      </c>
      <c r="D94" s="14">
        <v>0</v>
      </c>
      <c r="E94" s="14">
        <v>0</v>
      </c>
      <c r="F94" s="14">
        <v>0</v>
      </c>
      <c r="G94" s="14">
        <v>0</v>
      </c>
      <c r="H94" s="14">
        <v>0</v>
      </c>
      <c r="I94" s="14">
        <v>0</v>
      </c>
      <c r="J94" s="14">
        <v>0</v>
      </c>
      <c r="K94" s="14">
        <v>0</v>
      </c>
      <c r="L94" s="14">
        <v>0</v>
      </c>
      <c r="M94" s="14">
        <v>0</v>
      </c>
      <c r="N94" s="14">
        <v>0</v>
      </c>
      <c r="O94" s="14">
        <v>0</v>
      </c>
      <c r="P94" s="14">
        <v>0</v>
      </c>
      <c r="Q94" s="14">
        <v>0</v>
      </c>
      <c r="R94" s="14">
        <v>0</v>
      </c>
      <c r="S94" s="14">
        <v>0</v>
      </c>
      <c r="T94" s="19">
        <f t="shared" si="14"/>
        <v>0</v>
      </c>
      <c r="V94" s="14">
        <v>0</v>
      </c>
      <c r="W94" s="14">
        <v>0</v>
      </c>
      <c r="X94" s="19">
        <f t="shared" si="16"/>
        <v>0</v>
      </c>
      <c r="Z94" s="14">
        <v>0</v>
      </c>
      <c r="AA94" s="14">
        <v>0</v>
      </c>
      <c r="AB94" s="14">
        <v>0</v>
      </c>
      <c r="AC94" s="14">
        <v>0</v>
      </c>
      <c r="AD94" s="14">
        <v>0</v>
      </c>
      <c r="AE94" s="14">
        <v>0</v>
      </c>
      <c r="AF94" s="14">
        <v>0</v>
      </c>
      <c r="AG94" s="14">
        <v>0</v>
      </c>
      <c r="AH94" s="14">
        <v>0</v>
      </c>
      <c r="AI94" s="14">
        <v>0</v>
      </c>
      <c r="AJ94" s="14">
        <v>0</v>
      </c>
      <c r="AK94" s="14">
        <v>0</v>
      </c>
      <c r="AL94" s="14">
        <v>0</v>
      </c>
      <c r="AM94" s="14">
        <v>0</v>
      </c>
      <c r="AN94" s="19">
        <f t="shared" si="17"/>
        <v>0</v>
      </c>
      <c r="AP94" s="14">
        <v>0</v>
      </c>
      <c r="AQ94" s="14">
        <v>0</v>
      </c>
      <c r="AR94" s="14">
        <v>0</v>
      </c>
      <c r="AS94" s="14">
        <v>0</v>
      </c>
      <c r="AT94" s="14">
        <v>0</v>
      </c>
      <c r="AU94" s="14">
        <v>0</v>
      </c>
      <c r="AV94" s="19">
        <f t="shared" si="18"/>
        <v>0</v>
      </c>
      <c r="AX94" s="19">
        <f t="shared" si="15"/>
        <v>0</v>
      </c>
    </row>
    <row r="95" spans="1:50" x14ac:dyDescent="0.2">
      <c r="A95" s="8">
        <v>5</v>
      </c>
      <c r="B95" s="8">
        <v>202305</v>
      </c>
      <c r="C95" s="8">
        <v>23</v>
      </c>
      <c r="D95" s="14">
        <v>3200</v>
      </c>
      <c r="E95" s="14">
        <v>777221</v>
      </c>
      <c r="F95" s="14">
        <v>49414</v>
      </c>
      <c r="G95" s="14">
        <v>1063003</v>
      </c>
      <c r="H95" s="14">
        <v>12521</v>
      </c>
      <c r="I95" s="14">
        <v>1130572</v>
      </c>
      <c r="J95" s="14">
        <v>462109</v>
      </c>
      <c r="K95" s="14">
        <v>1759530</v>
      </c>
      <c r="L95" s="14">
        <v>2094844</v>
      </c>
      <c r="M95" s="14">
        <v>15212473</v>
      </c>
      <c r="N95" s="14">
        <v>198123</v>
      </c>
      <c r="O95" s="14">
        <v>48466</v>
      </c>
      <c r="P95" s="14">
        <v>63808</v>
      </c>
      <c r="Q95" s="14">
        <v>2417238</v>
      </c>
      <c r="R95" s="14">
        <v>345678</v>
      </c>
      <c r="S95" s="14">
        <v>4640946</v>
      </c>
      <c r="T95" s="19">
        <f t="shared" si="14"/>
        <v>30279146</v>
      </c>
      <c r="V95" s="14">
        <v>612355</v>
      </c>
      <c r="W95" s="14">
        <v>9361</v>
      </c>
      <c r="X95" s="19">
        <f t="shared" si="16"/>
        <v>621716</v>
      </c>
      <c r="Z95" s="14">
        <v>921</v>
      </c>
      <c r="AA95" s="14">
        <v>107381</v>
      </c>
      <c r="AB95" s="14">
        <v>58500</v>
      </c>
      <c r="AC95" s="14">
        <v>23444</v>
      </c>
      <c r="AD95" s="14">
        <v>5145</v>
      </c>
      <c r="AE95" s="14">
        <v>69578</v>
      </c>
      <c r="AF95" s="14">
        <v>427891</v>
      </c>
      <c r="AG95" s="14">
        <v>92807</v>
      </c>
      <c r="AH95" s="14">
        <v>16493</v>
      </c>
      <c r="AI95" s="14">
        <v>6373</v>
      </c>
      <c r="AJ95" s="14">
        <v>19861</v>
      </c>
      <c r="AK95" s="14">
        <v>80854</v>
      </c>
      <c r="AL95" s="14">
        <v>111182</v>
      </c>
      <c r="AM95" s="14">
        <v>0</v>
      </c>
      <c r="AN95" s="19">
        <f t="shared" si="17"/>
        <v>1020430</v>
      </c>
      <c r="AP95" s="14">
        <v>103463</v>
      </c>
      <c r="AQ95" s="14">
        <v>18058</v>
      </c>
      <c r="AR95" s="14">
        <v>381205</v>
      </c>
      <c r="AS95" s="14">
        <v>10132</v>
      </c>
      <c r="AT95" s="14">
        <v>1478252</v>
      </c>
      <c r="AU95" s="14">
        <v>1845</v>
      </c>
      <c r="AV95" s="19">
        <f t="shared" si="18"/>
        <v>1992955</v>
      </c>
      <c r="AX95" s="19">
        <f t="shared" si="15"/>
        <v>33914247</v>
      </c>
    </row>
    <row r="96" spans="1:50" x14ac:dyDescent="0.2">
      <c r="A96" s="8">
        <v>5</v>
      </c>
      <c r="B96" s="8">
        <v>202305</v>
      </c>
      <c r="C96" s="8">
        <v>31</v>
      </c>
      <c r="D96" s="14">
        <v>0</v>
      </c>
      <c r="E96" s="14">
        <v>0</v>
      </c>
      <c r="F96" s="14">
        <v>0</v>
      </c>
      <c r="G96" s="14">
        <v>0</v>
      </c>
      <c r="H96" s="14">
        <v>0</v>
      </c>
      <c r="I96" s="14">
        <v>0</v>
      </c>
      <c r="J96" s="14">
        <v>0</v>
      </c>
      <c r="K96" s="14">
        <v>0</v>
      </c>
      <c r="L96" s="14">
        <v>0</v>
      </c>
      <c r="M96" s="14">
        <v>11576435</v>
      </c>
      <c r="N96" s="14">
        <v>0</v>
      </c>
      <c r="O96" s="14">
        <v>0</v>
      </c>
      <c r="P96" s="14">
        <v>0</v>
      </c>
      <c r="Q96" s="14">
        <v>0</v>
      </c>
      <c r="R96" s="14">
        <v>0</v>
      </c>
      <c r="S96" s="14">
        <v>0</v>
      </c>
      <c r="T96" s="19">
        <f t="shared" si="14"/>
        <v>11576435</v>
      </c>
      <c r="V96" s="14">
        <v>0</v>
      </c>
      <c r="W96" s="14">
        <v>0</v>
      </c>
      <c r="X96" s="19">
        <f t="shared" si="16"/>
        <v>0</v>
      </c>
      <c r="Z96" s="14">
        <v>696000</v>
      </c>
      <c r="AA96" s="14">
        <v>0</v>
      </c>
      <c r="AB96" s="14">
        <v>0</v>
      </c>
      <c r="AC96" s="14">
        <v>0</v>
      </c>
      <c r="AD96" s="14">
        <v>0</v>
      </c>
      <c r="AE96" s="14">
        <v>0</v>
      </c>
      <c r="AF96" s="14">
        <v>0</v>
      </c>
      <c r="AG96" s="14">
        <v>0</v>
      </c>
      <c r="AH96" s="14">
        <v>0</v>
      </c>
      <c r="AI96" s="14">
        <v>0</v>
      </c>
      <c r="AJ96" s="14">
        <v>0</v>
      </c>
      <c r="AK96" s="14">
        <v>0</v>
      </c>
      <c r="AL96" s="14">
        <v>0</v>
      </c>
      <c r="AM96" s="14">
        <v>0</v>
      </c>
      <c r="AN96" s="19">
        <f t="shared" si="17"/>
        <v>696000</v>
      </c>
      <c r="AP96" s="14">
        <v>0</v>
      </c>
      <c r="AQ96" s="14">
        <v>0</v>
      </c>
      <c r="AR96" s="14">
        <v>0</v>
      </c>
      <c r="AS96" s="14">
        <v>0</v>
      </c>
      <c r="AT96" s="14">
        <v>0</v>
      </c>
      <c r="AU96" s="14">
        <v>0</v>
      </c>
      <c r="AV96" s="19">
        <f t="shared" si="18"/>
        <v>0</v>
      </c>
      <c r="AX96" s="19">
        <f t="shared" si="15"/>
        <v>12272435</v>
      </c>
    </row>
    <row r="97" spans="1:50" x14ac:dyDescent="0.2">
      <c r="A97" s="8">
        <v>5</v>
      </c>
      <c r="B97" s="8">
        <v>202305</v>
      </c>
      <c r="C97" s="8">
        <v>32</v>
      </c>
      <c r="D97" s="14">
        <v>0</v>
      </c>
      <c r="E97" s="14">
        <v>0</v>
      </c>
      <c r="F97" s="14">
        <v>0</v>
      </c>
      <c r="G97" s="14">
        <v>0</v>
      </c>
      <c r="H97" s="14">
        <v>0</v>
      </c>
      <c r="I97" s="14">
        <v>0</v>
      </c>
      <c r="J97" s="14">
        <v>0</v>
      </c>
      <c r="K97" s="14">
        <v>0</v>
      </c>
      <c r="L97" s="14">
        <v>0</v>
      </c>
      <c r="M97" s="14">
        <v>15657695</v>
      </c>
      <c r="N97" s="14">
        <v>0</v>
      </c>
      <c r="O97" s="14">
        <v>0</v>
      </c>
      <c r="P97" s="14">
        <v>0</v>
      </c>
      <c r="Q97" s="14">
        <v>0</v>
      </c>
      <c r="R97" s="14">
        <v>0</v>
      </c>
      <c r="S97" s="14">
        <v>0</v>
      </c>
      <c r="T97" s="19">
        <f t="shared" si="14"/>
        <v>15657695</v>
      </c>
      <c r="V97" s="14">
        <v>0</v>
      </c>
      <c r="W97" s="14">
        <v>0</v>
      </c>
      <c r="X97" s="19">
        <f t="shared" si="16"/>
        <v>0</v>
      </c>
      <c r="Z97" s="14">
        <v>0</v>
      </c>
      <c r="AA97" s="14">
        <v>0</v>
      </c>
      <c r="AB97" s="14">
        <v>0</v>
      </c>
      <c r="AC97" s="14">
        <v>0</v>
      </c>
      <c r="AD97" s="14">
        <v>0</v>
      </c>
      <c r="AE97" s="14">
        <v>0</v>
      </c>
      <c r="AF97" s="14">
        <v>0</v>
      </c>
      <c r="AG97" s="14">
        <v>0</v>
      </c>
      <c r="AH97" s="14">
        <v>0</v>
      </c>
      <c r="AI97" s="14">
        <v>0</v>
      </c>
      <c r="AJ97" s="14">
        <v>0</v>
      </c>
      <c r="AK97" s="14">
        <v>0</v>
      </c>
      <c r="AL97" s="14">
        <v>0</v>
      </c>
      <c r="AM97" s="14">
        <v>0</v>
      </c>
      <c r="AN97" s="19">
        <f t="shared" si="17"/>
        <v>0</v>
      </c>
      <c r="AP97" s="14">
        <v>0</v>
      </c>
      <c r="AQ97" s="14">
        <v>0</v>
      </c>
      <c r="AR97" s="14">
        <v>0</v>
      </c>
      <c r="AS97" s="14">
        <v>0</v>
      </c>
      <c r="AT97" s="14">
        <v>0</v>
      </c>
      <c r="AU97" s="14">
        <v>0</v>
      </c>
      <c r="AV97" s="19">
        <f t="shared" si="18"/>
        <v>0</v>
      </c>
      <c r="AX97" s="19">
        <f t="shared" si="15"/>
        <v>15657695</v>
      </c>
    </row>
    <row r="98" spans="1:50" x14ac:dyDescent="0.2">
      <c r="A98" s="8">
        <v>6</v>
      </c>
      <c r="B98" s="8">
        <v>202306</v>
      </c>
      <c r="C98" s="8">
        <v>1</v>
      </c>
      <c r="D98" s="14">
        <v>114619</v>
      </c>
      <c r="E98" s="14">
        <v>1501537</v>
      </c>
      <c r="F98" s="14">
        <v>172657</v>
      </c>
      <c r="G98" s="14">
        <v>8419280</v>
      </c>
      <c r="H98" s="14">
        <v>318622</v>
      </c>
      <c r="I98" s="14">
        <v>8659425</v>
      </c>
      <c r="J98" s="14">
        <v>5564066</v>
      </c>
      <c r="K98" s="14">
        <v>7631072</v>
      </c>
      <c r="L98" s="14">
        <v>11769871</v>
      </c>
      <c r="M98" s="14">
        <v>37640542</v>
      </c>
      <c r="N98" s="14">
        <v>434037</v>
      </c>
      <c r="O98" s="14">
        <v>412118</v>
      </c>
      <c r="P98" s="14">
        <v>430287</v>
      </c>
      <c r="Q98" s="14">
        <v>6117972</v>
      </c>
      <c r="R98" s="14">
        <v>333367</v>
      </c>
      <c r="S98" s="14">
        <v>15547678</v>
      </c>
      <c r="T98" s="19">
        <f t="shared" si="14"/>
        <v>105067150</v>
      </c>
      <c r="V98" s="14">
        <v>1833498</v>
      </c>
      <c r="W98" s="14">
        <v>19894</v>
      </c>
      <c r="X98" s="19">
        <f>SUM(V98:W98)</f>
        <v>1853392</v>
      </c>
      <c r="Z98" s="14">
        <v>8276</v>
      </c>
      <c r="AA98" s="14">
        <v>4565</v>
      </c>
      <c r="AB98" s="14">
        <v>796141</v>
      </c>
      <c r="AC98" s="14">
        <v>291741</v>
      </c>
      <c r="AD98" s="14">
        <v>73465</v>
      </c>
      <c r="AE98" s="14">
        <v>385969</v>
      </c>
      <c r="AF98" s="14">
        <v>1282477</v>
      </c>
      <c r="AG98" s="14">
        <v>1528468</v>
      </c>
      <c r="AH98" s="14">
        <v>10209</v>
      </c>
      <c r="AI98" s="14">
        <v>497325</v>
      </c>
      <c r="AJ98" s="14">
        <v>38184</v>
      </c>
      <c r="AK98" s="14">
        <v>689342</v>
      </c>
      <c r="AL98" s="14">
        <v>162279</v>
      </c>
      <c r="AM98" s="14">
        <v>0</v>
      </c>
      <c r="AN98" s="19">
        <f>SUM(Z98:AM98)</f>
        <v>5768441</v>
      </c>
      <c r="AO98" s="14"/>
      <c r="AP98" s="14">
        <v>603802</v>
      </c>
      <c r="AQ98" s="14">
        <v>114602</v>
      </c>
      <c r="AR98" s="14">
        <v>2565283</v>
      </c>
      <c r="AS98" s="14">
        <v>69949</v>
      </c>
      <c r="AT98" s="14">
        <v>4555817</v>
      </c>
      <c r="AU98" s="14">
        <v>28239</v>
      </c>
      <c r="AV98" s="19">
        <f>SUM(AP98:AU98)</f>
        <v>7937692</v>
      </c>
      <c r="AX98" s="19">
        <f t="shared" si="15"/>
        <v>120626675</v>
      </c>
    </row>
    <row r="99" spans="1:50" x14ac:dyDescent="0.2">
      <c r="A99" s="8">
        <v>6</v>
      </c>
      <c r="B99" s="8">
        <v>202306</v>
      </c>
      <c r="C99" s="8">
        <v>2</v>
      </c>
      <c r="D99" s="14">
        <v>133</v>
      </c>
      <c r="E99" s="14">
        <v>0</v>
      </c>
      <c r="F99" s="14">
        <v>0</v>
      </c>
      <c r="G99" s="14">
        <v>23330</v>
      </c>
      <c r="H99" s="14">
        <v>2044</v>
      </c>
      <c r="I99" s="14">
        <v>17414</v>
      </c>
      <c r="J99" s="14">
        <v>2864</v>
      </c>
      <c r="K99" s="14">
        <v>8607</v>
      </c>
      <c r="L99" s="14">
        <v>40949</v>
      </c>
      <c r="M99" s="14">
        <v>85855</v>
      </c>
      <c r="N99" s="14">
        <v>369</v>
      </c>
      <c r="O99" s="14">
        <v>0</v>
      </c>
      <c r="P99" s="14">
        <v>1108</v>
      </c>
      <c r="Q99" s="14">
        <v>22891</v>
      </c>
      <c r="R99" s="14">
        <v>4</v>
      </c>
      <c r="S99" s="14">
        <v>24009</v>
      </c>
      <c r="T99" s="19">
        <f t="shared" si="14"/>
        <v>229577</v>
      </c>
      <c r="V99" s="14">
        <v>408</v>
      </c>
      <c r="W99" s="14">
        <v>0</v>
      </c>
      <c r="X99" s="19">
        <f t="shared" ref="X99:X116" si="19">SUM(V99:W99)</f>
        <v>408</v>
      </c>
      <c r="Z99" s="14">
        <v>0</v>
      </c>
      <c r="AA99" s="14">
        <v>0</v>
      </c>
      <c r="AB99" s="14">
        <v>1568</v>
      </c>
      <c r="AC99" s="14">
        <v>1367</v>
      </c>
      <c r="AD99" s="14">
        <v>1084</v>
      </c>
      <c r="AE99" s="14">
        <v>474</v>
      </c>
      <c r="AF99" s="14">
        <v>1564</v>
      </c>
      <c r="AG99" s="14">
        <v>4733</v>
      </c>
      <c r="AH99" s="14">
        <v>0</v>
      </c>
      <c r="AI99" s="14">
        <v>465</v>
      </c>
      <c r="AJ99" s="14">
        <v>0</v>
      </c>
      <c r="AK99" s="14">
        <v>2330</v>
      </c>
      <c r="AL99" s="14">
        <v>0</v>
      </c>
      <c r="AM99" s="14">
        <v>0</v>
      </c>
      <c r="AN99" s="19">
        <f t="shared" ref="AN99:AN116" si="20">SUM(Z99:AM99)</f>
        <v>13585</v>
      </c>
      <c r="AP99" s="14">
        <v>1333</v>
      </c>
      <c r="AQ99" s="14">
        <v>0</v>
      </c>
      <c r="AR99" s="14">
        <v>7457</v>
      </c>
      <c r="AS99" s="14">
        <v>0</v>
      </c>
      <c r="AT99" s="14">
        <v>27292</v>
      </c>
      <c r="AU99" s="14">
        <v>0</v>
      </c>
      <c r="AV99" s="19">
        <f t="shared" ref="AV99:AV116" si="21">SUM(AP99:AU99)</f>
        <v>36082</v>
      </c>
      <c r="AX99" s="19">
        <f t="shared" si="15"/>
        <v>279652</v>
      </c>
    </row>
    <row r="100" spans="1:50" x14ac:dyDescent="0.2">
      <c r="A100" s="8">
        <v>6</v>
      </c>
      <c r="B100" s="8">
        <v>202306</v>
      </c>
      <c r="C100" s="8">
        <v>3</v>
      </c>
      <c r="D100" s="14">
        <v>1250</v>
      </c>
      <c r="E100" s="14">
        <v>59986</v>
      </c>
      <c r="F100" s="14">
        <v>0</v>
      </c>
      <c r="G100" s="14">
        <v>67798</v>
      </c>
      <c r="H100" s="14">
        <v>0</v>
      </c>
      <c r="I100" s="14">
        <v>61307</v>
      </c>
      <c r="J100" s="14">
        <v>207531</v>
      </c>
      <c r="K100" s="14">
        <v>288418</v>
      </c>
      <c r="L100" s="14">
        <v>247730</v>
      </c>
      <c r="M100" s="14">
        <v>1188810</v>
      </c>
      <c r="N100" s="14">
        <v>1492</v>
      </c>
      <c r="O100" s="14">
        <v>1344</v>
      </c>
      <c r="P100" s="14">
        <v>1831</v>
      </c>
      <c r="Q100" s="14">
        <v>6727</v>
      </c>
      <c r="R100" s="14">
        <v>1751</v>
      </c>
      <c r="S100" s="14">
        <v>816478</v>
      </c>
      <c r="T100" s="19">
        <f t="shared" si="14"/>
        <v>2952453</v>
      </c>
      <c r="V100" s="14">
        <v>32024</v>
      </c>
      <c r="W100" s="14">
        <v>866</v>
      </c>
      <c r="X100" s="19">
        <f t="shared" si="19"/>
        <v>32890</v>
      </c>
      <c r="Z100" s="14">
        <v>0</v>
      </c>
      <c r="AA100" s="14">
        <v>0</v>
      </c>
      <c r="AB100" s="14">
        <v>24106</v>
      </c>
      <c r="AC100" s="14">
        <v>26782</v>
      </c>
      <c r="AD100" s="14">
        <v>1829</v>
      </c>
      <c r="AE100" s="14">
        <v>8026</v>
      </c>
      <c r="AF100" s="14">
        <v>80559</v>
      </c>
      <c r="AG100" s="14">
        <v>15619</v>
      </c>
      <c r="AH100" s="14">
        <v>0</v>
      </c>
      <c r="AI100" s="14">
        <v>6844</v>
      </c>
      <c r="AJ100" s="14">
        <v>524</v>
      </c>
      <c r="AK100" s="14">
        <v>9047</v>
      </c>
      <c r="AL100" s="14">
        <v>3495</v>
      </c>
      <c r="AM100" s="14">
        <v>0</v>
      </c>
      <c r="AN100" s="19">
        <f t="shared" si="20"/>
        <v>176831</v>
      </c>
      <c r="AP100" s="14">
        <v>2294</v>
      </c>
      <c r="AQ100" s="14">
        <v>352</v>
      </c>
      <c r="AR100" s="14">
        <v>0</v>
      </c>
      <c r="AS100" s="14">
        <v>0</v>
      </c>
      <c r="AT100" s="14">
        <v>2250</v>
      </c>
      <c r="AU100" s="14">
        <v>0</v>
      </c>
      <c r="AV100" s="19">
        <f t="shared" si="21"/>
        <v>4896</v>
      </c>
      <c r="AX100" s="19">
        <f t="shared" si="15"/>
        <v>3167070</v>
      </c>
    </row>
    <row r="101" spans="1:50" x14ac:dyDescent="0.2">
      <c r="A101" s="8">
        <v>6</v>
      </c>
      <c r="B101" s="8">
        <v>202306</v>
      </c>
      <c r="C101" s="8">
        <v>6</v>
      </c>
      <c r="D101" s="14">
        <v>2013</v>
      </c>
      <c r="E101" s="14">
        <v>3127348</v>
      </c>
      <c r="F101" s="14">
        <v>192478</v>
      </c>
      <c r="G101" s="14">
        <v>5281179</v>
      </c>
      <c r="H101" s="14">
        <v>0</v>
      </c>
      <c r="I101" s="14">
        <v>2528876</v>
      </c>
      <c r="J101" s="14">
        <v>2074255</v>
      </c>
      <c r="K101" s="14">
        <v>7392567</v>
      </c>
      <c r="L101" s="14">
        <v>7338737</v>
      </c>
      <c r="M101" s="14">
        <v>114968522</v>
      </c>
      <c r="N101" s="14">
        <v>244535</v>
      </c>
      <c r="O101" s="14">
        <v>16654</v>
      </c>
      <c r="P101" s="14">
        <v>106123</v>
      </c>
      <c r="Q101" s="14">
        <v>6825024</v>
      </c>
      <c r="R101" s="14">
        <v>910545</v>
      </c>
      <c r="S101" s="14">
        <v>24964725</v>
      </c>
      <c r="T101" s="19">
        <f t="shared" si="14"/>
        <v>175973581</v>
      </c>
      <c r="V101" s="14">
        <v>1104077</v>
      </c>
      <c r="W101" s="14">
        <v>6746</v>
      </c>
      <c r="X101" s="19">
        <f t="shared" si="19"/>
        <v>1110823</v>
      </c>
      <c r="Z101" s="14">
        <v>0</v>
      </c>
      <c r="AA101" s="14">
        <v>42041</v>
      </c>
      <c r="AB101" s="14">
        <v>663720</v>
      </c>
      <c r="AC101" s="14">
        <v>43200</v>
      </c>
      <c r="AD101" s="14">
        <v>59600</v>
      </c>
      <c r="AE101" s="14">
        <v>439924</v>
      </c>
      <c r="AF101" s="14">
        <v>2361414</v>
      </c>
      <c r="AG101" s="14">
        <v>574017</v>
      </c>
      <c r="AH101" s="14">
        <v>16881</v>
      </c>
      <c r="AI101" s="14">
        <v>104400</v>
      </c>
      <c r="AJ101" s="14">
        <v>81640</v>
      </c>
      <c r="AK101" s="14">
        <v>99504</v>
      </c>
      <c r="AL101" s="14">
        <v>239348</v>
      </c>
      <c r="AM101" s="14">
        <v>0</v>
      </c>
      <c r="AN101" s="19">
        <f t="shared" si="20"/>
        <v>4725689</v>
      </c>
      <c r="AP101" s="14">
        <v>413029</v>
      </c>
      <c r="AQ101" s="14">
        <v>0</v>
      </c>
      <c r="AR101" s="14">
        <v>715013</v>
      </c>
      <c r="AS101" s="14">
        <v>0</v>
      </c>
      <c r="AT101" s="14">
        <v>3744970</v>
      </c>
      <c r="AU101" s="14">
        <v>0</v>
      </c>
      <c r="AV101" s="19">
        <f t="shared" si="21"/>
        <v>4873012</v>
      </c>
      <c r="AX101" s="19">
        <f t="shared" si="15"/>
        <v>186683105</v>
      </c>
    </row>
    <row r="102" spans="1:50" x14ac:dyDescent="0.2">
      <c r="A102" s="8">
        <v>6</v>
      </c>
      <c r="B102" s="8">
        <v>202306</v>
      </c>
      <c r="C102" s="8" t="s">
        <v>146</v>
      </c>
      <c r="D102" s="14">
        <v>0</v>
      </c>
      <c r="E102" s="14">
        <v>26960</v>
      </c>
      <c r="F102" s="14">
        <v>0</v>
      </c>
      <c r="G102" s="14">
        <v>680688</v>
      </c>
      <c r="H102" s="14">
        <v>20185</v>
      </c>
      <c r="I102" s="14">
        <v>69728</v>
      </c>
      <c r="J102" s="14">
        <v>165522</v>
      </c>
      <c r="K102" s="14">
        <v>781439</v>
      </c>
      <c r="L102" s="14">
        <v>205095</v>
      </c>
      <c r="M102" s="14">
        <v>5786250</v>
      </c>
      <c r="N102" s="14">
        <v>1720</v>
      </c>
      <c r="O102" s="14">
        <v>2520</v>
      </c>
      <c r="P102" s="14">
        <v>2280</v>
      </c>
      <c r="Q102" s="14">
        <v>334633</v>
      </c>
      <c r="R102" s="14">
        <v>4560</v>
      </c>
      <c r="S102" s="14">
        <v>1057921</v>
      </c>
      <c r="T102" s="19">
        <f t="shared" si="14"/>
        <v>9139501</v>
      </c>
      <c r="V102" s="14">
        <v>17640</v>
      </c>
      <c r="W102" s="14">
        <v>0</v>
      </c>
      <c r="X102" s="19">
        <f t="shared" si="19"/>
        <v>17640</v>
      </c>
      <c r="Z102" s="14">
        <v>0</v>
      </c>
      <c r="AA102" s="14">
        <v>4252</v>
      </c>
      <c r="AB102" s="14">
        <v>6440</v>
      </c>
      <c r="AC102" s="14">
        <v>0</v>
      </c>
      <c r="AD102" s="14">
        <v>0</v>
      </c>
      <c r="AE102" s="14">
        <v>5506</v>
      </c>
      <c r="AF102" s="14">
        <v>374958</v>
      </c>
      <c r="AG102" s="14">
        <v>5160</v>
      </c>
      <c r="AH102" s="14">
        <v>0</v>
      </c>
      <c r="AI102" s="14">
        <v>360</v>
      </c>
      <c r="AJ102" s="14">
        <v>17200</v>
      </c>
      <c r="AK102" s="14">
        <v>0</v>
      </c>
      <c r="AL102" s="14">
        <v>0</v>
      </c>
      <c r="AM102" s="14">
        <v>0</v>
      </c>
      <c r="AN102" s="19">
        <f t="shared" si="20"/>
        <v>413876</v>
      </c>
      <c r="AP102" s="14">
        <v>0</v>
      </c>
      <c r="AQ102" s="14">
        <v>0</v>
      </c>
      <c r="AR102" s="14">
        <v>107708</v>
      </c>
      <c r="AS102" s="14">
        <v>55560</v>
      </c>
      <c r="AT102" s="14">
        <v>247738</v>
      </c>
      <c r="AU102" s="14">
        <v>0</v>
      </c>
      <c r="AV102" s="19">
        <f t="shared" si="21"/>
        <v>411006</v>
      </c>
      <c r="AX102" s="19">
        <f t="shared" si="15"/>
        <v>9982023</v>
      </c>
    </row>
    <row r="103" spans="1:50" x14ac:dyDescent="0.2">
      <c r="A103" s="8">
        <v>6</v>
      </c>
      <c r="B103" s="8">
        <v>202306</v>
      </c>
      <c r="C103" s="8" t="s">
        <v>147</v>
      </c>
      <c r="D103" s="14">
        <v>0</v>
      </c>
      <c r="E103" s="14">
        <v>0</v>
      </c>
      <c r="F103" s="14">
        <v>0</v>
      </c>
      <c r="G103" s="14">
        <v>0</v>
      </c>
      <c r="H103" s="14">
        <v>0</v>
      </c>
      <c r="I103" s="14">
        <v>0</v>
      </c>
      <c r="J103" s="14">
        <v>0</v>
      </c>
      <c r="K103" s="14">
        <v>0</v>
      </c>
      <c r="L103" s="14">
        <v>0</v>
      </c>
      <c r="M103" s="14">
        <v>0</v>
      </c>
      <c r="N103" s="14">
        <v>0</v>
      </c>
      <c r="O103" s="14">
        <v>0</v>
      </c>
      <c r="P103" s="14">
        <v>0</v>
      </c>
      <c r="Q103" s="14">
        <v>0</v>
      </c>
      <c r="R103" s="14">
        <v>0</v>
      </c>
      <c r="S103" s="14">
        <v>0</v>
      </c>
      <c r="T103" s="19">
        <f t="shared" si="14"/>
        <v>0</v>
      </c>
      <c r="V103" s="14">
        <v>0</v>
      </c>
      <c r="W103" s="14">
        <v>0</v>
      </c>
      <c r="X103" s="19">
        <f t="shared" si="19"/>
        <v>0</v>
      </c>
      <c r="Z103" s="14">
        <v>0</v>
      </c>
      <c r="AA103" s="14">
        <v>0</v>
      </c>
      <c r="AB103" s="14">
        <v>0</v>
      </c>
      <c r="AC103" s="14">
        <v>0</v>
      </c>
      <c r="AD103" s="14">
        <v>0</v>
      </c>
      <c r="AE103" s="14">
        <v>0</v>
      </c>
      <c r="AF103" s="14">
        <v>0</v>
      </c>
      <c r="AG103" s="14">
        <v>0</v>
      </c>
      <c r="AH103" s="14">
        <v>0</v>
      </c>
      <c r="AI103" s="14">
        <v>0</v>
      </c>
      <c r="AJ103" s="14">
        <v>0</v>
      </c>
      <c r="AK103" s="14">
        <v>0</v>
      </c>
      <c r="AL103" s="14">
        <v>0</v>
      </c>
      <c r="AM103" s="14">
        <v>0</v>
      </c>
      <c r="AN103" s="19">
        <f t="shared" si="20"/>
        <v>0</v>
      </c>
      <c r="AP103" s="14">
        <v>0</v>
      </c>
      <c r="AQ103" s="14">
        <v>0</v>
      </c>
      <c r="AR103" s="14">
        <v>0</v>
      </c>
      <c r="AS103" s="14">
        <v>0</v>
      </c>
      <c r="AT103" s="14">
        <v>0</v>
      </c>
      <c r="AU103" s="14">
        <v>0</v>
      </c>
      <c r="AV103" s="19">
        <f t="shared" si="21"/>
        <v>0</v>
      </c>
      <c r="AX103" s="19">
        <f t="shared" si="15"/>
        <v>0</v>
      </c>
    </row>
    <row r="104" spans="1:50" x14ac:dyDescent="0.2">
      <c r="A104" s="8">
        <v>6</v>
      </c>
      <c r="B104" s="8">
        <v>202306</v>
      </c>
      <c r="C104" s="8">
        <v>7</v>
      </c>
      <c r="D104" s="14">
        <v>0</v>
      </c>
      <c r="E104" s="14">
        <v>6959</v>
      </c>
      <c r="F104" s="14">
        <v>0</v>
      </c>
      <c r="G104" s="14">
        <v>4158</v>
      </c>
      <c r="H104" s="14">
        <v>0</v>
      </c>
      <c r="I104" s="14">
        <v>10573</v>
      </c>
      <c r="J104" s="14">
        <v>7244</v>
      </c>
      <c r="K104" s="14">
        <v>17371</v>
      </c>
      <c r="L104" s="14">
        <v>24931</v>
      </c>
      <c r="M104" s="14">
        <v>193589</v>
      </c>
      <c r="N104" s="14">
        <v>1567</v>
      </c>
      <c r="O104" s="14">
        <v>177</v>
      </c>
      <c r="P104" s="14">
        <v>304</v>
      </c>
      <c r="Q104" s="14">
        <v>716</v>
      </c>
      <c r="R104" s="14">
        <v>259</v>
      </c>
      <c r="S104" s="14">
        <v>48870</v>
      </c>
      <c r="T104" s="19">
        <f t="shared" si="14"/>
        <v>316718</v>
      </c>
      <c r="V104" s="14">
        <v>3228</v>
      </c>
      <c r="W104" s="14">
        <v>78</v>
      </c>
      <c r="X104" s="19">
        <f t="shared" si="19"/>
        <v>3306</v>
      </c>
      <c r="Z104" s="14">
        <v>0</v>
      </c>
      <c r="AA104" s="14">
        <v>0</v>
      </c>
      <c r="AB104" s="14">
        <v>285</v>
      </c>
      <c r="AC104" s="14">
        <v>444</v>
      </c>
      <c r="AD104" s="14">
        <v>296</v>
      </c>
      <c r="AE104" s="14">
        <v>69</v>
      </c>
      <c r="AF104" s="14">
        <v>7187</v>
      </c>
      <c r="AG104" s="14">
        <v>779</v>
      </c>
      <c r="AH104" s="14">
        <v>444</v>
      </c>
      <c r="AI104" s="14">
        <v>0</v>
      </c>
      <c r="AJ104" s="14">
        <v>0</v>
      </c>
      <c r="AK104" s="14">
        <v>56</v>
      </c>
      <c r="AL104" s="14">
        <v>646</v>
      </c>
      <c r="AM104" s="14">
        <v>0</v>
      </c>
      <c r="AN104" s="19">
        <f t="shared" si="20"/>
        <v>10206</v>
      </c>
      <c r="AP104" s="14">
        <v>427</v>
      </c>
      <c r="AQ104" s="14">
        <v>208</v>
      </c>
      <c r="AR104" s="14">
        <v>39</v>
      </c>
      <c r="AS104" s="14">
        <v>97</v>
      </c>
      <c r="AT104" s="14">
        <v>305</v>
      </c>
      <c r="AU104" s="14">
        <v>0</v>
      </c>
      <c r="AV104" s="19">
        <f t="shared" si="21"/>
        <v>1076</v>
      </c>
      <c r="AX104" s="19">
        <f t="shared" si="15"/>
        <v>331306</v>
      </c>
    </row>
    <row r="105" spans="1:50" x14ac:dyDescent="0.2">
      <c r="A105" s="8">
        <v>6</v>
      </c>
      <c r="B105" s="8">
        <v>202306</v>
      </c>
      <c r="C105" s="8">
        <v>8</v>
      </c>
      <c r="D105" s="14">
        <v>0</v>
      </c>
      <c r="E105" s="14">
        <v>0</v>
      </c>
      <c r="F105" s="14">
        <v>0</v>
      </c>
      <c r="G105" s="14">
        <v>0</v>
      </c>
      <c r="H105" s="14">
        <v>0</v>
      </c>
      <c r="I105" s="14">
        <v>293100</v>
      </c>
      <c r="J105" s="14">
        <v>47840</v>
      </c>
      <c r="K105" s="14">
        <v>0</v>
      </c>
      <c r="L105" s="14">
        <v>1324800</v>
      </c>
      <c r="M105" s="14">
        <v>42712495</v>
      </c>
      <c r="N105" s="14">
        <v>0</v>
      </c>
      <c r="O105" s="14">
        <v>0</v>
      </c>
      <c r="P105" s="14">
        <v>0</v>
      </c>
      <c r="Q105" s="14">
        <v>6300</v>
      </c>
      <c r="R105" s="14">
        <v>0</v>
      </c>
      <c r="S105" s="14">
        <v>9500701</v>
      </c>
      <c r="T105" s="19">
        <f t="shared" si="14"/>
        <v>53885236</v>
      </c>
      <c r="V105" s="14">
        <v>0</v>
      </c>
      <c r="W105" s="14">
        <v>0</v>
      </c>
      <c r="X105" s="19">
        <f t="shared" si="19"/>
        <v>0</v>
      </c>
      <c r="Z105" s="14">
        <v>0</v>
      </c>
      <c r="AA105" s="14">
        <v>0</v>
      </c>
      <c r="AB105" s="14">
        <v>198000</v>
      </c>
      <c r="AC105" s="14">
        <v>0</v>
      </c>
      <c r="AD105" s="14">
        <v>0</v>
      </c>
      <c r="AE105" s="14">
        <v>1497602</v>
      </c>
      <c r="AF105" s="14">
        <v>911168</v>
      </c>
      <c r="AG105" s="14">
        <v>0</v>
      </c>
      <c r="AH105" s="14">
        <v>0</v>
      </c>
      <c r="AI105" s="14">
        <v>0</v>
      </c>
      <c r="AJ105" s="14">
        <v>0</v>
      </c>
      <c r="AK105" s="14">
        <v>0</v>
      </c>
      <c r="AL105" s="14">
        <v>0</v>
      </c>
      <c r="AM105" s="14">
        <v>0</v>
      </c>
      <c r="AN105" s="19">
        <f t="shared" si="20"/>
        <v>2606770</v>
      </c>
      <c r="AP105" s="14">
        <v>0</v>
      </c>
      <c r="AQ105" s="14">
        <v>0</v>
      </c>
      <c r="AR105" s="14">
        <v>0</v>
      </c>
      <c r="AS105" s="14">
        <v>0</v>
      </c>
      <c r="AT105" s="14">
        <v>560000</v>
      </c>
      <c r="AU105" s="14">
        <v>0</v>
      </c>
      <c r="AV105" s="19">
        <f t="shared" si="21"/>
        <v>560000</v>
      </c>
      <c r="AX105" s="19">
        <f t="shared" si="15"/>
        <v>57052006</v>
      </c>
    </row>
    <row r="106" spans="1:50" x14ac:dyDescent="0.2">
      <c r="A106" s="8">
        <v>6</v>
      </c>
      <c r="B106" s="8">
        <v>202306</v>
      </c>
      <c r="C106" s="8">
        <v>9</v>
      </c>
      <c r="D106" s="14">
        <v>0</v>
      </c>
      <c r="E106" s="14">
        <v>0</v>
      </c>
      <c r="F106" s="14">
        <v>0</v>
      </c>
      <c r="G106" s="14">
        <v>508800</v>
      </c>
      <c r="H106" s="14">
        <v>0</v>
      </c>
      <c r="I106" s="14">
        <v>0</v>
      </c>
      <c r="J106" s="14">
        <v>0</v>
      </c>
      <c r="K106" s="14">
        <v>0</v>
      </c>
      <c r="L106" s="14">
        <v>0</v>
      </c>
      <c r="M106" s="14">
        <v>16007197</v>
      </c>
      <c r="N106" s="14">
        <v>0</v>
      </c>
      <c r="O106" s="14">
        <v>0</v>
      </c>
      <c r="P106" s="14">
        <v>0</v>
      </c>
      <c r="Q106" s="14">
        <v>0</v>
      </c>
      <c r="R106" s="14">
        <v>0</v>
      </c>
      <c r="S106" s="14">
        <v>19844000</v>
      </c>
      <c r="T106" s="19">
        <f t="shared" si="14"/>
        <v>36359997</v>
      </c>
      <c r="V106" s="14">
        <v>0</v>
      </c>
      <c r="W106" s="14">
        <v>0</v>
      </c>
      <c r="X106" s="19">
        <f t="shared" si="19"/>
        <v>0</v>
      </c>
      <c r="Z106" s="14">
        <v>0</v>
      </c>
      <c r="AA106" s="14">
        <v>0</v>
      </c>
      <c r="AB106" s="14">
        <v>0</v>
      </c>
      <c r="AC106" s="14">
        <v>0</v>
      </c>
      <c r="AD106" s="14">
        <v>0</v>
      </c>
      <c r="AE106" s="14">
        <v>0</v>
      </c>
      <c r="AF106" s="14">
        <v>1547000</v>
      </c>
      <c r="AG106" s="14">
        <v>0</v>
      </c>
      <c r="AH106" s="14">
        <v>0</v>
      </c>
      <c r="AI106" s="14">
        <v>0</v>
      </c>
      <c r="AJ106" s="14">
        <v>0</v>
      </c>
      <c r="AK106" s="14">
        <v>26720</v>
      </c>
      <c r="AL106" s="14">
        <v>0</v>
      </c>
      <c r="AM106" s="14">
        <v>0</v>
      </c>
      <c r="AN106" s="19">
        <f t="shared" si="20"/>
        <v>1573720</v>
      </c>
      <c r="AP106" s="14">
        <v>0</v>
      </c>
      <c r="AQ106" s="14">
        <v>0</v>
      </c>
      <c r="AR106" s="14">
        <v>0</v>
      </c>
      <c r="AS106" s="14">
        <v>0</v>
      </c>
      <c r="AT106" s="14">
        <v>0</v>
      </c>
      <c r="AU106" s="14">
        <v>0</v>
      </c>
      <c r="AV106" s="19">
        <f t="shared" si="21"/>
        <v>0</v>
      </c>
      <c r="AX106" s="19">
        <f t="shared" si="15"/>
        <v>37933717</v>
      </c>
    </row>
    <row r="107" spans="1:50" x14ac:dyDescent="0.2">
      <c r="A107" s="8">
        <v>6</v>
      </c>
      <c r="B107" s="8">
        <v>202306</v>
      </c>
      <c r="C107" s="8" t="s">
        <v>148</v>
      </c>
      <c r="D107" s="14">
        <v>0</v>
      </c>
      <c r="E107" s="14">
        <v>0</v>
      </c>
      <c r="F107" s="14">
        <v>0</v>
      </c>
      <c r="G107" s="14">
        <v>0</v>
      </c>
      <c r="H107" s="14">
        <v>0</v>
      </c>
      <c r="I107" s="14">
        <v>0</v>
      </c>
      <c r="J107" s="14">
        <v>0</v>
      </c>
      <c r="K107" s="14">
        <v>0</v>
      </c>
      <c r="L107" s="14">
        <v>0</v>
      </c>
      <c r="M107" s="14">
        <v>388800</v>
      </c>
      <c r="N107" s="14">
        <v>0</v>
      </c>
      <c r="O107" s="14">
        <v>0</v>
      </c>
      <c r="P107" s="14">
        <v>0</v>
      </c>
      <c r="Q107" s="14">
        <v>0</v>
      </c>
      <c r="R107" s="14">
        <v>0</v>
      </c>
      <c r="S107" s="14">
        <v>0</v>
      </c>
      <c r="T107" s="19">
        <f t="shared" si="14"/>
        <v>388800</v>
      </c>
      <c r="V107" s="14">
        <v>0</v>
      </c>
      <c r="W107" s="14">
        <v>0</v>
      </c>
      <c r="X107" s="19">
        <f t="shared" si="19"/>
        <v>0</v>
      </c>
      <c r="Z107" s="14">
        <v>0</v>
      </c>
      <c r="AA107" s="14">
        <v>0</v>
      </c>
      <c r="AB107" s="14">
        <v>0</v>
      </c>
      <c r="AC107" s="14">
        <v>0</v>
      </c>
      <c r="AD107" s="14">
        <v>0</v>
      </c>
      <c r="AE107" s="14">
        <v>0</v>
      </c>
      <c r="AF107" s="14">
        <v>0</v>
      </c>
      <c r="AG107" s="14">
        <v>0</v>
      </c>
      <c r="AH107" s="14">
        <v>0</v>
      </c>
      <c r="AI107" s="14">
        <v>0</v>
      </c>
      <c r="AJ107" s="14">
        <v>0</v>
      </c>
      <c r="AK107" s="14">
        <v>0</v>
      </c>
      <c r="AL107" s="14">
        <v>0</v>
      </c>
      <c r="AM107" s="14">
        <v>0</v>
      </c>
      <c r="AN107" s="19">
        <f t="shared" si="20"/>
        <v>0</v>
      </c>
      <c r="AP107" s="14">
        <v>0</v>
      </c>
      <c r="AQ107" s="14">
        <v>0</v>
      </c>
      <c r="AR107" s="14">
        <v>0</v>
      </c>
      <c r="AS107" s="14">
        <v>0</v>
      </c>
      <c r="AT107" s="14">
        <v>0</v>
      </c>
      <c r="AU107" s="14">
        <v>0</v>
      </c>
      <c r="AV107" s="19">
        <f t="shared" si="21"/>
        <v>0</v>
      </c>
      <c r="AX107" s="19">
        <f t="shared" si="15"/>
        <v>388800</v>
      </c>
    </row>
    <row r="108" spans="1:50" x14ac:dyDescent="0.2">
      <c r="A108" s="8">
        <v>6</v>
      </c>
      <c r="B108" s="8">
        <v>202306</v>
      </c>
      <c r="C108" s="8" t="s">
        <v>149</v>
      </c>
      <c r="D108" s="14">
        <v>0</v>
      </c>
      <c r="E108" s="14">
        <v>0</v>
      </c>
      <c r="F108" s="14">
        <v>0</v>
      </c>
      <c r="G108" s="14">
        <v>0</v>
      </c>
      <c r="H108" s="14">
        <v>0</v>
      </c>
      <c r="I108" s="14">
        <v>0</v>
      </c>
      <c r="J108" s="14">
        <v>0</v>
      </c>
      <c r="K108" s="14">
        <v>0</v>
      </c>
      <c r="L108" s="14">
        <v>0</v>
      </c>
      <c r="M108" s="14">
        <v>208101</v>
      </c>
      <c r="N108" s="14">
        <v>0</v>
      </c>
      <c r="O108" s="14">
        <v>0</v>
      </c>
      <c r="P108" s="14">
        <v>0</v>
      </c>
      <c r="Q108" s="14">
        <v>0</v>
      </c>
      <c r="R108" s="14">
        <v>0</v>
      </c>
      <c r="S108" s="14">
        <v>3169379</v>
      </c>
      <c r="T108" s="19">
        <f t="shared" si="14"/>
        <v>3377480</v>
      </c>
      <c r="V108" s="14">
        <v>0</v>
      </c>
      <c r="W108" s="14">
        <v>0</v>
      </c>
      <c r="X108" s="19">
        <f t="shared" si="19"/>
        <v>0</v>
      </c>
      <c r="Z108" s="14">
        <v>0</v>
      </c>
      <c r="AA108" s="14">
        <v>0</v>
      </c>
      <c r="AB108" s="14">
        <v>20155600</v>
      </c>
      <c r="AC108" s="14">
        <v>0</v>
      </c>
      <c r="AD108" s="14">
        <v>0</v>
      </c>
      <c r="AE108" s="14">
        <v>0</v>
      </c>
      <c r="AF108" s="14">
        <v>0</v>
      </c>
      <c r="AG108" s="14">
        <v>0</v>
      </c>
      <c r="AH108" s="14">
        <v>0</v>
      </c>
      <c r="AI108" s="14">
        <v>0</v>
      </c>
      <c r="AJ108" s="14">
        <v>0</v>
      </c>
      <c r="AK108" s="14">
        <v>0</v>
      </c>
      <c r="AL108" s="14">
        <v>0</v>
      </c>
      <c r="AM108" s="14">
        <v>0</v>
      </c>
      <c r="AN108" s="19">
        <f t="shared" si="20"/>
        <v>20155600</v>
      </c>
      <c r="AP108" s="14">
        <v>0</v>
      </c>
      <c r="AQ108" s="14">
        <v>0</v>
      </c>
      <c r="AR108" s="14">
        <v>0</v>
      </c>
      <c r="AS108" s="14">
        <v>0</v>
      </c>
      <c r="AT108" s="14">
        <v>0</v>
      </c>
      <c r="AU108" s="14">
        <v>0</v>
      </c>
      <c r="AV108" s="19">
        <f t="shared" si="21"/>
        <v>0</v>
      </c>
      <c r="AX108" s="19">
        <f t="shared" si="15"/>
        <v>23533080</v>
      </c>
    </row>
    <row r="109" spans="1:50" x14ac:dyDescent="0.2">
      <c r="A109" s="8">
        <v>6</v>
      </c>
      <c r="B109" s="8">
        <v>202306</v>
      </c>
      <c r="C109" s="8">
        <v>10</v>
      </c>
      <c r="D109" s="14">
        <v>38</v>
      </c>
      <c r="E109" s="14">
        <v>9260</v>
      </c>
      <c r="F109" s="14">
        <v>0</v>
      </c>
      <c r="G109" s="14">
        <v>0</v>
      </c>
      <c r="H109" s="14">
        <v>0</v>
      </c>
      <c r="I109" s="14">
        <v>3111</v>
      </c>
      <c r="J109" s="14">
        <v>800</v>
      </c>
      <c r="K109" s="14">
        <v>0</v>
      </c>
      <c r="L109" s="14">
        <v>11253</v>
      </c>
      <c r="M109" s="14">
        <v>71499</v>
      </c>
      <c r="N109" s="14">
        <v>5394</v>
      </c>
      <c r="O109" s="14">
        <v>29436</v>
      </c>
      <c r="P109" s="14">
        <v>11763</v>
      </c>
      <c r="Q109" s="14">
        <v>9191</v>
      </c>
      <c r="R109" s="14">
        <v>14451</v>
      </c>
      <c r="S109" s="14">
        <v>27264</v>
      </c>
      <c r="T109" s="19">
        <f t="shared" si="14"/>
        <v>193460</v>
      </c>
      <c r="V109" s="14">
        <v>149072</v>
      </c>
      <c r="W109" s="14">
        <v>38961</v>
      </c>
      <c r="X109" s="19">
        <f t="shared" si="19"/>
        <v>188033</v>
      </c>
      <c r="Z109" s="14">
        <v>0</v>
      </c>
      <c r="AA109" s="14">
        <v>0</v>
      </c>
      <c r="AB109" s="14">
        <v>0</v>
      </c>
      <c r="AC109" s="14">
        <v>0</v>
      </c>
      <c r="AD109" s="14">
        <v>0</v>
      </c>
      <c r="AE109" s="14">
        <v>0</v>
      </c>
      <c r="AF109" s="14">
        <v>15234</v>
      </c>
      <c r="AG109" s="14">
        <v>72807</v>
      </c>
      <c r="AH109" s="14">
        <v>0</v>
      </c>
      <c r="AI109" s="14">
        <v>0</v>
      </c>
      <c r="AJ109" s="14">
        <v>0</v>
      </c>
      <c r="AK109" s="14">
        <v>4594</v>
      </c>
      <c r="AL109" s="14">
        <v>0</v>
      </c>
      <c r="AM109" s="14">
        <v>0</v>
      </c>
      <c r="AN109" s="19">
        <f t="shared" si="20"/>
        <v>92635</v>
      </c>
      <c r="AP109" s="14">
        <v>41237</v>
      </c>
      <c r="AQ109" s="14">
        <v>13</v>
      </c>
      <c r="AR109" s="14">
        <v>0</v>
      </c>
      <c r="AS109" s="14">
        <v>37</v>
      </c>
      <c r="AT109" s="14">
        <v>0</v>
      </c>
      <c r="AU109" s="14">
        <v>16400</v>
      </c>
      <c r="AV109" s="19">
        <f t="shared" si="21"/>
        <v>57687</v>
      </c>
      <c r="AX109" s="19">
        <f t="shared" si="15"/>
        <v>531815</v>
      </c>
    </row>
    <row r="110" spans="1:50" x14ac:dyDescent="0.2">
      <c r="A110" s="8">
        <v>6</v>
      </c>
      <c r="B110" s="8">
        <v>202306</v>
      </c>
      <c r="C110" s="8">
        <v>11</v>
      </c>
      <c r="D110" s="14">
        <v>0</v>
      </c>
      <c r="E110" s="14">
        <v>0</v>
      </c>
      <c r="F110" s="14">
        <v>44</v>
      </c>
      <c r="G110" s="14">
        <v>28193</v>
      </c>
      <c r="H110" s="14">
        <v>0</v>
      </c>
      <c r="I110" s="14">
        <v>46164</v>
      </c>
      <c r="J110" s="14">
        <v>0</v>
      </c>
      <c r="K110" s="14">
        <v>0</v>
      </c>
      <c r="L110" s="14">
        <v>0</v>
      </c>
      <c r="M110" s="14">
        <v>4515</v>
      </c>
      <c r="N110" s="14">
        <v>2447</v>
      </c>
      <c r="O110" s="14">
        <v>499</v>
      </c>
      <c r="P110" s="14">
        <v>1509</v>
      </c>
      <c r="Q110" s="14">
        <v>2548</v>
      </c>
      <c r="R110" s="14">
        <v>117</v>
      </c>
      <c r="S110" s="14">
        <v>117229</v>
      </c>
      <c r="T110" s="19">
        <f t="shared" si="14"/>
        <v>203265</v>
      </c>
      <c r="V110" s="14">
        <v>24352</v>
      </c>
      <c r="W110" s="14">
        <v>0</v>
      </c>
      <c r="X110" s="19">
        <f t="shared" si="19"/>
        <v>24352</v>
      </c>
      <c r="Z110" s="14">
        <v>0</v>
      </c>
      <c r="AA110" s="14">
        <v>0</v>
      </c>
      <c r="AB110" s="14">
        <v>0</v>
      </c>
      <c r="AC110" s="14">
        <v>0</v>
      </c>
      <c r="AD110" s="14">
        <v>0</v>
      </c>
      <c r="AE110" s="14">
        <v>0</v>
      </c>
      <c r="AF110" s="14">
        <v>5497</v>
      </c>
      <c r="AG110" s="14">
        <v>0</v>
      </c>
      <c r="AH110" s="14">
        <v>1184</v>
      </c>
      <c r="AI110" s="14">
        <v>0</v>
      </c>
      <c r="AJ110" s="14">
        <v>0</v>
      </c>
      <c r="AK110" s="14">
        <v>0</v>
      </c>
      <c r="AL110" s="14">
        <v>0</v>
      </c>
      <c r="AM110" s="14">
        <v>0</v>
      </c>
      <c r="AN110" s="19">
        <f t="shared" si="20"/>
        <v>6681</v>
      </c>
      <c r="AP110" s="14">
        <v>0</v>
      </c>
      <c r="AQ110" s="14">
        <v>0</v>
      </c>
      <c r="AR110" s="14">
        <v>0</v>
      </c>
      <c r="AS110" s="14">
        <v>0</v>
      </c>
      <c r="AT110" s="14">
        <v>0</v>
      </c>
      <c r="AU110" s="14">
        <v>0</v>
      </c>
      <c r="AV110" s="19">
        <f t="shared" si="21"/>
        <v>0</v>
      </c>
      <c r="AX110" s="19">
        <f t="shared" si="15"/>
        <v>234298</v>
      </c>
    </row>
    <row r="111" spans="1:50" x14ac:dyDescent="0.2">
      <c r="A111" s="8">
        <v>6</v>
      </c>
      <c r="B111" s="8">
        <v>202306</v>
      </c>
      <c r="C111" s="8">
        <v>12</v>
      </c>
      <c r="D111" s="14">
        <v>0</v>
      </c>
      <c r="E111" s="14">
        <v>0</v>
      </c>
      <c r="F111" s="14">
        <v>0</v>
      </c>
      <c r="G111" s="14">
        <v>14471</v>
      </c>
      <c r="H111" s="14">
        <v>0</v>
      </c>
      <c r="I111" s="14">
        <v>21386</v>
      </c>
      <c r="J111" s="14">
        <v>0</v>
      </c>
      <c r="K111" s="14">
        <v>46668</v>
      </c>
      <c r="L111" s="14">
        <v>156</v>
      </c>
      <c r="M111" s="14">
        <v>978263</v>
      </c>
      <c r="N111" s="14">
        <v>255</v>
      </c>
      <c r="O111" s="14">
        <v>0</v>
      </c>
      <c r="P111" s="14">
        <v>0</v>
      </c>
      <c r="Q111" s="14">
        <v>18939</v>
      </c>
      <c r="R111" s="14">
        <v>0</v>
      </c>
      <c r="S111" s="14">
        <v>58321</v>
      </c>
      <c r="T111" s="19">
        <f t="shared" si="14"/>
        <v>1138459</v>
      </c>
      <c r="V111" s="14">
        <v>4401</v>
      </c>
      <c r="W111" s="14">
        <v>0</v>
      </c>
      <c r="X111" s="19">
        <f t="shared" si="19"/>
        <v>4401</v>
      </c>
      <c r="Z111" s="14">
        <v>0</v>
      </c>
      <c r="AA111" s="14">
        <v>0</v>
      </c>
      <c r="AB111" s="14">
        <v>0</v>
      </c>
      <c r="AC111" s="14">
        <v>0</v>
      </c>
      <c r="AD111" s="14">
        <v>0</v>
      </c>
      <c r="AE111" s="14">
        <v>0</v>
      </c>
      <c r="AF111" s="14">
        <v>54982</v>
      </c>
      <c r="AG111" s="14">
        <v>0</v>
      </c>
      <c r="AH111" s="14">
        <v>0</v>
      </c>
      <c r="AI111" s="14">
        <v>308</v>
      </c>
      <c r="AJ111" s="14">
        <v>0</v>
      </c>
      <c r="AK111" s="14">
        <v>0</v>
      </c>
      <c r="AL111" s="14">
        <v>35177</v>
      </c>
      <c r="AM111" s="14">
        <v>0</v>
      </c>
      <c r="AN111" s="19">
        <f t="shared" si="20"/>
        <v>90467</v>
      </c>
      <c r="AP111" s="14">
        <v>0</v>
      </c>
      <c r="AQ111" s="14">
        <v>0</v>
      </c>
      <c r="AR111" s="14">
        <v>543</v>
      </c>
      <c r="AS111" s="14">
        <v>0</v>
      </c>
      <c r="AT111" s="14">
        <v>276</v>
      </c>
      <c r="AU111" s="14">
        <v>0</v>
      </c>
      <c r="AV111" s="19">
        <f t="shared" si="21"/>
        <v>819</v>
      </c>
      <c r="AX111" s="19">
        <f t="shared" si="15"/>
        <v>1234146</v>
      </c>
    </row>
    <row r="112" spans="1:50" x14ac:dyDescent="0.2">
      <c r="A112" s="8">
        <v>6</v>
      </c>
      <c r="B112" s="8">
        <v>202306</v>
      </c>
      <c r="C112" s="8">
        <v>15</v>
      </c>
      <c r="D112" s="14">
        <v>0</v>
      </c>
      <c r="E112" s="14">
        <v>7821</v>
      </c>
      <c r="F112" s="14">
        <v>0</v>
      </c>
      <c r="G112" s="14">
        <v>14932</v>
      </c>
      <c r="H112" s="14">
        <v>0</v>
      </c>
      <c r="I112" s="14">
        <v>9015</v>
      </c>
      <c r="J112" s="14">
        <v>6743</v>
      </c>
      <c r="K112" s="14">
        <v>26355</v>
      </c>
      <c r="L112" s="14">
        <v>19927</v>
      </c>
      <c r="M112" s="14">
        <v>396185</v>
      </c>
      <c r="N112" s="14">
        <v>290</v>
      </c>
      <c r="O112" s="14">
        <v>387</v>
      </c>
      <c r="P112" s="14">
        <v>2047</v>
      </c>
      <c r="Q112" s="14">
        <v>17915</v>
      </c>
      <c r="R112" s="14">
        <v>0</v>
      </c>
      <c r="S112" s="14">
        <v>76213</v>
      </c>
      <c r="T112" s="19">
        <f t="shared" si="14"/>
        <v>577830</v>
      </c>
      <c r="V112" s="14">
        <v>3178</v>
      </c>
      <c r="W112" s="14">
        <v>94</v>
      </c>
      <c r="X112" s="19">
        <f t="shared" si="19"/>
        <v>3272</v>
      </c>
      <c r="Z112" s="14">
        <v>0</v>
      </c>
      <c r="AA112" s="14">
        <v>4334</v>
      </c>
      <c r="AB112" s="14">
        <v>1900</v>
      </c>
      <c r="AC112" s="14">
        <v>0</v>
      </c>
      <c r="AD112" s="14">
        <v>0</v>
      </c>
      <c r="AE112" s="14">
        <v>81</v>
      </c>
      <c r="AF112" s="14">
        <v>36184</v>
      </c>
      <c r="AG112" s="14">
        <v>1627</v>
      </c>
      <c r="AH112" s="14">
        <v>0</v>
      </c>
      <c r="AI112" s="14">
        <v>0</v>
      </c>
      <c r="AJ112" s="14">
        <v>0</v>
      </c>
      <c r="AK112" s="14">
        <v>894</v>
      </c>
      <c r="AL112" s="14">
        <v>263</v>
      </c>
      <c r="AM112" s="14">
        <v>0</v>
      </c>
      <c r="AN112" s="19">
        <f t="shared" si="20"/>
        <v>45283</v>
      </c>
      <c r="AP112" s="14">
        <v>206</v>
      </c>
      <c r="AQ112" s="14">
        <v>0</v>
      </c>
      <c r="AR112" s="14">
        <v>1968</v>
      </c>
      <c r="AS112" s="14">
        <v>0</v>
      </c>
      <c r="AT112" s="14">
        <v>2659</v>
      </c>
      <c r="AU112" s="14">
        <v>0</v>
      </c>
      <c r="AV112" s="19">
        <f t="shared" si="21"/>
        <v>4833</v>
      </c>
      <c r="AX112" s="19">
        <f t="shared" si="15"/>
        <v>631218</v>
      </c>
    </row>
    <row r="113" spans="1:50" x14ac:dyDescent="0.2">
      <c r="A113" s="8">
        <v>6</v>
      </c>
      <c r="B113" s="8">
        <v>202306</v>
      </c>
      <c r="C113" s="8">
        <v>21</v>
      </c>
      <c r="D113" s="14">
        <v>0</v>
      </c>
      <c r="E113" s="14">
        <v>0</v>
      </c>
      <c r="F113" s="14">
        <v>0</v>
      </c>
      <c r="G113" s="14">
        <v>0</v>
      </c>
      <c r="H113" s="14">
        <v>0</v>
      </c>
      <c r="I113" s="14">
        <v>0</v>
      </c>
      <c r="J113" s="14">
        <v>0</v>
      </c>
      <c r="K113" s="14">
        <v>0</v>
      </c>
      <c r="L113" s="14">
        <v>0</v>
      </c>
      <c r="M113" s="14">
        <v>0</v>
      </c>
      <c r="N113" s="14">
        <v>0</v>
      </c>
      <c r="O113" s="14">
        <v>0</v>
      </c>
      <c r="P113" s="14">
        <v>0</v>
      </c>
      <c r="Q113" s="14">
        <v>0</v>
      </c>
      <c r="R113" s="14">
        <v>0</v>
      </c>
      <c r="S113" s="14">
        <v>0</v>
      </c>
      <c r="T113" s="19">
        <f t="shared" si="14"/>
        <v>0</v>
      </c>
      <c r="V113" s="14">
        <v>0</v>
      </c>
      <c r="W113" s="14">
        <v>0</v>
      </c>
      <c r="X113" s="19">
        <f t="shared" si="19"/>
        <v>0</v>
      </c>
      <c r="Z113" s="14">
        <v>0</v>
      </c>
      <c r="AA113" s="14">
        <v>0</v>
      </c>
      <c r="AB113" s="14">
        <v>0</v>
      </c>
      <c r="AC113" s="14">
        <v>0</v>
      </c>
      <c r="AD113" s="14">
        <v>0</v>
      </c>
      <c r="AE113" s="14">
        <v>0</v>
      </c>
      <c r="AF113" s="14">
        <v>0</v>
      </c>
      <c r="AG113" s="14">
        <v>0</v>
      </c>
      <c r="AH113" s="14">
        <v>0</v>
      </c>
      <c r="AI113" s="14">
        <v>0</v>
      </c>
      <c r="AJ113" s="14">
        <v>0</v>
      </c>
      <c r="AK113" s="14">
        <v>0</v>
      </c>
      <c r="AL113" s="14">
        <v>0</v>
      </c>
      <c r="AM113" s="14">
        <v>0</v>
      </c>
      <c r="AN113" s="19">
        <f t="shared" si="20"/>
        <v>0</v>
      </c>
      <c r="AP113" s="14">
        <v>0</v>
      </c>
      <c r="AQ113" s="14">
        <v>0</v>
      </c>
      <c r="AR113" s="14">
        <v>0</v>
      </c>
      <c r="AS113" s="14">
        <v>0</v>
      </c>
      <c r="AT113" s="14">
        <v>0</v>
      </c>
      <c r="AU113" s="14">
        <v>0</v>
      </c>
      <c r="AV113" s="19">
        <f t="shared" si="21"/>
        <v>0</v>
      </c>
      <c r="AX113" s="19">
        <f t="shared" si="15"/>
        <v>0</v>
      </c>
    </row>
    <row r="114" spans="1:50" x14ac:dyDescent="0.2">
      <c r="A114" s="8">
        <v>6</v>
      </c>
      <c r="B114" s="8">
        <v>202306</v>
      </c>
      <c r="C114" s="8">
        <v>23</v>
      </c>
      <c r="D114" s="14">
        <v>2601</v>
      </c>
      <c r="E114" s="14">
        <v>942418</v>
      </c>
      <c r="F114" s="14">
        <v>39936</v>
      </c>
      <c r="G114" s="14">
        <v>1198438</v>
      </c>
      <c r="H114" s="14">
        <v>14360</v>
      </c>
      <c r="I114" s="14">
        <v>1284288</v>
      </c>
      <c r="J114" s="14">
        <v>485905</v>
      </c>
      <c r="K114" s="14">
        <v>2221161</v>
      </c>
      <c r="L114" s="14">
        <v>2439749</v>
      </c>
      <c r="M114" s="14">
        <v>15292188</v>
      </c>
      <c r="N114" s="14">
        <v>202906</v>
      </c>
      <c r="O114" s="14">
        <v>36183</v>
      </c>
      <c r="P114" s="14">
        <v>77836</v>
      </c>
      <c r="Q114" s="14">
        <v>1840909</v>
      </c>
      <c r="R114" s="14">
        <v>455869</v>
      </c>
      <c r="S114" s="14">
        <v>4964262</v>
      </c>
      <c r="T114" s="19">
        <f t="shared" si="14"/>
        <v>31499009</v>
      </c>
      <c r="V114" s="14">
        <v>615878</v>
      </c>
      <c r="W114" s="14">
        <v>10968</v>
      </c>
      <c r="X114" s="19">
        <f t="shared" si="19"/>
        <v>626846</v>
      </c>
      <c r="Z114" s="14">
        <v>1428</v>
      </c>
      <c r="AA114" s="14">
        <v>-91640</v>
      </c>
      <c r="AB114" s="14">
        <v>62194</v>
      </c>
      <c r="AC114" s="14">
        <v>22199</v>
      </c>
      <c r="AD114" s="14">
        <v>4396</v>
      </c>
      <c r="AE114" s="14">
        <v>73204</v>
      </c>
      <c r="AF114" s="14">
        <v>434065</v>
      </c>
      <c r="AG114" s="14">
        <v>100291</v>
      </c>
      <c r="AH114" s="14">
        <v>16955</v>
      </c>
      <c r="AI114" s="14">
        <v>8344</v>
      </c>
      <c r="AJ114" s="14">
        <v>25662</v>
      </c>
      <c r="AK114" s="14">
        <v>93472</v>
      </c>
      <c r="AL114" s="14">
        <v>112035</v>
      </c>
      <c r="AM114" s="14">
        <v>0</v>
      </c>
      <c r="AN114" s="19">
        <f t="shared" si="20"/>
        <v>862605</v>
      </c>
      <c r="AP114" s="14">
        <v>113141</v>
      </c>
      <c r="AQ114" s="14">
        <v>16213</v>
      </c>
      <c r="AR114" s="14">
        <v>258008</v>
      </c>
      <c r="AS114" s="14">
        <v>7663</v>
      </c>
      <c r="AT114" s="14">
        <v>1167023</v>
      </c>
      <c r="AU114" s="14">
        <v>1440</v>
      </c>
      <c r="AV114" s="19">
        <f t="shared" si="21"/>
        <v>1563488</v>
      </c>
      <c r="AX114" s="19">
        <f t="shared" si="15"/>
        <v>34551948</v>
      </c>
    </row>
    <row r="115" spans="1:50" x14ac:dyDescent="0.2">
      <c r="A115" s="8">
        <v>6</v>
      </c>
      <c r="B115" s="8">
        <v>202306</v>
      </c>
      <c r="C115" s="8">
        <v>31</v>
      </c>
      <c r="D115" s="14">
        <v>0</v>
      </c>
      <c r="E115" s="14">
        <v>0</v>
      </c>
      <c r="F115" s="14">
        <v>0</v>
      </c>
      <c r="G115" s="14">
        <v>0</v>
      </c>
      <c r="H115" s="14">
        <v>0</v>
      </c>
      <c r="I115" s="14">
        <v>0</v>
      </c>
      <c r="J115" s="14">
        <v>0</v>
      </c>
      <c r="K115" s="14">
        <v>0</v>
      </c>
      <c r="L115" s="14">
        <v>0</v>
      </c>
      <c r="M115" s="14">
        <v>12806861</v>
      </c>
      <c r="N115" s="14">
        <v>0</v>
      </c>
      <c r="O115" s="14">
        <v>0</v>
      </c>
      <c r="P115" s="14">
        <v>0</v>
      </c>
      <c r="Q115" s="14">
        <v>0</v>
      </c>
      <c r="R115" s="14">
        <v>0</v>
      </c>
      <c r="S115" s="14">
        <v>0</v>
      </c>
      <c r="T115" s="19">
        <f t="shared" si="14"/>
        <v>12806861</v>
      </c>
      <c r="V115" s="14">
        <v>0</v>
      </c>
      <c r="W115" s="14">
        <v>0</v>
      </c>
      <c r="X115" s="19">
        <f t="shared" si="19"/>
        <v>0</v>
      </c>
      <c r="Z115" s="14">
        <v>0</v>
      </c>
      <c r="AA115" s="14">
        <v>0</v>
      </c>
      <c r="AB115" s="14">
        <v>0</v>
      </c>
      <c r="AC115" s="14">
        <v>0</v>
      </c>
      <c r="AD115" s="14">
        <v>0</v>
      </c>
      <c r="AE115" s="14">
        <v>0</v>
      </c>
      <c r="AF115" s="14">
        <v>0</v>
      </c>
      <c r="AG115" s="14">
        <v>0</v>
      </c>
      <c r="AH115" s="14">
        <v>0</v>
      </c>
      <c r="AI115" s="14">
        <v>0</v>
      </c>
      <c r="AJ115" s="14">
        <v>0</v>
      </c>
      <c r="AK115" s="14">
        <v>0</v>
      </c>
      <c r="AL115" s="14">
        <v>0</v>
      </c>
      <c r="AM115" s="14">
        <v>0</v>
      </c>
      <c r="AN115" s="19">
        <f t="shared" si="20"/>
        <v>0</v>
      </c>
      <c r="AP115" s="14">
        <v>0</v>
      </c>
      <c r="AQ115" s="14">
        <v>0</v>
      </c>
      <c r="AR115" s="14">
        <v>0</v>
      </c>
      <c r="AS115" s="14">
        <v>0</v>
      </c>
      <c r="AT115" s="14">
        <v>0</v>
      </c>
      <c r="AU115" s="14">
        <v>0</v>
      </c>
      <c r="AV115" s="19">
        <f t="shared" si="21"/>
        <v>0</v>
      </c>
      <c r="AX115" s="19">
        <f t="shared" si="15"/>
        <v>12806861</v>
      </c>
    </row>
    <row r="116" spans="1:50" x14ac:dyDescent="0.2">
      <c r="A116" s="8">
        <v>6</v>
      </c>
      <c r="B116" s="8">
        <v>202306</v>
      </c>
      <c r="C116" s="8">
        <v>32</v>
      </c>
      <c r="D116" s="14">
        <v>0</v>
      </c>
      <c r="E116" s="14">
        <v>0</v>
      </c>
      <c r="F116" s="14">
        <v>0</v>
      </c>
      <c r="G116" s="14">
        <v>0</v>
      </c>
      <c r="H116" s="14">
        <v>0</v>
      </c>
      <c r="I116" s="14">
        <v>0</v>
      </c>
      <c r="J116" s="14">
        <v>0</v>
      </c>
      <c r="K116" s="14">
        <v>0</v>
      </c>
      <c r="L116" s="14">
        <v>0</v>
      </c>
      <c r="M116" s="14">
        <v>16651215</v>
      </c>
      <c r="N116" s="14">
        <v>0</v>
      </c>
      <c r="O116" s="14">
        <v>0</v>
      </c>
      <c r="P116" s="14">
        <v>0</v>
      </c>
      <c r="Q116" s="14">
        <v>0</v>
      </c>
      <c r="R116" s="14">
        <v>0</v>
      </c>
      <c r="S116" s="14">
        <v>0</v>
      </c>
      <c r="T116" s="19">
        <f t="shared" si="14"/>
        <v>16651215</v>
      </c>
      <c r="V116" s="14">
        <v>0</v>
      </c>
      <c r="W116" s="14">
        <v>0</v>
      </c>
      <c r="X116" s="19">
        <f t="shared" si="19"/>
        <v>0</v>
      </c>
      <c r="Z116" s="14">
        <v>0</v>
      </c>
      <c r="AA116" s="14">
        <v>0</v>
      </c>
      <c r="AB116" s="14">
        <v>0</v>
      </c>
      <c r="AC116" s="14">
        <v>0</v>
      </c>
      <c r="AD116" s="14">
        <v>0</v>
      </c>
      <c r="AE116" s="14">
        <v>0</v>
      </c>
      <c r="AF116" s="14">
        <v>0</v>
      </c>
      <c r="AG116" s="14">
        <v>0</v>
      </c>
      <c r="AH116" s="14">
        <v>0</v>
      </c>
      <c r="AI116" s="14">
        <v>0</v>
      </c>
      <c r="AJ116" s="14">
        <v>0</v>
      </c>
      <c r="AK116" s="14">
        <v>0</v>
      </c>
      <c r="AL116" s="14">
        <v>0</v>
      </c>
      <c r="AM116" s="14">
        <v>0</v>
      </c>
      <c r="AN116" s="19">
        <f t="shared" si="20"/>
        <v>0</v>
      </c>
      <c r="AP116" s="14">
        <v>0</v>
      </c>
      <c r="AQ116" s="14">
        <v>0</v>
      </c>
      <c r="AR116" s="14">
        <v>0</v>
      </c>
      <c r="AS116" s="14">
        <v>0</v>
      </c>
      <c r="AT116" s="14">
        <v>0</v>
      </c>
      <c r="AU116" s="14">
        <v>0</v>
      </c>
      <c r="AV116" s="19">
        <f t="shared" si="21"/>
        <v>0</v>
      </c>
      <c r="AX116" s="19">
        <f t="shared" si="15"/>
        <v>16651215</v>
      </c>
    </row>
    <row r="117" spans="1:50" x14ac:dyDescent="0.2">
      <c r="A117" s="8">
        <v>7</v>
      </c>
      <c r="B117" s="8">
        <v>202307</v>
      </c>
      <c r="C117" s="8">
        <v>1</v>
      </c>
      <c r="D117" s="14">
        <v>176778</v>
      </c>
      <c r="E117" s="14">
        <v>2001509</v>
      </c>
      <c r="F117" s="14">
        <v>136844</v>
      </c>
      <c r="G117" s="14">
        <v>13807954</v>
      </c>
      <c r="H117" s="14">
        <v>359016</v>
      </c>
      <c r="I117" s="14">
        <v>14136396</v>
      </c>
      <c r="J117" s="14">
        <v>6728095</v>
      </c>
      <c r="K117" s="14">
        <v>10340630</v>
      </c>
      <c r="L117" s="14">
        <v>17293695</v>
      </c>
      <c r="M117" s="14">
        <v>56024794</v>
      </c>
      <c r="N117" s="14">
        <v>681211</v>
      </c>
      <c r="O117" s="14">
        <v>468588</v>
      </c>
      <c r="P117" s="14">
        <v>579215</v>
      </c>
      <c r="Q117" s="14">
        <v>6348893</v>
      </c>
      <c r="R117" s="14">
        <v>499591</v>
      </c>
      <c r="S117" s="14">
        <v>26065984</v>
      </c>
      <c r="T117" s="19">
        <f t="shared" si="14"/>
        <v>155649193</v>
      </c>
      <c r="V117" s="14">
        <v>2608797</v>
      </c>
      <c r="W117" s="14">
        <v>26908</v>
      </c>
      <c r="X117" s="19">
        <f>SUM(V117:W117)</f>
        <v>2635705</v>
      </c>
      <c r="Z117" s="14">
        <v>7805</v>
      </c>
      <c r="AA117" s="14">
        <v>9850</v>
      </c>
      <c r="AB117" s="14">
        <v>1398181</v>
      </c>
      <c r="AC117" s="14">
        <v>362628</v>
      </c>
      <c r="AD117" s="14">
        <v>101488</v>
      </c>
      <c r="AE117" s="14">
        <v>509132</v>
      </c>
      <c r="AF117" s="14">
        <v>1676553</v>
      </c>
      <c r="AG117" s="14">
        <v>2284817</v>
      </c>
      <c r="AH117" s="14">
        <v>14280</v>
      </c>
      <c r="AI117" s="14">
        <v>724288</v>
      </c>
      <c r="AJ117" s="14">
        <v>52636</v>
      </c>
      <c r="AK117" s="14">
        <v>768528</v>
      </c>
      <c r="AL117" s="14">
        <v>190760</v>
      </c>
      <c r="AM117" s="14">
        <v>0</v>
      </c>
      <c r="AN117" s="19">
        <f>SUM(Z117:AM117)</f>
        <v>8100946</v>
      </c>
      <c r="AO117" s="14"/>
      <c r="AP117" s="14">
        <v>724567</v>
      </c>
      <c r="AQ117" s="14">
        <v>134727</v>
      </c>
      <c r="AR117" s="14">
        <v>2602282</v>
      </c>
      <c r="AS117" s="14">
        <v>70954</v>
      </c>
      <c r="AT117" s="14">
        <v>4552973</v>
      </c>
      <c r="AU117" s="14">
        <v>37517</v>
      </c>
      <c r="AV117" s="19">
        <f>SUM(AP117:AU117)</f>
        <v>8123020</v>
      </c>
      <c r="AX117" s="19">
        <f t="shared" si="15"/>
        <v>174508864</v>
      </c>
    </row>
    <row r="118" spans="1:50" x14ac:dyDescent="0.2">
      <c r="A118" s="8">
        <v>7</v>
      </c>
      <c r="B118" s="8">
        <v>202307</v>
      </c>
      <c r="C118" s="8">
        <v>2</v>
      </c>
      <c r="D118" s="14">
        <v>170</v>
      </c>
      <c r="E118" s="14">
        <v>0</v>
      </c>
      <c r="F118" s="14">
        <v>0</v>
      </c>
      <c r="G118" s="14">
        <v>38475</v>
      </c>
      <c r="H118" s="14">
        <v>2660</v>
      </c>
      <c r="I118" s="14">
        <v>23831</v>
      </c>
      <c r="J118" s="14">
        <v>3628</v>
      </c>
      <c r="K118" s="14">
        <v>11793</v>
      </c>
      <c r="L118" s="14">
        <v>55318</v>
      </c>
      <c r="M118" s="14">
        <v>118826</v>
      </c>
      <c r="N118" s="14">
        <v>593</v>
      </c>
      <c r="O118" s="14">
        <v>346</v>
      </c>
      <c r="P118" s="14">
        <v>1015</v>
      </c>
      <c r="Q118" s="14">
        <v>20808</v>
      </c>
      <c r="R118" s="14">
        <v>12</v>
      </c>
      <c r="S118" s="14">
        <v>41738</v>
      </c>
      <c r="T118" s="19">
        <f t="shared" si="14"/>
        <v>319213</v>
      </c>
      <c r="V118" s="14">
        <v>599</v>
      </c>
      <c r="W118" s="14">
        <v>0</v>
      </c>
      <c r="X118" s="19">
        <f t="shared" ref="X118:X135" si="22">SUM(V118:W118)</f>
        <v>599</v>
      </c>
      <c r="Z118" s="14">
        <v>0</v>
      </c>
      <c r="AA118" s="14">
        <v>0</v>
      </c>
      <c r="AB118" s="14">
        <v>3056</v>
      </c>
      <c r="AC118" s="14">
        <v>1874</v>
      </c>
      <c r="AD118" s="14">
        <v>1537</v>
      </c>
      <c r="AE118" s="14">
        <v>656</v>
      </c>
      <c r="AF118" s="14">
        <v>2373</v>
      </c>
      <c r="AG118" s="14">
        <v>5897</v>
      </c>
      <c r="AH118" s="14">
        <v>0</v>
      </c>
      <c r="AI118" s="14">
        <v>782</v>
      </c>
      <c r="AJ118" s="14">
        <v>0</v>
      </c>
      <c r="AK118" s="14">
        <v>2570</v>
      </c>
      <c r="AL118" s="14">
        <v>0</v>
      </c>
      <c r="AM118" s="14">
        <v>0</v>
      </c>
      <c r="AN118" s="19">
        <f t="shared" ref="AN118:AN135" si="23">SUM(Z118:AM118)</f>
        <v>18745</v>
      </c>
      <c r="AP118" s="14">
        <v>1419</v>
      </c>
      <c r="AQ118" s="14">
        <v>0</v>
      </c>
      <c r="AR118" s="14">
        <v>9291</v>
      </c>
      <c r="AS118" s="14">
        <v>0</v>
      </c>
      <c r="AT118" s="14">
        <v>30516</v>
      </c>
      <c r="AU118" s="14">
        <v>0</v>
      </c>
      <c r="AV118" s="19">
        <f t="shared" ref="AV118:AV135" si="24">SUM(AP118:AU118)</f>
        <v>41226</v>
      </c>
      <c r="AX118" s="19">
        <f t="shared" si="15"/>
        <v>379783</v>
      </c>
    </row>
    <row r="119" spans="1:50" x14ac:dyDescent="0.2">
      <c r="A119" s="8">
        <v>7</v>
      </c>
      <c r="B119" s="8">
        <v>202307</v>
      </c>
      <c r="C119" s="8">
        <v>3</v>
      </c>
      <c r="D119" s="14">
        <v>2262</v>
      </c>
      <c r="E119" s="14">
        <v>77773</v>
      </c>
      <c r="F119" s="14">
        <v>0</v>
      </c>
      <c r="G119" s="14">
        <v>103351</v>
      </c>
      <c r="H119" s="14">
        <v>0</v>
      </c>
      <c r="I119" s="14">
        <v>86802</v>
      </c>
      <c r="J119" s="14">
        <v>243542</v>
      </c>
      <c r="K119" s="14">
        <v>383067</v>
      </c>
      <c r="L119" s="14">
        <v>296470</v>
      </c>
      <c r="M119" s="14">
        <v>1647693</v>
      </c>
      <c r="N119" s="14">
        <v>2554</v>
      </c>
      <c r="O119" s="14">
        <v>2470</v>
      </c>
      <c r="P119" s="14">
        <v>1686</v>
      </c>
      <c r="Q119" s="14">
        <v>6581</v>
      </c>
      <c r="R119" s="14">
        <v>2603</v>
      </c>
      <c r="S119" s="14">
        <v>1252706</v>
      </c>
      <c r="T119" s="19">
        <f t="shared" si="14"/>
        <v>4109560</v>
      </c>
      <c r="V119" s="14">
        <v>42131</v>
      </c>
      <c r="W119" s="14">
        <v>1353</v>
      </c>
      <c r="X119" s="19">
        <f t="shared" si="22"/>
        <v>43484</v>
      </c>
      <c r="Z119" s="14">
        <v>0</v>
      </c>
      <c r="AA119" s="14">
        <v>0</v>
      </c>
      <c r="AB119" s="14">
        <v>38579</v>
      </c>
      <c r="AC119" s="14">
        <v>30519</v>
      </c>
      <c r="AD119" s="14">
        <v>2100</v>
      </c>
      <c r="AE119" s="14">
        <v>9484</v>
      </c>
      <c r="AF119" s="14">
        <v>98085</v>
      </c>
      <c r="AG119" s="14">
        <v>19820</v>
      </c>
      <c r="AH119" s="14">
        <v>0</v>
      </c>
      <c r="AI119" s="14">
        <v>9580</v>
      </c>
      <c r="AJ119" s="14">
        <v>533</v>
      </c>
      <c r="AK119" s="14">
        <v>10135</v>
      </c>
      <c r="AL119" s="14">
        <v>3703</v>
      </c>
      <c r="AM119" s="14">
        <v>0</v>
      </c>
      <c r="AN119" s="19">
        <f t="shared" si="23"/>
        <v>222538</v>
      </c>
      <c r="AP119" s="14">
        <v>1598</v>
      </c>
      <c r="AQ119" s="14">
        <v>226</v>
      </c>
      <c r="AR119" s="14">
        <v>0</v>
      </c>
      <c r="AS119" s="14">
        <v>0</v>
      </c>
      <c r="AT119" s="14">
        <v>2125</v>
      </c>
      <c r="AU119" s="14">
        <v>0</v>
      </c>
      <c r="AV119" s="19">
        <f t="shared" si="24"/>
        <v>3949</v>
      </c>
      <c r="AX119" s="19">
        <f t="shared" si="15"/>
        <v>4379531</v>
      </c>
    </row>
    <row r="120" spans="1:50" x14ac:dyDescent="0.2">
      <c r="A120" s="8">
        <v>7</v>
      </c>
      <c r="B120" s="8">
        <v>202307</v>
      </c>
      <c r="C120" s="8">
        <v>6</v>
      </c>
      <c r="D120" s="14">
        <v>2001</v>
      </c>
      <c r="E120" s="14">
        <v>3272472</v>
      </c>
      <c r="F120" s="14">
        <v>189228</v>
      </c>
      <c r="G120" s="14">
        <v>6155072</v>
      </c>
      <c r="H120" s="14">
        <v>0</v>
      </c>
      <c r="I120" s="14">
        <v>3179339</v>
      </c>
      <c r="J120" s="14">
        <v>2227855</v>
      </c>
      <c r="K120" s="14">
        <v>8214593</v>
      </c>
      <c r="L120" s="14">
        <v>8296599</v>
      </c>
      <c r="M120" s="14">
        <v>131671883</v>
      </c>
      <c r="N120" s="14">
        <v>350760</v>
      </c>
      <c r="O120" s="14">
        <v>14137</v>
      </c>
      <c r="P120" s="14">
        <v>132569</v>
      </c>
      <c r="Q120" s="14">
        <v>9128544</v>
      </c>
      <c r="R120" s="14">
        <v>1069083</v>
      </c>
      <c r="S120" s="14">
        <v>27947262</v>
      </c>
      <c r="T120" s="19">
        <f t="shared" si="14"/>
        <v>201851397</v>
      </c>
      <c r="V120" s="14">
        <v>1215637</v>
      </c>
      <c r="W120" s="14">
        <v>5453</v>
      </c>
      <c r="X120" s="19">
        <f t="shared" si="22"/>
        <v>1221090</v>
      </c>
      <c r="Z120" s="14">
        <v>0</v>
      </c>
      <c r="AA120" s="14">
        <v>46891</v>
      </c>
      <c r="AB120" s="14">
        <v>1078219</v>
      </c>
      <c r="AC120" s="14">
        <v>51680</v>
      </c>
      <c r="AD120" s="14">
        <v>62000</v>
      </c>
      <c r="AE120" s="14">
        <v>449495</v>
      </c>
      <c r="AF120" s="14">
        <v>2621186</v>
      </c>
      <c r="AG120" s="14">
        <v>497202</v>
      </c>
      <c r="AH120" s="14">
        <v>6881</v>
      </c>
      <c r="AI120" s="14">
        <v>156600</v>
      </c>
      <c r="AJ120" s="14">
        <v>82480</v>
      </c>
      <c r="AK120" s="14">
        <v>129891</v>
      </c>
      <c r="AL120" s="14">
        <v>240072</v>
      </c>
      <c r="AM120" s="14">
        <v>0</v>
      </c>
      <c r="AN120" s="19">
        <f t="shared" si="23"/>
        <v>5422597</v>
      </c>
      <c r="AP120" s="14">
        <v>412883</v>
      </c>
      <c r="AQ120" s="14">
        <v>0</v>
      </c>
      <c r="AR120" s="14">
        <v>970136</v>
      </c>
      <c r="AS120" s="14">
        <v>0</v>
      </c>
      <c r="AT120" s="14">
        <v>3818467</v>
      </c>
      <c r="AU120" s="14">
        <v>0</v>
      </c>
      <c r="AV120" s="19">
        <f t="shared" si="24"/>
        <v>5201486</v>
      </c>
      <c r="AX120" s="19">
        <f t="shared" si="15"/>
        <v>213696570</v>
      </c>
    </row>
    <row r="121" spans="1:50" x14ac:dyDescent="0.2">
      <c r="A121" s="8">
        <v>7</v>
      </c>
      <c r="B121" s="8">
        <v>202307</v>
      </c>
      <c r="C121" s="8" t="s">
        <v>146</v>
      </c>
      <c r="D121" s="14">
        <v>0</v>
      </c>
      <c r="E121" s="14">
        <v>44171</v>
      </c>
      <c r="F121" s="14">
        <v>0</v>
      </c>
      <c r="G121" s="14">
        <v>829858</v>
      </c>
      <c r="H121" s="14">
        <v>28579</v>
      </c>
      <c r="I121" s="14">
        <v>121366</v>
      </c>
      <c r="J121" s="14">
        <v>352360</v>
      </c>
      <c r="K121" s="14">
        <v>936838</v>
      </c>
      <c r="L121" s="14">
        <v>280625</v>
      </c>
      <c r="M121" s="14">
        <v>5934589</v>
      </c>
      <c r="N121" s="14">
        <v>1760</v>
      </c>
      <c r="O121" s="14">
        <v>2080</v>
      </c>
      <c r="P121" s="14">
        <v>2320</v>
      </c>
      <c r="Q121" s="14">
        <v>414177</v>
      </c>
      <c r="R121" s="14">
        <v>4080</v>
      </c>
      <c r="S121" s="14">
        <v>1001178</v>
      </c>
      <c r="T121" s="19">
        <f t="shared" si="14"/>
        <v>9953981</v>
      </c>
      <c r="V121" s="14">
        <v>21840</v>
      </c>
      <c r="W121" s="14">
        <v>0</v>
      </c>
      <c r="X121" s="19">
        <f t="shared" si="22"/>
        <v>21840</v>
      </c>
      <c r="Z121" s="14">
        <v>0</v>
      </c>
      <c r="AA121" s="14">
        <v>5816</v>
      </c>
      <c r="AB121" s="14">
        <v>9560</v>
      </c>
      <c r="AC121" s="14">
        <v>0</v>
      </c>
      <c r="AD121" s="14">
        <v>0</v>
      </c>
      <c r="AE121" s="14">
        <v>8077</v>
      </c>
      <c r="AF121" s="14">
        <v>307480</v>
      </c>
      <c r="AG121" s="14">
        <v>6480</v>
      </c>
      <c r="AH121" s="14">
        <v>0</v>
      </c>
      <c r="AI121" s="14">
        <v>360</v>
      </c>
      <c r="AJ121" s="14">
        <v>18960</v>
      </c>
      <c r="AK121" s="14">
        <v>0</v>
      </c>
      <c r="AL121" s="14">
        <v>0</v>
      </c>
      <c r="AM121" s="14">
        <v>0</v>
      </c>
      <c r="AN121" s="19">
        <f t="shared" si="23"/>
        <v>356733</v>
      </c>
      <c r="AP121" s="14">
        <v>0</v>
      </c>
      <c r="AQ121" s="14">
        <v>0</v>
      </c>
      <c r="AR121" s="14">
        <v>196797</v>
      </c>
      <c r="AS121" s="14">
        <v>59520</v>
      </c>
      <c r="AT121" s="14">
        <v>270924</v>
      </c>
      <c r="AU121" s="14">
        <v>37800</v>
      </c>
      <c r="AV121" s="19">
        <f t="shared" si="24"/>
        <v>565041</v>
      </c>
      <c r="AX121" s="19">
        <f t="shared" si="15"/>
        <v>10897595</v>
      </c>
    </row>
    <row r="122" spans="1:50" x14ac:dyDescent="0.2">
      <c r="A122" s="8">
        <v>7</v>
      </c>
      <c r="B122" s="8">
        <v>202307</v>
      </c>
      <c r="C122" s="8" t="s">
        <v>147</v>
      </c>
      <c r="D122" s="14">
        <v>0</v>
      </c>
      <c r="E122" s="14">
        <v>0</v>
      </c>
      <c r="F122" s="14">
        <v>0</v>
      </c>
      <c r="G122" s="14">
        <v>0</v>
      </c>
      <c r="H122" s="14">
        <v>0</v>
      </c>
      <c r="I122" s="14">
        <v>0</v>
      </c>
      <c r="J122" s="14">
        <v>0</v>
      </c>
      <c r="K122" s="14">
        <v>0</v>
      </c>
      <c r="L122" s="14">
        <v>0</v>
      </c>
      <c r="M122" s="14">
        <v>0</v>
      </c>
      <c r="N122" s="14">
        <v>0</v>
      </c>
      <c r="O122" s="14">
        <v>0</v>
      </c>
      <c r="P122" s="14">
        <v>0</v>
      </c>
      <c r="Q122" s="14">
        <v>0</v>
      </c>
      <c r="R122" s="14">
        <v>0</v>
      </c>
      <c r="S122" s="14">
        <v>0</v>
      </c>
      <c r="T122" s="19">
        <f t="shared" si="14"/>
        <v>0</v>
      </c>
      <c r="V122" s="14">
        <v>0</v>
      </c>
      <c r="W122" s="14">
        <v>0</v>
      </c>
      <c r="X122" s="19">
        <f t="shared" si="22"/>
        <v>0</v>
      </c>
      <c r="Z122" s="14">
        <v>0</v>
      </c>
      <c r="AA122" s="14">
        <v>0</v>
      </c>
      <c r="AB122" s="14">
        <v>0</v>
      </c>
      <c r="AC122" s="14">
        <v>0</v>
      </c>
      <c r="AD122" s="14">
        <v>0</v>
      </c>
      <c r="AE122" s="14">
        <v>0</v>
      </c>
      <c r="AF122" s="14">
        <v>0</v>
      </c>
      <c r="AG122" s="14">
        <v>0</v>
      </c>
      <c r="AH122" s="14">
        <v>0</v>
      </c>
      <c r="AI122" s="14">
        <v>0</v>
      </c>
      <c r="AJ122" s="14">
        <v>0</v>
      </c>
      <c r="AK122" s="14">
        <v>0</v>
      </c>
      <c r="AL122" s="14">
        <v>0</v>
      </c>
      <c r="AM122" s="14">
        <v>0</v>
      </c>
      <c r="AN122" s="19">
        <f t="shared" si="23"/>
        <v>0</v>
      </c>
      <c r="AP122" s="14">
        <v>0</v>
      </c>
      <c r="AQ122" s="14">
        <v>0</v>
      </c>
      <c r="AR122" s="14">
        <v>0</v>
      </c>
      <c r="AS122" s="14">
        <v>0</v>
      </c>
      <c r="AT122" s="14">
        <v>0</v>
      </c>
      <c r="AU122" s="14">
        <v>0</v>
      </c>
      <c r="AV122" s="19">
        <f t="shared" si="24"/>
        <v>0</v>
      </c>
      <c r="AX122" s="19">
        <f t="shared" si="15"/>
        <v>0</v>
      </c>
    </row>
    <row r="123" spans="1:50" x14ac:dyDescent="0.2">
      <c r="A123" s="8">
        <v>7</v>
      </c>
      <c r="B123" s="8">
        <v>202307</v>
      </c>
      <c r="C123" s="8">
        <v>7</v>
      </c>
      <c r="D123" s="14">
        <v>0</v>
      </c>
      <c r="E123" s="14">
        <v>6873</v>
      </c>
      <c r="F123" s="14">
        <v>0</v>
      </c>
      <c r="G123" s="14">
        <v>4085</v>
      </c>
      <c r="H123" s="14">
        <v>0</v>
      </c>
      <c r="I123" s="14">
        <v>10792</v>
      </c>
      <c r="J123" s="14">
        <v>6954</v>
      </c>
      <c r="K123" s="14">
        <v>16881</v>
      </c>
      <c r="L123" s="14">
        <v>25083</v>
      </c>
      <c r="M123" s="14">
        <v>207308</v>
      </c>
      <c r="N123" s="14">
        <v>1191</v>
      </c>
      <c r="O123" s="14">
        <v>177</v>
      </c>
      <c r="P123" s="14">
        <v>304</v>
      </c>
      <c r="Q123" s="14">
        <v>711</v>
      </c>
      <c r="R123" s="14">
        <v>259</v>
      </c>
      <c r="S123" s="14">
        <v>53130</v>
      </c>
      <c r="T123" s="19">
        <f t="shared" si="14"/>
        <v>333748</v>
      </c>
      <c r="V123" s="14">
        <v>3183</v>
      </c>
      <c r="W123" s="14">
        <v>78</v>
      </c>
      <c r="X123" s="19">
        <f t="shared" si="22"/>
        <v>3261</v>
      </c>
      <c r="Z123" s="14">
        <v>0</v>
      </c>
      <c r="AA123" s="14">
        <v>0</v>
      </c>
      <c r="AB123" s="14">
        <v>285</v>
      </c>
      <c r="AC123" s="14">
        <v>444</v>
      </c>
      <c r="AD123" s="14">
        <v>296</v>
      </c>
      <c r="AE123" s="14">
        <v>69</v>
      </c>
      <c r="AF123" s="14">
        <v>7409</v>
      </c>
      <c r="AG123" s="14">
        <v>779</v>
      </c>
      <c r="AH123" s="14">
        <v>444</v>
      </c>
      <c r="AI123" s="14">
        <v>0</v>
      </c>
      <c r="AJ123" s="14">
        <v>0</v>
      </c>
      <c r="AK123" s="14">
        <v>56</v>
      </c>
      <c r="AL123" s="14">
        <v>646</v>
      </c>
      <c r="AM123" s="14">
        <v>0</v>
      </c>
      <c r="AN123" s="19">
        <f t="shared" si="23"/>
        <v>10428</v>
      </c>
      <c r="AP123" s="14">
        <v>427</v>
      </c>
      <c r="AQ123" s="14">
        <v>208</v>
      </c>
      <c r="AR123" s="14">
        <v>39</v>
      </c>
      <c r="AS123" s="14">
        <v>97</v>
      </c>
      <c r="AT123" s="14">
        <v>305</v>
      </c>
      <c r="AU123" s="14">
        <v>0</v>
      </c>
      <c r="AV123" s="19">
        <f t="shared" si="24"/>
        <v>1076</v>
      </c>
      <c r="AX123" s="19">
        <f t="shared" si="15"/>
        <v>348513</v>
      </c>
    </row>
    <row r="124" spans="1:50" x14ac:dyDescent="0.2">
      <c r="A124" s="8">
        <v>7</v>
      </c>
      <c r="B124" s="8">
        <v>202307</v>
      </c>
      <c r="C124" s="8">
        <v>8</v>
      </c>
      <c r="D124" s="14">
        <v>0</v>
      </c>
      <c r="E124" s="14">
        <v>0</v>
      </c>
      <c r="F124" s="14">
        <v>0</v>
      </c>
      <c r="G124" s="14">
        <v>0</v>
      </c>
      <c r="H124" s="14">
        <v>0</v>
      </c>
      <c r="I124" s="14">
        <v>345600</v>
      </c>
      <c r="J124" s="14">
        <v>156800</v>
      </c>
      <c r="K124" s="14">
        <v>0</v>
      </c>
      <c r="L124" s="14">
        <v>1468800</v>
      </c>
      <c r="M124" s="14">
        <v>47825658</v>
      </c>
      <c r="N124" s="14">
        <v>0</v>
      </c>
      <c r="O124" s="14">
        <v>0</v>
      </c>
      <c r="P124" s="14">
        <v>0</v>
      </c>
      <c r="Q124" s="14">
        <v>5400</v>
      </c>
      <c r="R124" s="14">
        <v>0</v>
      </c>
      <c r="S124" s="14">
        <v>9831500</v>
      </c>
      <c r="T124" s="19">
        <f t="shared" si="14"/>
        <v>59633758</v>
      </c>
      <c r="V124" s="14">
        <v>0</v>
      </c>
      <c r="W124" s="14">
        <v>0</v>
      </c>
      <c r="X124" s="19">
        <f t="shared" si="22"/>
        <v>0</v>
      </c>
      <c r="Z124" s="14">
        <v>318600</v>
      </c>
      <c r="AA124" s="14">
        <v>0</v>
      </c>
      <c r="AB124" s="14">
        <v>262800</v>
      </c>
      <c r="AC124" s="14">
        <v>0</v>
      </c>
      <c r="AD124" s="14">
        <v>0</v>
      </c>
      <c r="AE124" s="14">
        <v>1436400</v>
      </c>
      <c r="AF124" s="14">
        <v>916800</v>
      </c>
      <c r="AG124" s="14">
        <v>0</v>
      </c>
      <c r="AH124" s="14">
        <v>0</v>
      </c>
      <c r="AI124" s="14">
        <v>0</v>
      </c>
      <c r="AJ124" s="14">
        <v>0</v>
      </c>
      <c r="AK124" s="14">
        <v>0</v>
      </c>
      <c r="AL124" s="14">
        <v>0</v>
      </c>
      <c r="AM124" s="14">
        <v>0</v>
      </c>
      <c r="AN124" s="19">
        <f t="shared" si="23"/>
        <v>2934600</v>
      </c>
      <c r="AP124" s="14">
        <v>0</v>
      </c>
      <c r="AQ124" s="14">
        <v>0</v>
      </c>
      <c r="AR124" s="14">
        <v>0</v>
      </c>
      <c r="AS124" s="14">
        <v>0</v>
      </c>
      <c r="AT124" s="14">
        <v>586100</v>
      </c>
      <c r="AU124" s="14">
        <v>0</v>
      </c>
      <c r="AV124" s="19">
        <f t="shared" si="24"/>
        <v>586100</v>
      </c>
      <c r="AX124" s="19">
        <f t="shared" si="15"/>
        <v>63154458</v>
      </c>
    </row>
    <row r="125" spans="1:50" x14ac:dyDescent="0.2">
      <c r="A125" s="8">
        <v>7</v>
      </c>
      <c r="B125" s="8">
        <v>202307</v>
      </c>
      <c r="C125" s="8">
        <v>9</v>
      </c>
      <c r="D125" s="14">
        <v>0</v>
      </c>
      <c r="E125" s="14">
        <v>0</v>
      </c>
      <c r="F125" s="14">
        <v>0</v>
      </c>
      <c r="G125" s="14">
        <v>628800</v>
      </c>
      <c r="H125" s="14">
        <v>0</v>
      </c>
      <c r="I125" s="14">
        <v>0</v>
      </c>
      <c r="J125" s="14">
        <v>0</v>
      </c>
      <c r="K125" s="14">
        <v>0</v>
      </c>
      <c r="L125" s="14">
        <v>0</v>
      </c>
      <c r="M125" s="14">
        <v>14533336</v>
      </c>
      <c r="N125" s="14">
        <v>0</v>
      </c>
      <c r="O125" s="14">
        <v>0</v>
      </c>
      <c r="P125" s="14">
        <v>0</v>
      </c>
      <c r="Q125" s="14">
        <v>0</v>
      </c>
      <c r="R125" s="14">
        <v>0</v>
      </c>
      <c r="S125" s="14">
        <v>22764800</v>
      </c>
      <c r="T125" s="19">
        <f t="shared" si="14"/>
        <v>37926936</v>
      </c>
      <c r="V125" s="14">
        <v>1240427</v>
      </c>
      <c r="W125" s="14">
        <v>0</v>
      </c>
      <c r="X125" s="19">
        <f t="shared" si="22"/>
        <v>1240427</v>
      </c>
      <c r="Z125" s="14">
        <v>0</v>
      </c>
      <c r="AA125" s="14">
        <v>0</v>
      </c>
      <c r="AB125" s="14">
        <v>0</v>
      </c>
      <c r="AC125" s="14">
        <v>0</v>
      </c>
      <c r="AD125" s="14">
        <v>0</v>
      </c>
      <c r="AE125" s="14">
        <v>0</v>
      </c>
      <c r="AF125" s="14">
        <v>1638000</v>
      </c>
      <c r="AG125" s="14">
        <v>0</v>
      </c>
      <c r="AH125" s="14">
        <v>0</v>
      </c>
      <c r="AI125" s="14">
        <v>0</v>
      </c>
      <c r="AJ125" s="14">
        <v>0</v>
      </c>
      <c r="AK125" s="14">
        <v>49680</v>
      </c>
      <c r="AL125" s="14">
        <v>0</v>
      </c>
      <c r="AM125" s="14">
        <v>0</v>
      </c>
      <c r="AN125" s="19">
        <f t="shared" si="23"/>
        <v>1687680</v>
      </c>
      <c r="AP125" s="14">
        <v>0</v>
      </c>
      <c r="AQ125" s="14">
        <v>0</v>
      </c>
      <c r="AR125" s="14">
        <v>0</v>
      </c>
      <c r="AS125" s="14">
        <v>0</v>
      </c>
      <c r="AT125" s="14">
        <v>0</v>
      </c>
      <c r="AU125" s="14">
        <v>0</v>
      </c>
      <c r="AV125" s="19">
        <f t="shared" si="24"/>
        <v>0</v>
      </c>
      <c r="AX125" s="19">
        <f t="shared" si="15"/>
        <v>40855043</v>
      </c>
    </row>
    <row r="126" spans="1:50" x14ac:dyDescent="0.2">
      <c r="A126" s="8">
        <v>7</v>
      </c>
      <c r="B126" s="8">
        <v>202307</v>
      </c>
      <c r="C126" s="8" t="s">
        <v>148</v>
      </c>
      <c r="D126" s="14">
        <v>0</v>
      </c>
      <c r="E126" s="14">
        <v>0</v>
      </c>
      <c r="F126" s="14">
        <v>0</v>
      </c>
      <c r="G126" s="14">
        <v>0</v>
      </c>
      <c r="H126" s="14">
        <v>0</v>
      </c>
      <c r="I126" s="14">
        <v>0</v>
      </c>
      <c r="J126" s="14">
        <v>0</v>
      </c>
      <c r="K126" s="14">
        <v>0</v>
      </c>
      <c r="L126" s="14">
        <v>0</v>
      </c>
      <c r="M126" s="14">
        <v>313200</v>
      </c>
      <c r="N126" s="14">
        <v>0</v>
      </c>
      <c r="O126" s="14">
        <v>0</v>
      </c>
      <c r="P126" s="14">
        <v>0</v>
      </c>
      <c r="Q126" s="14">
        <v>0</v>
      </c>
      <c r="R126" s="14">
        <v>0</v>
      </c>
      <c r="S126" s="14">
        <v>0</v>
      </c>
      <c r="T126" s="19">
        <f t="shared" si="14"/>
        <v>313200</v>
      </c>
      <c r="V126" s="14">
        <v>0</v>
      </c>
      <c r="W126" s="14">
        <v>0</v>
      </c>
      <c r="X126" s="19">
        <f t="shared" si="22"/>
        <v>0</v>
      </c>
      <c r="Z126" s="14">
        <v>0</v>
      </c>
      <c r="AA126" s="14">
        <v>0</v>
      </c>
      <c r="AB126" s="14">
        <v>0</v>
      </c>
      <c r="AC126" s="14">
        <v>0</v>
      </c>
      <c r="AD126" s="14">
        <v>0</v>
      </c>
      <c r="AE126" s="14">
        <v>0</v>
      </c>
      <c r="AF126" s="14">
        <v>0</v>
      </c>
      <c r="AG126" s="14">
        <v>0</v>
      </c>
      <c r="AH126" s="14">
        <v>0</v>
      </c>
      <c r="AI126" s="14">
        <v>0</v>
      </c>
      <c r="AJ126" s="14">
        <v>0</v>
      </c>
      <c r="AK126" s="14">
        <v>0</v>
      </c>
      <c r="AL126" s="14">
        <v>0</v>
      </c>
      <c r="AM126" s="14">
        <v>0</v>
      </c>
      <c r="AN126" s="19">
        <f t="shared" si="23"/>
        <v>0</v>
      </c>
      <c r="AP126" s="14">
        <v>0</v>
      </c>
      <c r="AQ126" s="14">
        <v>0</v>
      </c>
      <c r="AR126" s="14">
        <v>0</v>
      </c>
      <c r="AS126" s="14">
        <v>0</v>
      </c>
      <c r="AT126" s="14">
        <v>0</v>
      </c>
      <c r="AU126" s="14">
        <v>0</v>
      </c>
      <c r="AV126" s="19">
        <f t="shared" si="24"/>
        <v>0</v>
      </c>
      <c r="AX126" s="19">
        <f t="shared" si="15"/>
        <v>313200</v>
      </c>
    </row>
    <row r="127" spans="1:50" x14ac:dyDescent="0.2">
      <c r="A127" s="8">
        <v>7</v>
      </c>
      <c r="B127" s="8">
        <v>202307</v>
      </c>
      <c r="C127" s="8" t="s">
        <v>149</v>
      </c>
      <c r="D127" s="14">
        <v>0</v>
      </c>
      <c r="E127" s="14">
        <v>0</v>
      </c>
      <c r="F127" s="14">
        <v>0</v>
      </c>
      <c r="G127" s="14">
        <v>0</v>
      </c>
      <c r="H127" s="14">
        <v>0</v>
      </c>
      <c r="I127" s="14">
        <v>0</v>
      </c>
      <c r="J127" s="14">
        <v>0</v>
      </c>
      <c r="K127" s="14">
        <v>0</v>
      </c>
      <c r="L127" s="14">
        <v>0</v>
      </c>
      <c r="M127" s="14">
        <v>175911</v>
      </c>
      <c r="N127" s="14">
        <v>0</v>
      </c>
      <c r="O127" s="14">
        <v>0</v>
      </c>
      <c r="P127" s="14">
        <v>0</v>
      </c>
      <c r="Q127" s="14">
        <v>0</v>
      </c>
      <c r="R127" s="14">
        <v>0</v>
      </c>
      <c r="S127" s="14">
        <v>1885053</v>
      </c>
      <c r="T127" s="19">
        <f t="shared" si="14"/>
        <v>2060964</v>
      </c>
      <c r="V127" s="14">
        <v>0</v>
      </c>
      <c r="W127" s="14">
        <v>0</v>
      </c>
      <c r="X127" s="19">
        <f t="shared" si="22"/>
        <v>0</v>
      </c>
      <c r="Z127" s="14">
        <v>0</v>
      </c>
      <c r="AA127" s="14">
        <v>0</v>
      </c>
      <c r="AB127" s="14">
        <v>22228000</v>
      </c>
      <c r="AC127" s="14">
        <v>0</v>
      </c>
      <c r="AD127" s="14">
        <v>0</v>
      </c>
      <c r="AE127" s="14">
        <v>0</v>
      </c>
      <c r="AF127" s="14">
        <v>0</v>
      </c>
      <c r="AG127" s="14">
        <v>0</v>
      </c>
      <c r="AH127" s="14">
        <v>0</v>
      </c>
      <c r="AI127" s="14">
        <v>0</v>
      </c>
      <c r="AJ127" s="14">
        <v>0</v>
      </c>
      <c r="AK127" s="14">
        <v>0</v>
      </c>
      <c r="AL127" s="14">
        <v>0</v>
      </c>
      <c r="AM127" s="14">
        <v>0</v>
      </c>
      <c r="AN127" s="19">
        <f t="shared" si="23"/>
        <v>22228000</v>
      </c>
      <c r="AP127" s="14">
        <v>0</v>
      </c>
      <c r="AQ127" s="14">
        <v>0</v>
      </c>
      <c r="AR127" s="14">
        <v>0</v>
      </c>
      <c r="AS127" s="14">
        <v>0</v>
      </c>
      <c r="AT127" s="14">
        <v>0</v>
      </c>
      <c r="AU127" s="14">
        <v>0</v>
      </c>
      <c r="AV127" s="19">
        <f t="shared" si="24"/>
        <v>0</v>
      </c>
      <c r="AX127" s="19">
        <f t="shared" si="15"/>
        <v>24288964</v>
      </c>
    </row>
    <row r="128" spans="1:50" x14ac:dyDescent="0.2">
      <c r="A128" s="8">
        <v>7</v>
      </c>
      <c r="B128" s="8">
        <v>202307</v>
      </c>
      <c r="C128" s="8">
        <v>10</v>
      </c>
      <c r="D128" s="14">
        <v>2670</v>
      </c>
      <c r="E128" s="14">
        <v>7028</v>
      </c>
      <c r="F128" s="14">
        <v>0</v>
      </c>
      <c r="G128" s="14">
        <v>21923</v>
      </c>
      <c r="H128" s="14">
        <v>0</v>
      </c>
      <c r="I128" s="14">
        <v>101219</v>
      </c>
      <c r="J128" s="14">
        <v>841</v>
      </c>
      <c r="K128" s="14">
        <v>0</v>
      </c>
      <c r="L128" s="14">
        <v>12774</v>
      </c>
      <c r="M128" s="14">
        <v>157218</v>
      </c>
      <c r="N128" s="14">
        <v>12343</v>
      </c>
      <c r="O128" s="14">
        <v>17042</v>
      </c>
      <c r="P128" s="14">
        <v>18970</v>
      </c>
      <c r="Q128" s="14">
        <v>18000</v>
      </c>
      <c r="R128" s="14">
        <v>6876</v>
      </c>
      <c r="S128" s="14">
        <v>45125</v>
      </c>
      <c r="T128" s="19">
        <f t="shared" si="14"/>
        <v>422029</v>
      </c>
      <c r="V128" s="14">
        <v>189779</v>
      </c>
      <c r="W128" s="14">
        <v>91128</v>
      </c>
      <c r="X128" s="19">
        <f t="shared" si="22"/>
        <v>280907</v>
      </c>
      <c r="Z128" s="14">
        <v>0</v>
      </c>
      <c r="AA128" s="14">
        <v>0</v>
      </c>
      <c r="AB128" s="14">
        <v>0</v>
      </c>
      <c r="AC128" s="14">
        <v>0</v>
      </c>
      <c r="AD128" s="14">
        <v>0</v>
      </c>
      <c r="AE128" s="14">
        <v>0</v>
      </c>
      <c r="AF128" s="14">
        <v>18525</v>
      </c>
      <c r="AG128" s="14">
        <v>86707</v>
      </c>
      <c r="AH128" s="14">
        <v>0</v>
      </c>
      <c r="AI128" s="14">
        <v>0</v>
      </c>
      <c r="AJ128" s="14">
        <v>0</v>
      </c>
      <c r="AK128" s="14">
        <v>1076</v>
      </c>
      <c r="AL128" s="14">
        <v>0</v>
      </c>
      <c r="AM128" s="14">
        <v>0</v>
      </c>
      <c r="AN128" s="19">
        <f t="shared" si="23"/>
        <v>106308</v>
      </c>
      <c r="AP128" s="14">
        <v>67074</v>
      </c>
      <c r="AQ128" s="14">
        <v>15</v>
      </c>
      <c r="AR128" s="14">
        <v>0</v>
      </c>
      <c r="AS128" s="14">
        <v>25</v>
      </c>
      <c r="AT128" s="14">
        <v>0</v>
      </c>
      <c r="AU128" s="14">
        <v>29600</v>
      </c>
      <c r="AV128" s="19">
        <f t="shared" si="24"/>
        <v>96714</v>
      </c>
      <c r="AX128" s="19">
        <f t="shared" si="15"/>
        <v>905958</v>
      </c>
    </row>
    <row r="129" spans="1:50" x14ac:dyDescent="0.2">
      <c r="A129" s="8">
        <v>7</v>
      </c>
      <c r="B129" s="8">
        <v>202307</v>
      </c>
      <c r="C129" s="8">
        <v>11</v>
      </c>
      <c r="D129" s="14">
        <v>0</v>
      </c>
      <c r="E129" s="14">
        <v>0</v>
      </c>
      <c r="F129" s="14">
        <v>44</v>
      </c>
      <c r="G129" s="14">
        <v>28153</v>
      </c>
      <c r="H129" s="14">
        <v>0</v>
      </c>
      <c r="I129" s="14">
        <v>23037</v>
      </c>
      <c r="J129" s="14">
        <v>0</v>
      </c>
      <c r="K129" s="14">
        <v>0</v>
      </c>
      <c r="L129" s="14">
        <v>0</v>
      </c>
      <c r="M129" s="14">
        <v>4515</v>
      </c>
      <c r="N129" s="14">
        <v>226</v>
      </c>
      <c r="O129" s="14">
        <v>499</v>
      </c>
      <c r="P129" s="14">
        <v>1418</v>
      </c>
      <c r="Q129" s="14">
        <v>0</v>
      </c>
      <c r="R129" s="14">
        <v>117</v>
      </c>
      <c r="S129" s="14">
        <v>117726</v>
      </c>
      <c r="T129" s="19">
        <f t="shared" si="14"/>
        <v>175735</v>
      </c>
      <c r="V129" s="14">
        <v>24352</v>
      </c>
      <c r="W129" s="14">
        <v>0</v>
      </c>
      <c r="X129" s="19">
        <f t="shared" si="22"/>
        <v>24352</v>
      </c>
      <c r="Z129" s="14">
        <v>0</v>
      </c>
      <c r="AA129" s="14">
        <v>0</v>
      </c>
      <c r="AB129" s="14">
        <v>0</v>
      </c>
      <c r="AC129" s="14">
        <v>0</v>
      </c>
      <c r="AD129" s="14">
        <v>0</v>
      </c>
      <c r="AE129" s="14">
        <v>0</v>
      </c>
      <c r="AF129" s="14">
        <v>5555</v>
      </c>
      <c r="AG129" s="14">
        <v>0</v>
      </c>
      <c r="AH129" s="14">
        <v>1184</v>
      </c>
      <c r="AI129" s="14">
        <v>0</v>
      </c>
      <c r="AJ129" s="14">
        <v>0</v>
      </c>
      <c r="AK129" s="14">
        <v>0</v>
      </c>
      <c r="AL129" s="14">
        <v>0</v>
      </c>
      <c r="AM129" s="14">
        <v>0</v>
      </c>
      <c r="AN129" s="19">
        <f t="shared" si="23"/>
        <v>6739</v>
      </c>
      <c r="AP129" s="14">
        <v>0</v>
      </c>
      <c r="AQ129" s="14">
        <v>0</v>
      </c>
      <c r="AR129" s="14">
        <v>0</v>
      </c>
      <c r="AS129" s="14">
        <v>0</v>
      </c>
      <c r="AT129" s="14">
        <v>0</v>
      </c>
      <c r="AU129" s="14">
        <v>0</v>
      </c>
      <c r="AV129" s="19">
        <f t="shared" si="24"/>
        <v>0</v>
      </c>
      <c r="AX129" s="19">
        <f t="shared" si="15"/>
        <v>206826</v>
      </c>
    </row>
    <row r="130" spans="1:50" x14ac:dyDescent="0.2">
      <c r="A130" s="8">
        <v>7</v>
      </c>
      <c r="B130" s="8">
        <v>202307</v>
      </c>
      <c r="C130" s="8">
        <v>12</v>
      </c>
      <c r="D130" s="14">
        <v>0</v>
      </c>
      <c r="E130" s="14">
        <v>0</v>
      </c>
      <c r="F130" s="14">
        <v>0</v>
      </c>
      <c r="G130" s="14">
        <v>14436</v>
      </c>
      <c r="H130" s="14">
        <v>0</v>
      </c>
      <c r="I130" s="14">
        <v>10745</v>
      </c>
      <c r="J130" s="14">
        <v>0</v>
      </c>
      <c r="K130" s="14">
        <v>46668</v>
      </c>
      <c r="L130" s="14">
        <v>156</v>
      </c>
      <c r="M130" s="14">
        <v>980093</v>
      </c>
      <c r="N130" s="14">
        <v>1036</v>
      </c>
      <c r="O130" s="14">
        <v>0</v>
      </c>
      <c r="P130" s="14">
        <v>0</v>
      </c>
      <c r="Q130" s="14">
        <v>1617</v>
      </c>
      <c r="R130" s="14">
        <v>0</v>
      </c>
      <c r="S130" s="14">
        <v>58321</v>
      </c>
      <c r="T130" s="19">
        <f t="shared" si="14"/>
        <v>1113072</v>
      </c>
      <c r="V130" s="14">
        <v>4401</v>
      </c>
      <c r="W130" s="14">
        <v>0</v>
      </c>
      <c r="X130" s="19">
        <f t="shared" si="22"/>
        <v>4401</v>
      </c>
      <c r="Z130" s="14">
        <v>0</v>
      </c>
      <c r="AA130" s="14">
        <v>0</v>
      </c>
      <c r="AB130" s="14">
        <v>0</v>
      </c>
      <c r="AC130" s="14">
        <v>0</v>
      </c>
      <c r="AD130" s="14">
        <v>0</v>
      </c>
      <c r="AE130" s="14">
        <v>0</v>
      </c>
      <c r="AF130" s="14">
        <v>55619</v>
      </c>
      <c r="AG130" s="14">
        <v>0</v>
      </c>
      <c r="AH130" s="14">
        <v>0</v>
      </c>
      <c r="AI130" s="14">
        <v>308</v>
      </c>
      <c r="AJ130" s="14">
        <v>0</v>
      </c>
      <c r="AK130" s="14">
        <v>0</v>
      </c>
      <c r="AL130" s="14">
        <v>0</v>
      </c>
      <c r="AM130" s="14">
        <v>0</v>
      </c>
      <c r="AN130" s="19">
        <f t="shared" si="23"/>
        <v>55927</v>
      </c>
      <c r="AP130" s="14">
        <v>0</v>
      </c>
      <c r="AQ130" s="14">
        <v>0</v>
      </c>
      <c r="AR130" s="14">
        <v>543</v>
      </c>
      <c r="AS130" s="14">
        <v>0</v>
      </c>
      <c r="AT130" s="14">
        <v>276</v>
      </c>
      <c r="AU130" s="14">
        <v>0</v>
      </c>
      <c r="AV130" s="19">
        <f t="shared" si="24"/>
        <v>819</v>
      </c>
      <c r="AX130" s="19">
        <f t="shared" si="15"/>
        <v>1174219</v>
      </c>
    </row>
    <row r="131" spans="1:50" x14ac:dyDescent="0.2">
      <c r="A131" s="8">
        <v>7</v>
      </c>
      <c r="B131" s="8">
        <v>202307</v>
      </c>
      <c r="C131" s="8">
        <v>15</v>
      </c>
      <c r="D131" s="14">
        <v>0</v>
      </c>
      <c r="E131" s="14">
        <v>12027</v>
      </c>
      <c r="F131" s="14">
        <v>0</v>
      </c>
      <c r="G131" s="14">
        <v>13603</v>
      </c>
      <c r="H131" s="14">
        <v>0</v>
      </c>
      <c r="I131" s="14">
        <v>6750</v>
      </c>
      <c r="J131" s="14">
        <v>20431</v>
      </c>
      <c r="K131" s="14">
        <v>27353</v>
      </c>
      <c r="L131" s="14">
        <v>14507</v>
      </c>
      <c r="M131" s="14">
        <v>421983</v>
      </c>
      <c r="N131" s="14">
        <v>1178</v>
      </c>
      <c r="O131" s="14">
        <v>424</v>
      </c>
      <c r="P131" s="14">
        <v>2855</v>
      </c>
      <c r="Q131" s="14">
        <v>4382</v>
      </c>
      <c r="R131" s="14">
        <v>0</v>
      </c>
      <c r="S131" s="14">
        <v>54426</v>
      </c>
      <c r="T131" s="19">
        <f t="shared" ref="T131:T194" si="25">SUM(D131:S131)</f>
        <v>579919</v>
      </c>
      <c r="V131" s="14">
        <v>2364</v>
      </c>
      <c r="W131" s="14">
        <v>0</v>
      </c>
      <c r="X131" s="19">
        <f t="shared" si="22"/>
        <v>2364</v>
      </c>
      <c r="Z131" s="14">
        <v>0</v>
      </c>
      <c r="AA131" s="14">
        <v>614</v>
      </c>
      <c r="AB131" s="14">
        <v>1474</v>
      </c>
      <c r="AC131" s="14">
        <v>0</v>
      </c>
      <c r="AD131" s="14">
        <v>0</v>
      </c>
      <c r="AE131" s="14">
        <v>705</v>
      </c>
      <c r="AF131" s="14">
        <v>29212</v>
      </c>
      <c r="AG131" s="14">
        <v>1686</v>
      </c>
      <c r="AH131" s="14">
        <v>0</v>
      </c>
      <c r="AI131" s="14">
        <v>0</v>
      </c>
      <c r="AJ131" s="14">
        <v>0</v>
      </c>
      <c r="AK131" s="14">
        <v>462</v>
      </c>
      <c r="AL131" s="14">
        <v>965</v>
      </c>
      <c r="AM131" s="14">
        <v>0</v>
      </c>
      <c r="AN131" s="19">
        <f t="shared" si="23"/>
        <v>35118</v>
      </c>
      <c r="AP131" s="14">
        <v>230</v>
      </c>
      <c r="AQ131" s="14">
        <v>0</v>
      </c>
      <c r="AR131" s="14">
        <v>1088</v>
      </c>
      <c r="AS131" s="14">
        <v>0</v>
      </c>
      <c r="AT131" s="14">
        <v>3098</v>
      </c>
      <c r="AU131" s="14">
        <v>0</v>
      </c>
      <c r="AV131" s="19">
        <f t="shared" si="24"/>
        <v>4416</v>
      </c>
      <c r="AX131" s="19">
        <f t="shared" si="15"/>
        <v>621817</v>
      </c>
    </row>
    <row r="132" spans="1:50" x14ac:dyDescent="0.2">
      <c r="A132" s="8">
        <v>7</v>
      </c>
      <c r="B132" s="8">
        <v>202307</v>
      </c>
      <c r="C132" s="8">
        <v>21</v>
      </c>
      <c r="D132" s="14">
        <v>0</v>
      </c>
      <c r="E132" s="14">
        <v>0</v>
      </c>
      <c r="F132" s="14">
        <v>0</v>
      </c>
      <c r="G132" s="14">
        <v>0</v>
      </c>
      <c r="H132" s="14">
        <v>0</v>
      </c>
      <c r="I132" s="14">
        <v>0</v>
      </c>
      <c r="J132" s="14">
        <v>0</v>
      </c>
      <c r="K132" s="14">
        <v>0</v>
      </c>
      <c r="L132" s="14">
        <v>0</v>
      </c>
      <c r="M132" s="14">
        <v>0</v>
      </c>
      <c r="N132" s="14">
        <v>0</v>
      </c>
      <c r="O132" s="14">
        <v>0</v>
      </c>
      <c r="P132" s="14">
        <v>0</v>
      </c>
      <c r="Q132" s="14">
        <v>0</v>
      </c>
      <c r="R132" s="14">
        <v>0</v>
      </c>
      <c r="S132" s="14">
        <v>0</v>
      </c>
      <c r="T132" s="19">
        <f t="shared" si="25"/>
        <v>0</v>
      </c>
      <c r="V132" s="14">
        <v>0</v>
      </c>
      <c r="W132" s="14">
        <v>0</v>
      </c>
      <c r="X132" s="19">
        <f t="shared" si="22"/>
        <v>0</v>
      </c>
      <c r="Z132" s="14">
        <v>0</v>
      </c>
      <c r="AA132" s="14">
        <v>0</v>
      </c>
      <c r="AB132" s="14">
        <v>0</v>
      </c>
      <c r="AC132" s="14">
        <v>0</v>
      </c>
      <c r="AD132" s="14">
        <v>0</v>
      </c>
      <c r="AE132" s="14">
        <v>0</v>
      </c>
      <c r="AF132" s="14">
        <v>0</v>
      </c>
      <c r="AG132" s="14">
        <v>0</v>
      </c>
      <c r="AH132" s="14">
        <v>0</v>
      </c>
      <c r="AI132" s="14">
        <v>0</v>
      </c>
      <c r="AJ132" s="14">
        <v>0</v>
      </c>
      <c r="AK132" s="14">
        <v>0</v>
      </c>
      <c r="AL132" s="14">
        <v>0</v>
      </c>
      <c r="AM132" s="14">
        <v>0</v>
      </c>
      <c r="AN132" s="19">
        <f t="shared" si="23"/>
        <v>0</v>
      </c>
      <c r="AP132" s="14">
        <v>0</v>
      </c>
      <c r="AQ132" s="14">
        <v>0</v>
      </c>
      <c r="AR132" s="14">
        <v>0</v>
      </c>
      <c r="AS132" s="14">
        <v>0</v>
      </c>
      <c r="AT132" s="14">
        <v>0</v>
      </c>
      <c r="AU132" s="14">
        <v>0</v>
      </c>
      <c r="AV132" s="19">
        <f t="shared" si="24"/>
        <v>0</v>
      </c>
      <c r="AX132" s="19">
        <f t="shared" ref="AX132:AX195" si="26">AV132+AN132+X132+T132</f>
        <v>0</v>
      </c>
    </row>
    <row r="133" spans="1:50" x14ac:dyDescent="0.2">
      <c r="A133" s="8">
        <v>7</v>
      </c>
      <c r="B133" s="8">
        <v>202307</v>
      </c>
      <c r="C133" s="8">
        <v>23</v>
      </c>
      <c r="D133" s="14">
        <v>4087</v>
      </c>
      <c r="E133" s="14">
        <v>1099200</v>
      </c>
      <c r="F133" s="14">
        <v>30957</v>
      </c>
      <c r="G133" s="14">
        <v>1407138</v>
      </c>
      <c r="H133" s="14">
        <v>10149</v>
      </c>
      <c r="I133" s="14">
        <v>1521916</v>
      </c>
      <c r="J133" s="14">
        <v>526838</v>
      </c>
      <c r="K133" s="14">
        <v>2528772</v>
      </c>
      <c r="L133" s="14">
        <v>2688021</v>
      </c>
      <c r="M133" s="14">
        <v>19287833</v>
      </c>
      <c r="N133" s="14">
        <v>191548</v>
      </c>
      <c r="O133" s="14">
        <v>40538</v>
      </c>
      <c r="P133" s="14">
        <v>109514</v>
      </c>
      <c r="Q133" s="14">
        <v>1870401</v>
      </c>
      <c r="R133" s="14">
        <v>479845</v>
      </c>
      <c r="S133" s="14">
        <v>6250238</v>
      </c>
      <c r="T133" s="19">
        <f t="shared" si="25"/>
        <v>38046995</v>
      </c>
      <c r="V133" s="14">
        <v>828109</v>
      </c>
      <c r="W133" s="14">
        <v>12599</v>
      </c>
      <c r="X133" s="19">
        <f t="shared" si="22"/>
        <v>840708</v>
      </c>
      <c r="Z133" s="14">
        <v>1318</v>
      </c>
      <c r="AA133" s="14">
        <v>7817</v>
      </c>
      <c r="AB133" s="14">
        <v>63094</v>
      </c>
      <c r="AC133" s="14">
        <v>27054</v>
      </c>
      <c r="AD133" s="14">
        <v>4859</v>
      </c>
      <c r="AE133" s="14">
        <v>99183</v>
      </c>
      <c r="AF133" s="14">
        <v>469791</v>
      </c>
      <c r="AG133" s="14">
        <v>118193</v>
      </c>
      <c r="AH133" s="14">
        <v>33167</v>
      </c>
      <c r="AI133" s="14">
        <v>11918</v>
      </c>
      <c r="AJ133" s="14">
        <v>33172</v>
      </c>
      <c r="AK133" s="14">
        <v>80256</v>
      </c>
      <c r="AL133" s="14">
        <v>131911</v>
      </c>
      <c r="AM133" s="14">
        <v>0</v>
      </c>
      <c r="AN133" s="19">
        <f t="shared" si="23"/>
        <v>1081733</v>
      </c>
      <c r="AP133" s="14">
        <v>151147</v>
      </c>
      <c r="AQ133" s="14">
        <v>12713</v>
      </c>
      <c r="AR133" s="14">
        <v>199384</v>
      </c>
      <c r="AS133" s="14">
        <v>7284</v>
      </c>
      <c r="AT133" s="14">
        <v>1217840</v>
      </c>
      <c r="AU133" s="14">
        <v>1564</v>
      </c>
      <c r="AV133" s="19">
        <f t="shared" si="24"/>
        <v>1589932</v>
      </c>
      <c r="AX133" s="19">
        <f t="shared" si="26"/>
        <v>41559368</v>
      </c>
    </row>
    <row r="134" spans="1:50" x14ac:dyDescent="0.2">
      <c r="A134" s="8">
        <v>7</v>
      </c>
      <c r="B134" s="8">
        <v>202307</v>
      </c>
      <c r="C134" s="8">
        <v>31</v>
      </c>
      <c r="D134" s="14">
        <v>0</v>
      </c>
      <c r="E134" s="14">
        <v>0</v>
      </c>
      <c r="F134" s="14">
        <v>0</v>
      </c>
      <c r="G134" s="14">
        <v>0</v>
      </c>
      <c r="H134" s="14">
        <v>0</v>
      </c>
      <c r="I134" s="14">
        <v>0</v>
      </c>
      <c r="J134" s="14">
        <v>0</v>
      </c>
      <c r="K134" s="14">
        <v>0</v>
      </c>
      <c r="L134" s="14">
        <v>0</v>
      </c>
      <c r="M134" s="14">
        <v>10628916</v>
      </c>
      <c r="N134" s="14">
        <v>0</v>
      </c>
      <c r="O134" s="14">
        <v>0</v>
      </c>
      <c r="P134" s="14">
        <v>0</v>
      </c>
      <c r="Q134" s="14">
        <v>0</v>
      </c>
      <c r="R134" s="14">
        <v>0</v>
      </c>
      <c r="S134" s="14">
        <v>0</v>
      </c>
      <c r="T134" s="19">
        <f t="shared" si="25"/>
        <v>10628916</v>
      </c>
      <c r="V134" s="14">
        <v>0</v>
      </c>
      <c r="W134" s="14">
        <v>0</v>
      </c>
      <c r="X134" s="19">
        <f t="shared" si="22"/>
        <v>0</v>
      </c>
      <c r="Z134" s="14">
        <v>595200</v>
      </c>
      <c r="AA134" s="14">
        <v>0</v>
      </c>
      <c r="AB134" s="14">
        <v>0</v>
      </c>
      <c r="AC134" s="14">
        <v>0</v>
      </c>
      <c r="AD134" s="14">
        <v>0</v>
      </c>
      <c r="AE134" s="14">
        <v>0</v>
      </c>
      <c r="AF134" s="14">
        <v>0</v>
      </c>
      <c r="AG134" s="14">
        <v>0</v>
      </c>
      <c r="AH134" s="14">
        <v>0</v>
      </c>
      <c r="AI134" s="14">
        <v>0</v>
      </c>
      <c r="AJ134" s="14">
        <v>0</v>
      </c>
      <c r="AK134" s="14">
        <v>0</v>
      </c>
      <c r="AL134" s="14">
        <v>0</v>
      </c>
      <c r="AM134" s="14">
        <v>0</v>
      </c>
      <c r="AN134" s="19">
        <f t="shared" si="23"/>
        <v>595200</v>
      </c>
      <c r="AP134" s="14">
        <v>0</v>
      </c>
      <c r="AQ134" s="14">
        <v>0</v>
      </c>
      <c r="AR134" s="14">
        <v>0</v>
      </c>
      <c r="AS134" s="14">
        <v>0</v>
      </c>
      <c r="AT134" s="14">
        <v>0</v>
      </c>
      <c r="AU134" s="14">
        <v>0</v>
      </c>
      <c r="AV134" s="19">
        <f t="shared" si="24"/>
        <v>0</v>
      </c>
      <c r="AX134" s="19">
        <f t="shared" si="26"/>
        <v>11224116</v>
      </c>
    </row>
    <row r="135" spans="1:50" x14ac:dyDescent="0.2">
      <c r="A135" s="8">
        <v>7</v>
      </c>
      <c r="B135" s="8">
        <v>202307</v>
      </c>
      <c r="C135" s="8">
        <v>32</v>
      </c>
      <c r="D135" s="14">
        <v>0</v>
      </c>
      <c r="E135" s="14">
        <v>0</v>
      </c>
      <c r="F135" s="14">
        <v>0</v>
      </c>
      <c r="G135" s="14">
        <v>0</v>
      </c>
      <c r="H135" s="14">
        <v>0</v>
      </c>
      <c r="I135" s="14">
        <v>0</v>
      </c>
      <c r="J135" s="14">
        <v>0</v>
      </c>
      <c r="K135" s="14">
        <v>0</v>
      </c>
      <c r="L135" s="14">
        <v>0</v>
      </c>
      <c r="M135" s="14">
        <v>58915338</v>
      </c>
      <c r="N135" s="14">
        <v>0</v>
      </c>
      <c r="O135" s="14">
        <v>0</v>
      </c>
      <c r="P135" s="14">
        <v>0</v>
      </c>
      <c r="Q135" s="14">
        <v>0</v>
      </c>
      <c r="R135" s="14">
        <v>0</v>
      </c>
      <c r="S135" s="14">
        <v>0</v>
      </c>
      <c r="T135" s="19">
        <f t="shared" si="25"/>
        <v>58915338</v>
      </c>
      <c r="V135" s="14">
        <v>0</v>
      </c>
      <c r="W135" s="14">
        <v>0</v>
      </c>
      <c r="X135" s="19">
        <f t="shared" si="22"/>
        <v>0</v>
      </c>
      <c r="Z135" s="14">
        <v>0</v>
      </c>
      <c r="AA135" s="14">
        <v>0</v>
      </c>
      <c r="AB135" s="14">
        <v>0</v>
      </c>
      <c r="AC135" s="14">
        <v>0</v>
      </c>
      <c r="AD135" s="14">
        <v>0</v>
      </c>
      <c r="AE135" s="14">
        <v>0</v>
      </c>
      <c r="AF135" s="14">
        <v>0</v>
      </c>
      <c r="AG135" s="14">
        <v>0</v>
      </c>
      <c r="AH135" s="14">
        <v>0</v>
      </c>
      <c r="AI135" s="14">
        <v>0</v>
      </c>
      <c r="AJ135" s="14">
        <v>0</v>
      </c>
      <c r="AK135" s="14">
        <v>0</v>
      </c>
      <c r="AL135" s="14">
        <v>0</v>
      </c>
      <c r="AM135" s="14">
        <v>0</v>
      </c>
      <c r="AN135" s="19">
        <f t="shared" si="23"/>
        <v>0</v>
      </c>
      <c r="AP135" s="14">
        <v>0</v>
      </c>
      <c r="AQ135" s="14">
        <v>0</v>
      </c>
      <c r="AR135" s="14">
        <v>0</v>
      </c>
      <c r="AS135" s="14">
        <v>0</v>
      </c>
      <c r="AT135" s="14">
        <v>0</v>
      </c>
      <c r="AU135" s="14">
        <v>0</v>
      </c>
      <c r="AV135" s="19">
        <f t="shared" si="24"/>
        <v>0</v>
      </c>
      <c r="AX135" s="19">
        <f t="shared" si="26"/>
        <v>58915338</v>
      </c>
    </row>
    <row r="136" spans="1:50" x14ac:dyDescent="0.2">
      <c r="A136" s="8">
        <v>8</v>
      </c>
      <c r="B136" s="8">
        <v>202308</v>
      </c>
      <c r="C136" s="8">
        <v>1</v>
      </c>
      <c r="D136" s="14">
        <v>154053</v>
      </c>
      <c r="E136" s="14">
        <v>2372689</v>
      </c>
      <c r="F136" s="14">
        <v>96844</v>
      </c>
      <c r="G136" s="14">
        <v>14869134</v>
      </c>
      <c r="H136" s="14">
        <v>494678</v>
      </c>
      <c r="I136" s="14">
        <v>14725586</v>
      </c>
      <c r="J136" s="14">
        <v>10828100</v>
      </c>
      <c r="K136" s="14">
        <v>13101725</v>
      </c>
      <c r="L136" s="14">
        <v>22190674</v>
      </c>
      <c r="M136" s="14">
        <v>68095514</v>
      </c>
      <c r="N136" s="14">
        <v>564181</v>
      </c>
      <c r="O136" s="14">
        <v>529462</v>
      </c>
      <c r="P136" s="14">
        <v>488636</v>
      </c>
      <c r="Q136" s="14">
        <v>7145789</v>
      </c>
      <c r="R136" s="14">
        <v>397714</v>
      </c>
      <c r="S136" s="14">
        <v>26401429</v>
      </c>
      <c r="T136" s="19">
        <f t="shared" si="25"/>
        <v>182456208</v>
      </c>
      <c r="V136" s="14">
        <v>2428215</v>
      </c>
      <c r="W136" s="14">
        <v>30678</v>
      </c>
      <c r="X136" s="19">
        <f>SUM(V136:W136)</f>
        <v>2458893</v>
      </c>
      <c r="Z136" s="14">
        <v>6976</v>
      </c>
      <c r="AA136" s="14">
        <v>8470</v>
      </c>
      <c r="AB136" s="14">
        <v>1215290</v>
      </c>
      <c r="AC136" s="14">
        <v>445825</v>
      </c>
      <c r="AD136" s="14">
        <v>136689</v>
      </c>
      <c r="AE136" s="14">
        <v>752834</v>
      </c>
      <c r="AF136" s="14">
        <v>2403567</v>
      </c>
      <c r="AG136" s="14">
        <v>2614157</v>
      </c>
      <c r="AH136" s="14">
        <v>20032</v>
      </c>
      <c r="AI136" s="14">
        <v>960643</v>
      </c>
      <c r="AJ136" s="14">
        <v>82885</v>
      </c>
      <c r="AK136" s="14">
        <v>1203035</v>
      </c>
      <c r="AL136" s="14">
        <v>302649</v>
      </c>
      <c r="AM136" s="14">
        <v>0</v>
      </c>
      <c r="AN136" s="19">
        <f>SUM(Z136:AM136)</f>
        <v>10153052</v>
      </c>
      <c r="AO136" s="14"/>
      <c r="AP136" s="14">
        <v>702549</v>
      </c>
      <c r="AQ136" s="14">
        <v>112423</v>
      </c>
      <c r="AR136" s="14">
        <v>3216558</v>
      </c>
      <c r="AS136" s="14">
        <v>116023</v>
      </c>
      <c r="AT136" s="14">
        <v>5553995</v>
      </c>
      <c r="AU136" s="14">
        <v>39790</v>
      </c>
      <c r="AV136" s="19">
        <f>SUM(AP136:AU136)</f>
        <v>9741338</v>
      </c>
      <c r="AX136" s="19">
        <f t="shared" si="26"/>
        <v>204809491</v>
      </c>
    </row>
    <row r="137" spans="1:50" x14ac:dyDescent="0.2">
      <c r="A137" s="8">
        <v>8</v>
      </c>
      <c r="B137" s="8">
        <v>202308</v>
      </c>
      <c r="C137" s="8">
        <v>2</v>
      </c>
      <c r="D137" s="14">
        <v>107</v>
      </c>
      <c r="E137" s="14">
        <v>0</v>
      </c>
      <c r="F137" s="14">
        <v>0</v>
      </c>
      <c r="G137" s="14">
        <v>41218</v>
      </c>
      <c r="H137" s="14">
        <v>3147</v>
      </c>
      <c r="I137" s="14">
        <v>34111</v>
      </c>
      <c r="J137" s="14">
        <v>5317</v>
      </c>
      <c r="K137" s="14">
        <v>15982</v>
      </c>
      <c r="L137" s="14">
        <v>66574</v>
      </c>
      <c r="M137" s="14">
        <v>140324</v>
      </c>
      <c r="N137" s="14">
        <v>463</v>
      </c>
      <c r="O137" s="14">
        <v>560</v>
      </c>
      <c r="P137" s="14">
        <v>821</v>
      </c>
      <c r="Q137" s="14">
        <v>22560</v>
      </c>
      <c r="R137" s="14">
        <v>243</v>
      </c>
      <c r="S137" s="14">
        <v>37745</v>
      </c>
      <c r="T137" s="19">
        <f t="shared" si="25"/>
        <v>369172</v>
      </c>
      <c r="V137" s="14">
        <v>713</v>
      </c>
      <c r="W137" s="14">
        <v>0</v>
      </c>
      <c r="X137" s="19">
        <f t="shared" ref="X137:X154" si="27">SUM(V137:W137)</f>
        <v>713</v>
      </c>
      <c r="Z137" s="14">
        <v>0</v>
      </c>
      <c r="AA137" s="14">
        <v>0</v>
      </c>
      <c r="AB137" s="14">
        <v>3096</v>
      </c>
      <c r="AC137" s="14">
        <v>1933</v>
      </c>
      <c r="AD137" s="14">
        <v>1937</v>
      </c>
      <c r="AE137" s="14">
        <v>1162</v>
      </c>
      <c r="AF137" s="14">
        <v>3369</v>
      </c>
      <c r="AG137" s="14">
        <v>8259</v>
      </c>
      <c r="AH137" s="14">
        <v>0</v>
      </c>
      <c r="AI137" s="14">
        <v>966</v>
      </c>
      <c r="AJ137" s="14">
        <v>0</v>
      </c>
      <c r="AK137" s="14">
        <v>4501</v>
      </c>
      <c r="AL137" s="14">
        <v>0</v>
      </c>
      <c r="AM137" s="14">
        <v>0</v>
      </c>
      <c r="AN137" s="19">
        <f t="shared" ref="AN137:AN154" si="28">SUM(Z137:AM137)</f>
        <v>25223</v>
      </c>
      <c r="AP137" s="14">
        <v>1397</v>
      </c>
      <c r="AQ137" s="14">
        <v>0</v>
      </c>
      <c r="AR137" s="14">
        <v>9414</v>
      </c>
      <c r="AS137" s="14">
        <v>0</v>
      </c>
      <c r="AT137" s="14">
        <v>39590</v>
      </c>
      <c r="AU137" s="14">
        <v>0</v>
      </c>
      <c r="AV137" s="19">
        <f t="shared" ref="AV137:AV154" si="29">SUM(AP137:AU137)</f>
        <v>50401</v>
      </c>
      <c r="AX137" s="19">
        <f t="shared" si="26"/>
        <v>445509</v>
      </c>
    </row>
    <row r="138" spans="1:50" x14ac:dyDescent="0.2">
      <c r="A138" s="8">
        <v>8</v>
      </c>
      <c r="B138" s="8">
        <v>202308</v>
      </c>
      <c r="C138" s="8">
        <v>3</v>
      </c>
      <c r="D138" s="14">
        <v>2136</v>
      </c>
      <c r="E138" s="14">
        <v>89485</v>
      </c>
      <c r="F138" s="14">
        <v>0</v>
      </c>
      <c r="G138" s="14">
        <v>119279</v>
      </c>
      <c r="H138" s="14">
        <v>0</v>
      </c>
      <c r="I138" s="14">
        <v>112748</v>
      </c>
      <c r="J138" s="14">
        <v>380857</v>
      </c>
      <c r="K138" s="14">
        <v>464099</v>
      </c>
      <c r="L138" s="14">
        <v>409024</v>
      </c>
      <c r="M138" s="14">
        <v>1879649</v>
      </c>
      <c r="N138" s="14">
        <v>2137</v>
      </c>
      <c r="O138" s="14">
        <v>2796</v>
      </c>
      <c r="P138" s="14">
        <v>1428</v>
      </c>
      <c r="Q138" s="14">
        <v>7575</v>
      </c>
      <c r="R138" s="14">
        <v>2103</v>
      </c>
      <c r="S138" s="14">
        <v>1275600</v>
      </c>
      <c r="T138" s="19">
        <f t="shared" si="25"/>
        <v>4748916</v>
      </c>
      <c r="V138" s="14">
        <v>42379</v>
      </c>
      <c r="W138" s="14">
        <v>1871</v>
      </c>
      <c r="X138" s="19">
        <f t="shared" si="27"/>
        <v>44250</v>
      </c>
      <c r="Z138" s="14">
        <v>0</v>
      </c>
      <c r="AA138" s="14">
        <v>0</v>
      </c>
      <c r="AB138" s="14">
        <v>33710</v>
      </c>
      <c r="AC138" s="14">
        <v>38847</v>
      </c>
      <c r="AD138" s="14">
        <v>2889</v>
      </c>
      <c r="AE138" s="14">
        <v>12347</v>
      </c>
      <c r="AF138" s="14">
        <v>146212</v>
      </c>
      <c r="AG138" s="14">
        <v>21608</v>
      </c>
      <c r="AH138" s="14">
        <v>0</v>
      </c>
      <c r="AI138" s="14">
        <v>12493</v>
      </c>
      <c r="AJ138" s="14">
        <v>1026</v>
      </c>
      <c r="AK138" s="14">
        <v>16274</v>
      </c>
      <c r="AL138" s="14">
        <v>5143</v>
      </c>
      <c r="AM138" s="14">
        <v>0</v>
      </c>
      <c r="AN138" s="19">
        <f t="shared" si="28"/>
        <v>290549</v>
      </c>
      <c r="AP138" s="14">
        <v>1367</v>
      </c>
      <c r="AQ138" s="14">
        <v>253</v>
      </c>
      <c r="AR138" s="14">
        <v>0</v>
      </c>
      <c r="AS138" s="14">
        <v>0</v>
      </c>
      <c r="AT138" s="14">
        <v>3072</v>
      </c>
      <c r="AU138" s="14">
        <v>0</v>
      </c>
      <c r="AV138" s="19">
        <f t="shared" si="29"/>
        <v>4692</v>
      </c>
      <c r="AX138" s="19">
        <f t="shared" si="26"/>
        <v>5088407</v>
      </c>
    </row>
    <row r="139" spans="1:50" x14ac:dyDescent="0.2">
      <c r="A139" s="8">
        <v>8</v>
      </c>
      <c r="B139" s="8">
        <v>202308</v>
      </c>
      <c r="C139" s="8">
        <v>6</v>
      </c>
      <c r="D139" s="14">
        <v>2277</v>
      </c>
      <c r="E139" s="14">
        <v>3774912</v>
      </c>
      <c r="F139" s="14">
        <v>159102</v>
      </c>
      <c r="G139" s="14">
        <v>7243802</v>
      </c>
      <c r="H139" s="14">
        <v>0</v>
      </c>
      <c r="I139" s="14">
        <v>3378856</v>
      </c>
      <c r="J139" s="14">
        <v>2478260</v>
      </c>
      <c r="K139" s="14">
        <v>8794980</v>
      </c>
      <c r="L139" s="14">
        <v>9961758</v>
      </c>
      <c r="M139" s="14">
        <v>141649054</v>
      </c>
      <c r="N139" s="14">
        <v>479122</v>
      </c>
      <c r="O139" s="14">
        <v>13257</v>
      </c>
      <c r="P139" s="14">
        <v>109622</v>
      </c>
      <c r="Q139" s="14">
        <v>8538345</v>
      </c>
      <c r="R139" s="14">
        <v>917056</v>
      </c>
      <c r="S139" s="14">
        <v>29404052</v>
      </c>
      <c r="T139" s="19">
        <f t="shared" si="25"/>
        <v>216904455</v>
      </c>
      <c r="V139" s="14">
        <v>1236500</v>
      </c>
      <c r="W139" s="14">
        <v>6414</v>
      </c>
      <c r="X139" s="19">
        <f t="shared" si="27"/>
        <v>1242914</v>
      </c>
      <c r="Z139" s="14">
        <v>0</v>
      </c>
      <c r="AA139" s="14">
        <v>43871</v>
      </c>
      <c r="AB139" s="14">
        <v>938857</v>
      </c>
      <c r="AC139" s="14">
        <v>40000</v>
      </c>
      <c r="AD139" s="14">
        <v>63840</v>
      </c>
      <c r="AE139" s="14">
        <v>557265</v>
      </c>
      <c r="AF139" s="14">
        <v>3671605</v>
      </c>
      <c r="AG139" s="14">
        <v>527504</v>
      </c>
      <c r="AH139" s="14">
        <v>16640</v>
      </c>
      <c r="AI139" s="14">
        <v>171000</v>
      </c>
      <c r="AJ139" s="14">
        <v>85120</v>
      </c>
      <c r="AK139" s="14">
        <v>135068</v>
      </c>
      <c r="AL139" s="14">
        <v>333149</v>
      </c>
      <c r="AM139" s="14">
        <v>0</v>
      </c>
      <c r="AN139" s="19">
        <f t="shared" si="28"/>
        <v>6583919</v>
      </c>
      <c r="AP139" s="14">
        <v>356266</v>
      </c>
      <c r="AQ139" s="14">
        <v>0</v>
      </c>
      <c r="AR139" s="14">
        <v>1070722</v>
      </c>
      <c r="AS139" s="14">
        <v>0</v>
      </c>
      <c r="AT139" s="14">
        <v>4547771</v>
      </c>
      <c r="AU139" s="14">
        <v>0</v>
      </c>
      <c r="AV139" s="19">
        <f t="shared" si="29"/>
        <v>5974759</v>
      </c>
      <c r="AX139" s="19">
        <f t="shared" si="26"/>
        <v>230706047</v>
      </c>
    </row>
    <row r="140" spans="1:50" x14ac:dyDescent="0.2">
      <c r="A140" s="8">
        <v>8</v>
      </c>
      <c r="B140" s="8">
        <v>202308</v>
      </c>
      <c r="C140" s="8" t="s">
        <v>146</v>
      </c>
      <c r="D140" s="14">
        <v>0</v>
      </c>
      <c r="E140" s="14">
        <v>37048</v>
      </c>
      <c r="F140" s="14">
        <v>0</v>
      </c>
      <c r="G140" s="14">
        <v>897824</v>
      </c>
      <c r="H140" s="14">
        <v>45025</v>
      </c>
      <c r="I140" s="14">
        <v>120300</v>
      </c>
      <c r="J140" s="14">
        <v>39360</v>
      </c>
      <c r="K140" s="14">
        <v>890704</v>
      </c>
      <c r="L140" s="14">
        <v>298212</v>
      </c>
      <c r="M140" s="14">
        <v>7146087</v>
      </c>
      <c r="N140" s="14">
        <v>1400</v>
      </c>
      <c r="O140" s="14">
        <v>2840</v>
      </c>
      <c r="P140" s="14">
        <v>1440</v>
      </c>
      <c r="Q140" s="14">
        <v>520316</v>
      </c>
      <c r="R140" s="14">
        <v>17160</v>
      </c>
      <c r="S140" s="14">
        <v>1283460</v>
      </c>
      <c r="T140" s="19">
        <f t="shared" si="25"/>
        <v>11301176</v>
      </c>
      <c r="V140" s="14">
        <v>22720</v>
      </c>
      <c r="W140" s="14">
        <v>0</v>
      </c>
      <c r="X140" s="19">
        <f t="shared" si="27"/>
        <v>22720</v>
      </c>
      <c r="Z140" s="14">
        <v>0</v>
      </c>
      <c r="AA140" s="14">
        <v>5731</v>
      </c>
      <c r="AB140" s="14">
        <v>8840</v>
      </c>
      <c r="AC140" s="14">
        <v>0</v>
      </c>
      <c r="AD140" s="14">
        <v>0</v>
      </c>
      <c r="AE140" s="14">
        <v>13557</v>
      </c>
      <c r="AF140" s="14">
        <v>420778</v>
      </c>
      <c r="AG140" s="14">
        <v>8480</v>
      </c>
      <c r="AH140" s="14">
        <v>0</v>
      </c>
      <c r="AI140" s="14">
        <v>400</v>
      </c>
      <c r="AJ140" s="14">
        <v>27520</v>
      </c>
      <c r="AK140" s="14">
        <v>0</v>
      </c>
      <c r="AL140" s="14">
        <v>0</v>
      </c>
      <c r="AM140" s="14">
        <v>0</v>
      </c>
      <c r="AN140" s="19">
        <f t="shared" si="28"/>
        <v>485306</v>
      </c>
      <c r="AP140" s="14">
        <v>0</v>
      </c>
      <c r="AQ140" s="14">
        <v>0</v>
      </c>
      <c r="AR140" s="14">
        <v>157316</v>
      </c>
      <c r="AS140" s="14">
        <v>84360</v>
      </c>
      <c r="AT140" s="14">
        <v>418186</v>
      </c>
      <c r="AU140" s="14">
        <v>21280</v>
      </c>
      <c r="AV140" s="19">
        <f t="shared" si="29"/>
        <v>681142</v>
      </c>
      <c r="AX140" s="19">
        <f t="shared" si="26"/>
        <v>12490344</v>
      </c>
    </row>
    <row r="141" spans="1:50" x14ac:dyDescent="0.2">
      <c r="A141" s="8">
        <v>8</v>
      </c>
      <c r="B141" s="8">
        <v>202308</v>
      </c>
      <c r="C141" s="8" t="s">
        <v>147</v>
      </c>
      <c r="D141" s="14">
        <v>0</v>
      </c>
      <c r="E141" s="14">
        <v>0</v>
      </c>
      <c r="F141" s="14">
        <v>0</v>
      </c>
      <c r="G141" s="14">
        <v>0</v>
      </c>
      <c r="H141" s="14">
        <v>0</v>
      </c>
      <c r="I141" s="14">
        <v>0</v>
      </c>
      <c r="J141" s="14">
        <v>0</v>
      </c>
      <c r="K141" s="14">
        <v>0</v>
      </c>
      <c r="L141" s="14">
        <v>0</v>
      </c>
      <c r="M141" s="14">
        <v>0</v>
      </c>
      <c r="N141" s="14">
        <v>0</v>
      </c>
      <c r="O141" s="14">
        <v>0</v>
      </c>
      <c r="P141" s="14">
        <v>0</v>
      </c>
      <c r="Q141" s="14">
        <v>0</v>
      </c>
      <c r="R141" s="14">
        <v>0</v>
      </c>
      <c r="S141" s="14">
        <v>0</v>
      </c>
      <c r="T141" s="19">
        <f t="shared" si="25"/>
        <v>0</v>
      </c>
      <c r="V141" s="14">
        <v>0</v>
      </c>
      <c r="W141" s="14">
        <v>0</v>
      </c>
      <c r="X141" s="19">
        <f t="shared" si="27"/>
        <v>0</v>
      </c>
      <c r="Z141" s="14">
        <v>0</v>
      </c>
      <c r="AA141" s="14">
        <v>0</v>
      </c>
      <c r="AB141" s="14">
        <v>0</v>
      </c>
      <c r="AC141" s="14">
        <v>0</v>
      </c>
      <c r="AD141" s="14">
        <v>0</v>
      </c>
      <c r="AE141" s="14">
        <v>0</v>
      </c>
      <c r="AF141" s="14">
        <v>0</v>
      </c>
      <c r="AG141" s="14">
        <v>0</v>
      </c>
      <c r="AH141" s="14">
        <v>0</v>
      </c>
      <c r="AI141" s="14">
        <v>0</v>
      </c>
      <c r="AJ141" s="14">
        <v>0</v>
      </c>
      <c r="AK141" s="14">
        <v>0</v>
      </c>
      <c r="AL141" s="14">
        <v>0</v>
      </c>
      <c r="AM141" s="14">
        <v>0</v>
      </c>
      <c r="AN141" s="19">
        <f t="shared" si="28"/>
        <v>0</v>
      </c>
      <c r="AP141" s="14">
        <v>0</v>
      </c>
      <c r="AQ141" s="14">
        <v>0</v>
      </c>
      <c r="AR141" s="14">
        <v>0</v>
      </c>
      <c r="AS141" s="14">
        <v>0</v>
      </c>
      <c r="AT141" s="14">
        <v>0</v>
      </c>
      <c r="AU141" s="14">
        <v>0</v>
      </c>
      <c r="AV141" s="19">
        <f t="shared" si="29"/>
        <v>0</v>
      </c>
      <c r="AX141" s="19">
        <f t="shared" si="26"/>
        <v>0</v>
      </c>
    </row>
    <row r="142" spans="1:50" x14ac:dyDescent="0.2">
      <c r="A142" s="8">
        <v>8</v>
      </c>
      <c r="B142" s="8">
        <v>202308</v>
      </c>
      <c r="C142" s="8">
        <v>7</v>
      </c>
      <c r="D142" s="14">
        <v>0</v>
      </c>
      <c r="E142" s="14">
        <v>6961</v>
      </c>
      <c r="F142" s="14">
        <v>0</v>
      </c>
      <c r="G142" s="14">
        <v>4085</v>
      </c>
      <c r="H142" s="14">
        <v>0</v>
      </c>
      <c r="I142" s="14">
        <v>10294</v>
      </c>
      <c r="J142" s="14">
        <v>7534</v>
      </c>
      <c r="K142" s="14">
        <v>15284</v>
      </c>
      <c r="L142" s="14">
        <v>26728</v>
      </c>
      <c r="M142" s="14">
        <v>201732</v>
      </c>
      <c r="N142" s="14">
        <v>1695</v>
      </c>
      <c r="O142" s="14">
        <v>177</v>
      </c>
      <c r="P142" s="14">
        <v>304</v>
      </c>
      <c r="Q142" s="14">
        <v>711</v>
      </c>
      <c r="R142" s="14">
        <v>259</v>
      </c>
      <c r="S142" s="14">
        <v>50592</v>
      </c>
      <c r="T142" s="19">
        <f t="shared" si="25"/>
        <v>326356</v>
      </c>
      <c r="V142" s="14">
        <v>3151</v>
      </c>
      <c r="W142" s="14">
        <v>78</v>
      </c>
      <c r="X142" s="19">
        <f t="shared" si="27"/>
        <v>3229</v>
      </c>
      <c r="Z142" s="14">
        <v>0</v>
      </c>
      <c r="AA142" s="14">
        <v>0</v>
      </c>
      <c r="AB142" s="14">
        <v>285</v>
      </c>
      <c r="AC142" s="14">
        <v>444</v>
      </c>
      <c r="AD142" s="14">
        <v>296</v>
      </c>
      <c r="AE142" s="14">
        <v>69</v>
      </c>
      <c r="AF142" s="14">
        <v>7077</v>
      </c>
      <c r="AG142" s="14">
        <v>779</v>
      </c>
      <c r="AH142" s="14">
        <v>444</v>
      </c>
      <c r="AI142" s="14">
        <v>0</v>
      </c>
      <c r="AJ142" s="14">
        <v>0</v>
      </c>
      <c r="AK142" s="14">
        <v>56</v>
      </c>
      <c r="AL142" s="14">
        <v>646</v>
      </c>
      <c r="AM142" s="14">
        <v>0</v>
      </c>
      <c r="AN142" s="19">
        <f t="shared" si="28"/>
        <v>10096</v>
      </c>
      <c r="AP142" s="14">
        <v>427</v>
      </c>
      <c r="AQ142" s="14">
        <v>208</v>
      </c>
      <c r="AR142" s="14">
        <v>39</v>
      </c>
      <c r="AS142" s="14">
        <v>97</v>
      </c>
      <c r="AT142" s="14">
        <v>305</v>
      </c>
      <c r="AU142" s="14">
        <v>0</v>
      </c>
      <c r="AV142" s="19">
        <f t="shared" si="29"/>
        <v>1076</v>
      </c>
      <c r="AX142" s="19">
        <f t="shared" si="26"/>
        <v>340757</v>
      </c>
    </row>
    <row r="143" spans="1:50" x14ac:dyDescent="0.2">
      <c r="A143" s="8">
        <v>8</v>
      </c>
      <c r="B143" s="8">
        <v>202308</v>
      </c>
      <c r="C143" s="8">
        <v>8</v>
      </c>
      <c r="D143" s="14">
        <v>0</v>
      </c>
      <c r="E143" s="14">
        <v>0</v>
      </c>
      <c r="F143" s="14">
        <v>0</v>
      </c>
      <c r="G143" s="14">
        <v>0</v>
      </c>
      <c r="H143" s="14">
        <v>0</v>
      </c>
      <c r="I143" s="14">
        <v>390900</v>
      </c>
      <c r="J143" s="14">
        <v>481120</v>
      </c>
      <c r="K143" s="14">
        <v>0</v>
      </c>
      <c r="L143" s="14">
        <v>1900800</v>
      </c>
      <c r="M143" s="14">
        <v>48323609</v>
      </c>
      <c r="N143" s="14">
        <v>0</v>
      </c>
      <c r="O143" s="14">
        <v>0</v>
      </c>
      <c r="P143" s="14">
        <v>0</v>
      </c>
      <c r="Q143" s="14">
        <v>4800</v>
      </c>
      <c r="R143" s="14">
        <v>0</v>
      </c>
      <c r="S143" s="14">
        <v>10639500</v>
      </c>
      <c r="T143" s="19">
        <f t="shared" si="25"/>
        <v>61740729</v>
      </c>
      <c r="V143" s="14">
        <v>0</v>
      </c>
      <c r="W143" s="14">
        <v>0</v>
      </c>
      <c r="X143" s="19">
        <f t="shared" si="27"/>
        <v>0</v>
      </c>
      <c r="Z143" s="14">
        <v>136800</v>
      </c>
      <c r="AA143" s="14">
        <v>0</v>
      </c>
      <c r="AB143" s="14">
        <v>2919600</v>
      </c>
      <c r="AC143" s="14">
        <v>0</v>
      </c>
      <c r="AD143" s="14">
        <v>0</v>
      </c>
      <c r="AE143" s="14">
        <v>1519200</v>
      </c>
      <c r="AF143" s="14">
        <v>0</v>
      </c>
      <c r="AG143" s="14">
        <v>0</v>
      </c>
      <c r="AH143" s="14">
        <v>0</v>
      </c>
      <c r="AI143" s="14">
        <v>0</v>
      </c>
      <c r="AJ143" s="14">
        <v>0</v>
      </c>
      <c r="AK143" s="14">
        <v>0</v>
      </c>
      <c r="AL143" s="14">
        <v>0</v>
      </c>
      <c r="AM143" s="14">
        <v>0</v>
      </c>
      <c r="AN143" s="19">
        <f t="shared" si="28"/>
        <v>4575600</v>
      </c>
      <c r="AP143" s="14">
        <v>0</v>
      </c>
      <c r="AQ143" s="14">
        <v>0</v>
      </c>
      <c r="AR143" s="14">
        <v>0</v>
      </c>
      <c r="AS143" s="14">
        <v>0</v>
      </c>
      <c r="AT143" s="14">
        <v>584100</v>
      </c>
      <c r="AU143" s="14">
        <v>0</v>
      </c>
      <c r="AV143" s="19">
        <f t="shared" si="29"/>
        <v>584100</v>
      </c>
      <c r="AX143" s="19">
        <f t="shared" si="26"/>
        <v>66900429</v>
      </c>
    </row>
    <row r="144" spans="1:50" x14ac:dyDescent="0.2">
      <c r="A144" s="8">
        <v>8</v>
      </c>
      <c r="B144" s="8">
        <v>202308</v>
      </c>
      <c r="C144" s="8">
        <v>9</v>
      </c>
      <c r="D144" s="14">
        <v>0</v>
      </c>
      <c r="E144" s="14">
        <v>0</v>
      </c>
      <c r="F144" s="14">
        <v>0</v>
      </c>
      <c r="G144" s="14">
        <v>576000</v>
      </c>
      <c r="H144" s="14">
        <v>0</v>
      </c>
      <c r="I144" s="14">
        <v>0</v>
      </c>
      <c r="J144" s="14">
        <v>0</v>
      </c>
      <c r="K144" s="14">
        <v>0</v>
      </c>
      <c r="L144" s="14">
        <v>0</v>
      </c>
      <c r="M144" s="14">
        <v>17385525</v>
      </c>
      <c r="N144" s="14">
        <v>0</v>
      </c>
      <c r="O144" s="14">
        <v>0</v>
      </c>
      <c r="P144" s="14">
        <v>0</v>
      </c>
      <c r="Q144" s="14">
        <v>0</v>
      </c>
      <c r="R144" s="14">
        <v>0</v>
      </c>
      <c r="S144" s="14">
        <v>19184000</v>
      </c>
      <c r="T144" s="19">
        <f t="shared" si="25"/>
        <v>37145525</v>
      </c>
      <c r="V144" s="14">
        <v>1723964</v>
      </c>
      <c r="W144" s="14">
        <v>0</v>
      </c>
      <c r="X144" s="19">
        <f t="shared" si="27"/>
        <v>1723964</v>
      </c>
      <c r="Z144" s="14">
        <v>0</v>
      </c>
      <c r="AA144" s="14">
        <v>0</v>
      </c>
      <c r="AB144" s="14">
        <v>0</v>
      </c>
      <c r="AC144" s="14">
        <v>0</v>
      </c>
      <c r="AD144" s="14">
        <v>0</v>
      </c>
      <c r="AE144" s="14">
        <v>0</v>
      </c>
      <c r="AF144" s="14">
        <v>2345000</v>
      </c>
      <c r="AG144" s="14">
        <v>0</v>
      </c>
      <c r="AH144" s="14">
        <v>0</v>
      </c>
      <c r="AI144" s="14">
        <v>0</v>
      </c>
      <c r="AJ144" s="14">
        <v>0</v>
      </c>
      <c r="AK144" s="14">
        <v>11520</v>
      </c>
      <c r="AL144" s="14">
        <v>0</v>
      </c>
      <c r="AM144" s="14">
        <v>0</v>
      </c>
      <c r="AN144" s="19">
        <f t="shared" si="28"/>
        <v>2356520</v>
      </c>
      <c r="AP144" s="14">
        <v>0</v>
      </c>
      <c r="AQ144" s="14">
        <v>0</v>
      </c>
      <c r="AR144" s="14">
        <v>0</v>
      </c>
      <c r="AS144" s="14">
        <v>0</v>
      </c>
      <c r="AT144" s="14">
        <v>0</v>
      </c>
      <c r="AU144" s="14">
        <v>0</v>
      </c>
      <c r="AV144" s="19">
        <f t="shared" si="29"/>
        <v>0</v>
      </c>
      <c r="AX144" s="19">
        <f t="shared" si="26"/>
        <v>41226009</v>
      </c>
    </row>
    <row r="145" spans="1:50" x14ac:dyDescent="0.2">
      <c r="A145" s="8">
        <v>8</v>
      </c>
      <c r="B145" s="8">
        <v>202308</v>
      </c>
      <c r="C145" s="8" t="s">
        <v>148</v>
      </c>
      <c r="D145" s="14">
        <v>0</v>
      </c>
      <c r="E145" s="14">
        <v>0</v>
      </c>
      <c r="F145" s="14">
        <v>0</v>
      </c>
      <c r="G145" s="14">
        <v>0</v>
      </c>
      <c r="H145" s="14">
        <v>0</v>
      </c>
      <c r="I145" s="14">
        <v>0</v>
      </c>
      <c r="J145" s="14">
        <v>0</v>
      </c>
      <c r="K145" s="14">
        <v>0</v>
      </c>
      <c r="L145" s="14">
        <v>0</v>
      </c>
      <c r="M145" s="14">
        <v>403200</v>
      </c>
      <c r="N145" s="14">
        <v>0</v>
      </c>
      <c r="O145" s="14">
        <v>0</v>
      </c>
      <c r="P145" s="14">
        <v>0</v>
      </c>
      <c r="Q145" s="14">
        <v>0</v>
      </c>
      <c r="R145" s="14">
        <v>0</v>
      </c>
      <c r="S145" s="14">
        <v>0</v>
      </c>
      <c r="T145" s="19">
        <f t="shared" si="25"/>
        <v>403200</v>
      </c>
      <c r="V145" s="14">
        <v>0</v>
      </c>
      <c r="W145" s="14">
        <v>0</v>
      </c>
      <c r="X145" s="19">
        <f t="shared" si="27"/>
        <v>0</v>
      </c>
      <c r="Z145" s="14">
        <v>0</v>
      </c>
      <c r="AA145" s="14">
        <v>0</v>
      </c>
      <c r="AB145" s="14">
        <v>0</v>
      </c>
      <c r="AC145" s="14">
        <v>0</v>
      </c>
      <c r="AD145" s="14">
        <v>0</v>
      </c>
      <c r="AE145" s="14">
        <v>0</v>
      </c>
      <c r="AF145" s="14">
        <v>0</v>
      </c>
      <c r="AG145" s="14">
        <v>0</v>
      </c>
      <c r="AH145" s="14">
        <v>0</v>
      </c>
      <c r="AI145" s="14">
        <v>0</v>
      </c>
      <c r="AJ145" s="14">
        <v>0</v>
      </c>
      <c r="AK145" s="14">
        <v>0</v>
      </c>
      <c r="AL145" s="14">
        <v>0</v>
      </c>
      <c r="AM145" s="14">
        <v>0</v>
      </c>
      <c r="AN145" s="19">
        <f t="shared" si="28"/>
        <v>0</v>
      </c>
      <c r="AP145" s="14">
        <v>0</v>
      </c>
      <c r="AQ145" s="14">
        <v>0</v>
      </c>
      <c r="AR145" s="14">
        <v>0</v>
      </c>
      <c r="AS145" s="14">
        <v>0</v>
      </c>
      <c r="AT145" s="14">
        <v>0</v>
      </c>
      <c r="AU145" s="14">
        <v>0</v>
      </c>
      <c r="AV145" s="19">
        <f t="shared" si="29"/>
        <v>0</v>
      </c>
      <c r="AX145" s="19">
        <f t="shared" si="26"/>
        <v>403200</v>
      </c>
    </row>
    <row r="146" spans="1:50" x14ac:dyDescent="0.2">
      <c r="A146" s="8">
        <v>8</v>
      </c>
      <c r="B146" s="8">
        <v>202308</v>
      </c>
      <c r="C146" s="8" t="s">
        <v>149</v>
      </c>
      <c r="D146" s="14">
        <v>0</v>
      </c>
      <c r="E146" s="14">
        <v>0</v>
      </c>
      <c r="F146" s="14">
        <v>0</v>
      </c>
      <c r="G146" s="14">
        <v>0</v>
      </c>
      <c r="H146" s="14">
        <v>0</v>
      </c>
      <c r="I146" s="14">
        <v>0</v>
      </c>
      <c r="J146" s="14">
        <v>0</v>
      </c>
      <c r="K146" s="14">
        <v>0</v>
      </c>
      <c r="L146" s="14">
        <v>0</v>
      </c>
      <c r="M146" s="14">
        <v>144648</v>
      </c>
      <c r="N146" s="14">
        <v>0</v>
      </c>
      <c r="O146" s="14">
        <v>0</v>
      </c>
      <c r="P146" s="14">
        <v>0</v>
      </c>
      <c r="Q146" s="14">
        <v>0</v>
      </c>
      <c r="R146" s="14">
        <v>0</v>
      </c>
      <c r="S146" s="14">
        <v>0</v>
      </c>
      <c r="T146" s="19">
        <f t="shared" si="25"/>
        <v>144648</v>
      </c>
      <c r="V146" s="14">
        <v>0</v>
      </c>
      <c r="W146" s="14">
        <v>0</v>
      </c>
      <c r="X146" s="19">
        <f t="shared" si="27"/>
        <v>0</v>
      </c>
      <c r="Z146" s="14">
        <v>0</v>
      </c>
      <c r="AA146" s="14">
        <v>0</v>
      </c>
      <c r="AB146" s="14">
        <v>23343200</v>
      </c>
      <c r="AC146" s="14">
        <v>0</v>
      </c>
      <c r="AD146" s="14">
        <v>0</v>
      </c>
      <c r="AE146" s="14">
        <v>0</v>
      </c>
      <c r="AF146" s="14">
        <v>0</v>
      </c>
      <c r="AG146" s="14">
        <v>0</v>
      </c>
      <c r="AH146" s="14">
        <v>0</v>
      </c>
      <c r="AI146" s="14">
        <v>0</v>
      </c>
      <c r="AJ146" s="14">
        <v>0</v>
      </c>
      <c r="AK146" s="14">
        <v>0</v>
      </c>
      <c r="AL146" s="14">
        <v>0</v>
      </c>
      <c r="AM146" s="14">
        <v>0</v>
      </c>
      <c r="AN146" s="19">
        <f t="shared" si="28"/>
        <v>23343200</v>
      </c>
      <c r="AP146" s="14">
        <v>0</v>
      </c>
      <c r="AQ146" s="14">
        <v>0</v>
      </c>
      <c r="AR146" s="14">
        <v>0</v>
      </c>
      <c r="AS146" s="14">
        <v>0</v>
      </c>
      <c r="AT146" s="14">
        <v>0</v>
      </c>
      <c r="AU146" s="14">
        <v>0</v>
      </c>
      <c r="AV146" s="19">
        <f t="shared" si="29"/>
        <v>0</v>
      </c>
      <c r="AX146" s="19">
        <f t="shared" si="26"/>
        <v>23487848</v>
      </c>
    </row>
    <row r="147" spans="1:50" x14ac:dyDescent="0.2">
      <c r="A147" s="8">
        <v>8</v>
      </c>
      <c r="B147" s="8">
        <v>202308</v>
      </c>
      <c r="C147" s="8">
        <v>10</v>
      </c>
      <c r="D147" s="14">
        <v>470</v>
      </c>
      <c r="E147" s="14">
        <v>10370</v>
      </c>
      <c r="F147" s="14">
        <v>0</v>
      </c>
      <c r="G147" s="14">
        <v>14167</v>
      </c>
      <c r="H147" s="14">
        <v>0</v>
      </c>
      <c r="I147" s="14">
        <v>35811</v>
      </c>
      <c r="J147" s="14">
        <v>835</v>
      </c>
      <c r="K147" s="14">
        <v>0</v>
      </c>
      <c r="L147" s="14">
        <v>14645</v>
      </c>
      <c r="M147" s="14">
        <v>86940</v>
      </c>
      <c r="N147" s="14">
        <v>7382</v>
      </c>
      <c r="O147" s="14">
        <v>21288</v>
      </c>
      <c r="P147" s="14">
        <v>24043</v>
      </c>
      <c r="Q147" s="14">
        <v>70279</v>
      </c>
      <c r="R147" s="14">
        <v>21073</v>
      </c>
      <c r="S147" s="14">
        <v>27094</v>
      </c>
      <c r="T147" s="19">
        <f t="shared" si="25"/>
        <v>334397</v>
      </c>
      <c r="V147" s="14">
        <v>166522</v>
      </c>
      <c r="W147" s="14">
        <v>72047</v>
      </c>
      <c r="X147" s="19">
        <f t="shared" si="27"/>
        <v>238569</v>
      </c>
      <c r="Z147" s="14">
        <v>0</v>
      </c>
      <c r="AA147" s="14">
        <v>0</v>
      </c>
      <c r="AB147" s="14">
        <v>0</v>
      </c>
      <c r="AC147" s="14">
        <v>0</v>
      </c>
      <c r="AD147" s="14">
        <v>0</v>
      </c>
      <c r="AE147" s="14">
        <v>0</v>
      </c>
      <c r="AF147" s="14">
        <v>17811</v>
      </c>
      <c r="AG147" s="14">
        <v>4358</v>
      </c>
      <c r="AH147" s="14">
        <v>0</v>
      </c>
      <c r="AI147" s="14">
        <v>0</v>
      </c>
      <c r="AJ147" s="14">
        <v>0</v>
      </c>
      <c r="AK147" s="14">
        <v>1472</v>
      </c>
      <c r="AL147" s="14">
        <v>0</v>
      </c>
      <c r="AM147" s="14">
        <v>0</v>
      </c>
      <c r="AN147" s="19">
        <f t="shared" si="28"/>
        <v>23641</v>
      </c>
      <c r="AP147" s="14">
        <v>61219</v>
      </c>
      <c r="AQ147" s="14">
        <v>9</v>
      </c>
      <c r="AR147" s="14">
        <v>0</v>
      </c>
      <c r="AS147" s="14">
        <v>6840</v>
      </c>
      <c r="AT147" s="14">
        <v>0</v>
      </c>
      <c r="AU147" s="14">
        <v>21960</v>
      </c>
      <c r="AV147" s="19">
        <f t="shared" si="29"/>
        <v>90028</v>
      </c>
      <c r="AX147" s="19">
        <f t="shared" si="26"/>
        <v>686635</v>
      </c>
    </row>
    <row r="148" spans="1:50" x14ac:dyDescent="0.2">
      <c r="A148" s="8">
        <v>8</v>
      </c>
      <c r="B148" s="8">
        <v>202308</v>
      </c>
      <c r="C148" s="8">
        <v>11</v>
      </c>
      <c r="D148" s="14">
        <v>0</v>
      </c>
      <c r="E148" s="14">
        <v>0</v>
      </c>
      <c r="F148" s="14">
        <v>44</v>
      </c>
      <c r="G148" s="14">
        <v>27847</v>
      </c>
      <c r="H148" s="14">
        <v>0</v>
      </c>
      <c r="I148" s="14">
        <v>22795</v>
      </c>
      <c r="J148" s="14">
        <v>0</v>
      </c>
      <c r="K148" s="14">
        <v>0</v>
      </c>
      <c r="L148" s="14">
        <v>0</v>
      </c>
      <c r="M148" s="14">
        <v>4515</v>
      </c>
      <c r="N148" s="14">
        <v>5091</v>
      </c>
      <c r="O148" s="14">
        <v>499</v>
      </c>
      <c r="P148" s="14">
        <v>1418</v>
      </c>
      <c r="Q148" s="14">
        <v>1274</v>
      </c>
      <c r="R148" s="14">
        <v>117</v>
      </c>
      <c r="S148" s="14">
        <v>116698</v>
      </c>
      <c r="T148" s="19">
        <f t="shared" si="25"/>
        <v>180298</v>
      </c>
      <c r="V148" s="14">
        <v>24352</v>
      </c>
      <c r="W148" s="14">
        <v>0</v>
      </c>
      <c r="X148" s="19">
        <f t="shared" si="27"/>
        <v>24352</v>
      </c>
      <c r="Z148" s="14">
        <v>0</v>
      </c>
      <c r="AA148" s="14">
        <v>0</v>
      </c>
      <c r="AB148" s="14">
        <v>0</v>
      </c>
      <c r="AC148" s="14">
        <v>0</v>
      </c>
      <c r="AD148" s="14">
        <v>0</v>
      </c>
      <c r="AE148" s="14">
        <v>0</v>
      </c>
      <c r="AF148" s="14">
        <v>5555</v>
      </c>
      <c r="AG148" s="14">
        <v>0</v>
      </c>
      <c r="AH148" s="14">
        <v>1184</v>
      </c>
      <c r="AI148" s="14">
        <v>0</v>
      </c>
      <c r="AJ148" s="14">
        <v>0</v>
      </c>
      <c r="AK148" s="14">
        <v>0</v>
      </c>
      <c r="AL148" s="14">
        <v>0</v>
      </c>
      <c r="AM148" s="14">
        <v>0</v>
      </c>
      <c r="AN148" s="19">
        <f t="shared" si="28"/>
        <v>6739</v>
      </c>
      <c r="AP148" s="14">
        <v>0</v>
      </c>
      <c r="AQ148" s="14">
        <v>0</v>
      </c>
      <c r="AR148" s="14">
        <v>0</v>
      </c>
      <c r="AS148" s="14">
        <v>0</v>
      </c>
      <c r="AT148" s="14">
        <v>0</v>
      </c>
      <c r="AU148" s="14">
        <v>0</v>
      </c>
      <c r="AV148" s="19">
        <f t="shared" si="29"/>
        <v>0</v>
      </c>
      <c r="AX148" s="19">
        <f t="shared" si="26"/>
        <v>211389</v>
      </c>
    </row>
    <row r="149" spans="1:50" x14ac:dyDescent="0.2">
      <c r="A149" s="8">
        <v>8</v>
      </c>
      <c r="B149" s="8">
        <v>202308</v>
      </c>
      <c r="C149" s="8">
        <v>12</v>
      </c>
      <c r="D149" s="14">
        <v>0</v>
      </c>
      <c r="E149" s="14">
        <v>0</v>
      </c>
      <c r="F149" s="14">
        <v>0</v>
      </c>
      <c r="G149" s="14">
        <v>14432</v>
      </c>
      <c r="H149" s="14">
        <v>0</v>
      </c>
      <c r="I149" s="14">
        <v>10745</v>
      </c>
      <c r="J149" s="14">
        <v>0</v>
      </c>
      <c r="K149" s="14">
        <v>46668</v>
      </c>
      <c r="L149" s="14">
        <v>156</v>
      </c>
      <c r="M149" s="14">
        <v>971757</v>
      </c>
      <c r="N149" s="14">
        <v>1546</v>
      </c>
      <c r="O149" s="14">
        <v>0</v>
      </c>
      <c r="P149" s="14">
        <v>0</v>
      </c>
      <c r="Q149" s="14">
        <v>10278</v>
      </c>
      <c r="R149" s="14">
        <v>0</v>
      </c>
      <c r="S149" s="14">
        <v>58321</v>
      </c>
      <c r="T149" s="19">
        <f t="shared" si="25"/>
        <v>1113903</v>
      </c>
      <c r="V149" s="14">
        <v>4401</v>
      </c>
      <c r="W149" s="14">
        <v>0</v>
      </c>
      <c r="X149" s="19">
        <f t="shared" si="27"/>
        <v>4401</v>
      </c>
      <c r="Z149" s="14">
        <v>0</v>
      </c>
      <c r="AA149" s="14">
        <v>0</v>
      </c>
      <c r="AB149" s="14">
        <v>0</v>
      </c>
      <c r="AC149" s="14">
        <v>0</v>
      </c>
      <c r="AD149" s="14">
        <v>0</v>
      </c>
      <c r="AE149" s="14">
        <v>0</v>
      </c>
      <c r="AF149" s="14">
        <v>55417</v>
      </c>
      <c r="AG149" s="14">
        <v>0</v>
      </c>
      <c r="AH149" s="14">
        <v>0</v>
      </c>
      <c r="AI149" s="14">
        <v>308</v>
      </c>
      <c r="AJ149" s="14">
        <v>0</v>
      </c>
      <c r="AK149" s="14">
        <v>0</v>
      </c>
      <c r="AL149" s="14">
        <v>70365</v>
      </c>
      <c r="AM149" s="14">
        <v>0</v>
      </c>
      <c r="AN149" s="19">
        <f t="shared" si="28"/>
        <v>126090</v>
      </c>
      <c r="AP149" s="14">
        <v>0</v>
      </c>
      <c r="AQ149" s="14">
        <v>0</v>
      </c>
      <c r="AR149" s="14">
        <v>543</v>
      </c>
      <c r="AS149" s="14">
        <v>0</v>
      </c>
      <c r="AT149" s="14">
        <v>276</v>
      </c>
      <c r="AU149" s="14">
        <v>0</v>
      </c>
      <c r="AV149" s="19">
        <f t="shared" si="29"/>
        <v>819</v>
      </c>
      <c r="AX149" s="19">
        <f t="shared" si="26"/>
        <v>1245213</v>
      </c>
    </row>
    <row r="150" spans="1:50" x14ac:dyDescent="0.2">
      <c r="A150" s="8">
        <v>8</v>
      </c>
      <c r="B150" s="8">
        <v>202308</v>
      </c>
      <c r="C150" s="8">
        <v>15</v>
      </c>
      <c r="D150" s="14">
        <v>0</v>
      </c>
      <c r="E150" s="14">
        <v>9892</v>
      </c>
      <c r="F150" s="14">
        <v>0</v>
      </c>
      <c r="G150" s="14">
        <v>14225</v>
      </c>
      <c r="H150" s="14">
        <v>0</v>
      </c>
      <c r="I150" s="14">
        <v>7767</v>
      </c>
      <c r="J150" s="14">
        <v>10315</v>
      </c>
      <c r="K150" s="14">
        <v>21695</v>
      </c>
      <c r="L150" s="14">
        <v>21594</v>
      </c>
      <c r="M150" s="14">
        <v>388629</v>
      </c>
      <c r="N150" s="14">
        <v>803</v>
      </c>
      <c r="O150" s="14">
        <v>543</v>
      </c>
      <c r="P150" s="14">
        <v>902</v>
      </c>
      <c r="Q150" s="14">
        <v>8610</v>
      </c>
      <c r="R150" s="14">
        <v>0</v>
      </c>
      <c r="S150" s="14">
        <v>67502</v>
      </c>
      <c r="T150" s="19">
        <f t="shared" si="25"/>
        <v>552477</v>
      </c>
      <c r="V150" s="14">
        <v>2396</v>
      </c>
      <c r="W150" s="14">
        <v>18</v>
      </c>
      <c r="X150" s="19">
        <f t="shared" si="27"/>
        <v>2414</v>
      </c>
      <c r="Z150" s="14">
        <v>0</v>
      </c>
      <c r="AA150" s="14">
        <v>2230</v>
      </c>
      <c r="AB150" s="14">
        <v>1419</v>
      </c>
      <c r="AC150" s="14">
        <v>0</v>
      </c>
      <c r="AD150" s="14">
        <v>0</v>
      </c>
      <c r="AE150" s="14">
        <v>86</v>
      </c>
      <c r="AF150" s="14">
        <v>48697</v>
      </c>
      <c r="AG150" s="14">
        <v>562</v>
      </c>
      <c r="AH150" s="14">
        <v>0</v>
      </c>
      <c r="AI150" s="14">
        <v>0</v>
      </c>
      <c r="AJ150" s="14">
        <v>0</v>
      </c>
      <c r="AK150" s="14">
        <v>476</v>
      </c>
      <c r="AL150" s="14">
        <v>276</v>
      </c>
      <c r="AM150" s="14">
        <v>0</v>
      </c>
      <c r="AN150" s="19">
        <f t="shared" si="28"/>
        <v>53746</v>
      </c>
      <c r="AP150" s="14">
        <v>219</v>
      </c>
      <c r="AQ150" s="14">
        <v>0</v>
      </c>
      <c r="AR150" s="14">
        <v>1014</v>
      </c>
      <c r="AS150" s="14">
        <v>0</v>
      </c>
      <c r="AT150" s="14">
        <v>2260</v>
      </c>
      <c r="AU150" s="14">
        <v>0</v>
      </c>
      <c r="AV150" s="19">
        <f t="shared" si="29"/>
        <v>3493</v>
      </c>
      <c r="AX150" s="19">
        <f t="shared" si="26"/>
        <v>612130</v>
      </c>
    </row>
    <row r="151" spans="1:50" x14ac:dyDescent="0.2">
      <c r="A151" s="8">
        <v>8</v>
      </c>
      <c r="B151" s="8">
        <v>202308</v>
      </c>
      <c r="C151" s="8">
        <v>21</v>
      </c>
      <c r="D151" s="14">
        <v>0</v>
      </c>
      <c r="E151" s="14">
        <v>0</v>
      </c>
      <c r="F151" s="14">
        <v>0</v>
      </c>
      <c r="G151" s="14">
        <v>0</v>
      </c>
      <c r="H151" s="14">
        <v>0</v>
      </c>
      <c r="I151" s="14">
        <v>0</v>
      </c>
      <c r="J151" s="14">
        <v>0</v>
      </c>
      <c r="K151" s="14">
        <v>0</v>
      </c>
      <c r="L151" s="14">
        <v>0</v>
      </c>
      <c r="M151" s="14">
        <v>0</v>
      </c>
      <c r="N151" s="14">
        <v>0</v>
      </c>
      <c r="O151" s="14">
        <v>0</v>
      </c>
      <c r="P151" s="14">
        <v>0</v>
      </c>
      <c r="Q151" s="14">
        <v>0</v>
      </c>
      <c r="R151" s="14">
        <v>0</v>
      </c>
      <c r="S151" s="14">
        <v>0</v>
      </c>
      <c r="T151" s="19">
        <f t="shared" si="25"/>
        <v>0</v>
      </c>
      <c r="V151" s="14">
        <v>0</v>
      </c>
      <c r="W151" s="14">
        <v>0</v>
      </c>
      <c r="X151" s="19">
        <f t="shared" si="27"/>
        <v>0</v>
      </c>
      <c r="Z151" s="14">
        <v>0</v>
      </c>
      <c r="AA151" s="14">
        <v>0</v>
      </c>
      <c r="AB151" s="14">
        <v>0</v>
      </c>
      <c r="AC151" s="14">
        <v>0</v>
      </c>
      <c r="AD151" s="14">
        <v>0</v>
      </c>
      <c r="AE151" s="14">
        <v>0</v>
      </c>
      <c r="AF151" s="14">
        <v>0</v>
      </c>
      <c r="AG151" s="14">
        <v>0</v>
      </c>
      <c r="AH151" s="14">
        <v>0</v>
      </c>
      <c r="AI151" s="14">
        <v>0</v>
      </c>
      <c r="AJ151" s="14">
        <v>0</v>
      </c>
      <c r="AK151" s="14">
        <v>0</v>
      </c>
      <c r="AL151" s="14">
        <v>0</v>
      </c>
      <c r="AM151" s="14">
        <v>0</v>
      </c>
      <c r="AN151" s="19">
        <f t="shared" si="28"/>
        <v>0</v>
      </c>
      <c r="AP151" s="14">
        <v>0</v>
      </c>
      <c r="AQ151" s="14">
        <v>0</v>
      </c>
      <c r="AR151" s="14">
        <v>0</v>
      </c>
      <c r="AS151" s="14">
        <v>0</v>
      </c>
      <c r="AT151" s="14">
        <v>0</v>
      </c>
      <c r="AU151" s="14">
        <v>0</v>
      </c>
      <c r="AV151" s="19">
        <f t="shared" si="29"/>
        <v>0</v>
      </c>
      <c r="AX151" s="19">
        <f t="shared" si="26"/>
        <v>0</v>
      </c>
    </row>
    <row r="152" spans="1:50" x14ac:dyDescent="0.2">
      <c r="A152" s="8">
        <v>8</v>
      </c>
      <c r="B152" s="8">
        <v>202308</v>
      </c>
      <c r="C152" s="8">
        <v>23</v>
      </c>
      <c r="D152" s="14">
        <v>3124</v>
      </c>
      <c r="E152" s="14">
        <v>1184145</v>
      </c>
      <c r="F152" s="14">
        <v>25280</v>
      </c>
      <c r="G152" s="14">
        <v>1485995</v>
      </c>
      <c r="H152" s="14">
        <v>11652</v>
      </c>
      <c r="I152" s="14">
        <v>1587022</v>
      </c>
      <c r="J152" s="14">
        <v>635460</v>
      </c>
      <c r="K152" s="14">
        <v>2791018</v>
      </c>
      <c r="L152" s="14">
        <v>3502585</v>
      </c>
      <c r="M152" s="14">
        <v>20337607</v>
      </c>
      <c r="N152" s="14">
        <v>293304</v>
      </c>
      <c r="O152" s="14">
        <v>40478</v>
      </c>
      <c r="P152" s="14">
        <v>103888</v>
      </c>
      <c r="Q152" s="14">
        <v>2105208</v>
      </c>
      <c r="R152" s="14">
        <v>485447</v>
      </c>
      <c r="S152" s="14">
        <v>7012616</v>
      </c>
      <c r="T152" s="19">
        <f t="shared" si="25"/>
        <v>41604829</v>
      </c>
      <c r="V152" s="14">
        <v>777625</v>
      </c>
      <c r="W152" s="14">
        <v>14168</v>
      </c>
      <c r="X152" s="19">
        <f t="shared" si="27"/>
        <v>791793</v>
      </c>
      <c r="Z152" s="14">
        <v>996</v>
      </c>
      <c r="AA152" s="14">
        <v>8505</v>
      </c>
      <c r="AB152" s="14">
        <v>79523</v>
      </c>
      <c r="AC152" s="14">
        <v>32450</v>
      </c>
      <c r="AD152" s="14">
        <v>22390</v>
      </c>
      <c r="AE152" s="14">
        <v>101124</v>
      </c>
      <c r="AF152" s="14">
        <v>523023</v>
      </c>
      <c r="AG152" s="14">
        <v>116856</v>
      </c>
      <c r="AH152" s="14">
        <v>26424</v>
      </c>
      <c r="AI152" s="14">
        <v>11960</v>
      </c>
      <c r="AJ152" s="14">
        <v>32265</v>
      </c>
      <c r="AK152" s="14">
        <v>110014</v>
      </c>
      <c r="AL152" s="14">
        <v>143912</v>
      </c>
      <c r="AM152" s="14">
        <v>0</v>
      </c>
      <c r="AN152" s="19">
        <f t="shared" si="28"/>
        <v>1209442</v>
      </c>
      <c r="AP152" s="14">
        <v>133513</v>
      </c>
      <c r="AQ152" s="14">
        <v>9990</v>
      </c>
      <c r="AR152" s="14">
        <v>303966</v>
      </c>
      <c r="AS152" s="14">
        <v>11434</v>
      </c>
      <c r="AT152" s="14">
        <v>1437439</v>
      </c>
      <c r="AU152" s="14">
        <v>1754</v>
      </c>
      <c r="AV152" s="19">
        <f t="shared" si="29"/>
        <v>1898096</v>
      </c>
      <c r="AX152" s="19">
        <f t="shared" si="26"/>
        <v>45504160</v>
      </c>
    </row>
    <row r="153" spans="1:50" x14ac:dyDescent="0.2">
      <c r="A153" s="8">
        <v>8</v>
      </c>
      <c r="B153" s="8">
        <v>202308</v>
      </c>
      <c r="C153" s="8">
        <v>31</v>
      </c>
      <c r="D153" s="14">
        <v>0</v>
      </c>
      <c r="E153" s="14">
        <v>0</v>
      </c>
      <c r="F153" s="14">
        <v>0</v>
      </c>
      <c r="G153" s="14">
        <v>0</v>
      </c>
      <c r="H153" s="14">
        <v>0</v>
      </c>
      <c r="I153" s="14">
        <v>0</v>
      </c>
      <c r="J153" s="14">
        <v>0</v>
      </c>
      <c r="K153" s="14">
        <v>0</v>
      </c>
      <c r="L153" s="14">
        <v>0</v>
      </c>
      <c r="M153" s="14">
        <v>10954925</v>
      </c>
      <c r="N153" s="14">
        <v>0</v>
      </c>
      <c r="O153" s="14">
        <v>0</v>
      </c>
      <c r="P153" s="14">
        <v>0</v>
      </c>
      <c r="Q153" s="14">
        <v>0</v>
      </c>
      <c r="R153" s="14">
        <v>0</v>
      </c>
      <c r="S153" s="14">
        <v>0</v>
      </c>
      <c r="T153" s="19">
        <f t="shared" si="25"/>
        <v>10954925</v>
      </c>
      <c r="V153" s="14">
        <v>0</v>
      </c>
      <c r="W153" s="14">
        <v>0</v>
      </c>
      <c r="X153" s="19">
        <f t="shared" si="27"/>
        <v>0</v>
      </c>
      <c r="Z153" s="14">
        <v>487200</v>
      </c>
      <c r="AA153" s="14">
        <v>0</v>
      </c>
      <c r="AB153" s="14">
        <v>0</v>
      </c>
      <c r="AC153" s="14">
        <v>0</v>
      </c>
      <c r="AD153" s="14">
        <v>0</v>
      </c>
      <c r="AE153" s="14">
        <v>0</v>
      </c>
      <c r="AF153" s="14">
        <v>0</v>
      </c>
      <c r="AG153" s="14">
        <v>0</v>
      </c>
      <c r="AH153" s="14">
        <v>0</v>
      </c>
      <c r="AI153" s="14">
        <v>0</v>
      </c>
      <c r="AJ153" s="14">
        <v>0</v>
      </c>
      <c r="AK153" s="14">
        <v>0</v>
      </c>
      <c r="AL153" s="14">
        <v>0</v>
      </c>
      <c r="AM153" s="14">
        <v>0</v>
      </c>
      <c r="AN153" s="19">
        <f t="shared" si="28"/>
        <v>487200</v>
      </c>
      <c r="AP153" s="14">
        <v>0</v>
      </c>
      <c r="AQ153" s="14">
        <v>0</v>
      </c>
      <c r="AR153" s="14">
        <v>0</v>
      </c>
      <c r="AS153" s="14">
        <v>0</v>
      </c>
      <c r="AT153" s="14">
        <v>0</v>
      </c>
      <c r="AU153" s="14">
        <v>0</v>
      </c>
      <c r="AV153" s="19">
        <f t="shared" si="29"/>
        <v>0</v>
      </c>
      <c r="AX153" s="19">
        <f t="shared" si="26"/>
        <v>11442125</v>
      </c>
    </row>
    <row r="154" spans="1:50" x14ac:dyDescent="0.2">
      <c r="A154" s="8">
        <v>8</v>
      </c>
      <c r="B154" s="8">
        <v>202308</v>
      </c>
      <c r="C154" s="8">
        <v>32</v>
      </c>
      <c r="D154" s="14">
        <v>0</v>
      </c>
      <c r="E154" s="14">
        <v>0</v>
      </c>
      <c r="F154" s="14">
        <v>0</v>
      </c>
      <c r="G154" s="14">
        <v>0</v>
      </c>
      <c r="H154" s="14">
        <v>0</v>
      </c>
      <c r="I154" s="14">
        <v>0</v>
      </c>
      <c r="J154" s="14">
        <v>0</v>
      </c>
      <c r="K154" s="14">
        <v>0</v>
      </c>
      <c r="L154" s="14">
        <v>0</v>
      </c>
      <c r="M154" s="14">
        <v>19040659</v>
      </c>
      <c r="N154" s="14">
        <v>0</v>
      </c>
      <c r="O154" s="14">
        <v>0</v>
      </c>
      <c r="P154" s="14">
        <v>0</v>
      </c>
      <c r="Q154" s="14">
        <v>0</v>
      </c>
      <c r="R154" s="14">
        <v>0</v>
      </c>
      <c r="S154" s="14">
        <v>0</v>
      </c>
      <c r="T154" s="19">
        <f t="shared" si="25"/>
        <v>19040659</v>
      </c>
      <c r="V154" s="14">
        <v>0</v>
      </c>
      <c r="W154" s="14">
        <v>0</v>
      </c>
      <c r="X154" s="19">
        <f t="shared" si="27"/>
        <v>0</v>
      </c>
      <c r="Z154" s="14">
        <v>0</v>
      </c>
      <c r="AA154" s="14">
        <v>0</v>
      </c>
      <c r="AB154" s="14">
        <v>0</v>
      </c>
      <c r="AC154" s="14">
        <v>0</v>
      </c>
      <c r="AD154" s="14">
        <v>0</v>
      </c>
      <c r="AE154" s="14">
        <v>0</v>
      </c>
      <c r="AF154" s="14">
        <v>0</v>
      </c>
      <c r="AG154" s="14">
        <v>0</v>
      </c>
      <c r="AH154" s="14">
        <v>0</v>
      </c>
      <c r="AI154" s="14">
        <v>0</v>
      </c>
      <c r="AJ154" s="14">
        <v>0</v>
      </c>
      <c r="AK154" s="14">
        <v>0</v>
      </c>
      <c r="AL154" s="14">
        <v>0</v>
      </c>
      <c r="AM154" s="14">
        <v>0</v>
      </c>
      <c r="AN154" s="19">
        <f t="shared" si="28"/>
        <v>0</v>
      </c>
      <c r="AP154" s="14">
        <v>0</v>
      </c>
      <c r="AQ154" s="14">
        <v>0</v>
      </c>
      <c r="AR154" s="14">
        <v>0</v>
      </c>
      <c r="AS154" s="14">
        <v>0</v>
      </c>
      <c r="AT154" s="14">
        <v>0</v>
      </c>
      <c r="AU154" s="14">
        <v>0</v>
      </c>
      <c r="AV154" s="19">
        <f t="shared" si="29"/>
        <v>0</v>
      </c>
      <c r="AX154" s="19">
        <f t="shared" si="26"/>
        <v>19040659</v>
      </c>
    </row>
    <row r="155" spans="1:50" x14ac:dyDescent="0.2">
      <c r="A155" s="8">
        <v>9</v>
      </c>
      <c r="B155" s="8">
        <v>202309</v>
      </c>
      <c r="C155" s="8">
        <v>1</v>
      </c>
      <c r="D155" s="14">
        <v>163668</v>
      </c>
      <c r="E155" s="14">
        <v>1947128</v>
      </c>
      <c r="F155" s="14">
        <v>105510</v>
      </c>
      <c r="G155" s="14">
        <v>11751641</v>
      </c>
      <c r="H155" s="14">
        <v>388935</v>
      </c>
      <c r="I155" s="14">
        <v>10952339</v>
      </c>
      <c r="J155" s="14">
        <v>8705310</v>
      </c>
      <c r="K155" s="14">
        <v>10329213</v>
      </c>
      <c r="L155" s="14">
        <v>17319729</v>
      </c>
      <c r="M155" s="14">
        <v>54636803</v>
      </c>
      <c r="N155" s="14">
        <v>457647</v>
      </c>
      <c r="O155" s="14">
        <v>427920</v>
      </c>
      <c r="P155" s="14">
        <v>469733</v>
      </c>
      <c r="Q155" s="14">
        <v>6149067</v>
      </c>
      <c r="R155" s="14">
        <v>343886</v>
      </c>
      <c r="S155" s="14">
        <v>20571379</v>
      </c>
      <c r="T155" s="19">
        <f t="shared" si="25"/>
        <v>144719908</v>
      </c>
      <c r="V155" s="14">
        <v>1993426</v>
      </c>
      <c r="W155" s="14">
        <v>17044</v>
      </c>
      <c r="X155" s="19">
        <f>SUM(V155:W155)</f>
        <v>2010470</v>
      </c>
      <c r="Z155" s="14">
        <v>7557</v>
      </c>
      <c r="AA155" s="14">
        <v>7968</v>
      </c>
      <c r="AB155" s="14">
        <v>986556</v>
      </c>
      <c r="AC155" s="14">
        <v>349068</v>
      </c>
      <c r="AD155" s="14">
        <v>108446</v>
      </c>
      <c r="AE155" s="14">
        <v>617311</v>
      </c>
      <c r="AF155" s="14">
        <v>1913433</v>
      </c>
      <c r="AG155" s="14">
        <v>2093273</v>
      </c>
      <c r="AH155" s="14">
        <v>16518</v>
      </c>
      <c r="AI155" s="14">
        <v>787234</v>
      </c>
      <c r="AJ155" s="14">
        <v>67038</v>
      </c>
      <c r="AK155" s="14">
        <v>946673</v>
      </c>
      <c r="AL155" s="14">
        <v>258683</v>
      </c>
      <c r="AM155" s="14">
        <v>0</v>
      </c>
      <c r="AN155" s="19">
        <f>SUM(Z155:AM155)</f>
        <v>8159758</v>
      </c>
      <c r="AO155" s="14"/>
      <c r="AP155" s="14">
        <v>625147</v>
      </c>
      <c r="AQ155" s="14">
        <v>116611</v>
      </c>
      <c r="AR155" s="14">
        <v>2679453</v>
      </c>
      <c r="AS155" s="14">
        <v>89063</v>
      </c>
      <c r="AT155" s="14">
        <v>4813142</v>
      </c>
      <c r="AU155" s="14">
        <v>32925</v>
      </c>
      <c r="AV155" s="19">
        <f>SUM(AP155:AU155)</f>
        <v>8356341</v>
      </c>
      <c r="AX155" s="19">
        <f t="shared" si="26"/>
        <v>163246477</v>
      </c>
    </row>
    <row r="156" spans="1:50" x14ac:dyDescent="0.2">
      <c r="A156" s="8">
        <v>9</v>
      </c>
      <c r="B156" s="8">
        <v>202309</v>
      </c>
      <c r="C156" s="8">
        <v>2</v>
      </c>
      <c r="D156" s="14">
        <v>153</v>
      </c>
      <c r="E156" s="14">
        <v>0</v>
      </c>
      <c r="F156" s="14">
        <v>0</v>
      </c>
      <c r="G156" s="14">
        <v>35694</v>
      </c>
      <c r="H156" s="14">
        <v>2380</v>
      </c>
      <c r="I156" s="14">
        <v>24236</v>
      </c>
      <c r="J156" s="14">
        <v>4355</v>
      </c>
      <c r="K156" s="14">
        <v>12667</v>
      </c>
      <c r="L156" s="14">
        <v>56581</v>
      </c>
      <c r="M156" s="14">
        <v>124954</v>
      </c>
      <c r="N156" s="14">
        <v>447</v>
      </c>
      <c r="O156" s="14">
        <v>601</v>
      </c>
      <c r="P156" s="14">
        <v>1217</v>
      </c>
      <c r="Q156" s="14">
        <v>20481</v>
      </c>
      <c r="R156" s="14">
        <v>256</v>
      </c>
      <c r="S156" s="14">
        <v>28656</v>
      </c>
      <c r="T156" s="19">
        <f t="shared" si="25"/>
        <v>312678</v>
      </c>
      <c r="V156" s="14">
        <v>504</v>
      </c>
      <c r="W156" s="14">
        <v>0</v>
      </c>
      <c r="X156" s="19">
        <f t="shared" ref="X156:X173" si="30">SUM(V156:W156)</f>
        <v>504</v>
      </c>
      <c r="Z156" s="14">
        <v>0</v>
      </c>
      <c r="AA156" s="14">
        <v>0</v>
      </c>
      <c r="AB156" s="14">
        <v>3685</v>
      </c>
      <c r="AC156" s="14">
        <v>1756</v>
      </c>
      <c r="AD156" s="14">
        <v>1888</v>
      </c>
      <c r="AE156" s="14">
        <v>821</v>
      </c>
      <c r="AF156" s="14">
        <v>2820</v>
      </c>
      <c r="AG156" s="14">
        <v>7285</v>
      </c>
      <c r="AH156" s="14">
        <v>0</v>
      </c>
      <c r="AI156" s="14">
        <v>736</v>
      </c>
      <c r="AJ156" s="14">
        <v>0</v>
      </c>
      <c r="AK156" s="14">
        <v>3466</v>
      </c>
      <c r="AL156" s="14">
        <v>0</v>
      </c>
      <c r="AM156" s="14">
        <v>0</v>
      </c>
      <c r="AN156" s="19">
        <f t="shared" ref="AN156:AN173" si="31">SUM(Z156:AM156)</f>
        <v>22457</v>
      </c>
      <c r="AP156" s="14">
        <v>1487</v>
      </c>
      <c r="AQ156" s="14">
        <v>0</v>
      </c>
      <c r="AR156" s="14">
        <v>11511</v>
      </c>
      <c r="AS156" s="14">
        <v>0</v>
      </c>
      <c r="AT156" s="14">
        <v>33687</v>
      </c>
      <c r="AU156" s="14">
        <v>0</v>
      </c>
      <c r="AV156" s="19">
        <f t="shared" ref="AV156:AV173" si="32">SUM(AP156:AU156)</f>
        <v>46685</v>
      </c>
      <c r="AX156" s="19">
        <f t="shared" si="26"/>
        <v>382324</v>
      </c>
    </row>
    <row r="157" spans="1:50" x14ac:dyDescent="0.2">
      <c r="A157" s="8">
        <v>9</v>
      </c>
      <c r="B157" s="8">
        <v>202309</v>
      </c>
      <c r="C157" s="8">
        <v>3</v>
      </c>
      <c r="D157" s="14">
        <v>1730</v>
      </c>
      <c r="E157" s="14">
        <v>74337</v>
      </c>
      <c r="F157" s="14">
        <v>0</v>
      </c>
      <c r="G157" s="14">
        <v>96231</v>
      </c>
      <c r="H157" s="14">
        <v>0</v>
      </c>
      <c r="I157" s="14">
        <v>89420</v>
      </c>
      <c r="J157" s="14">
        <v>330251</v>
      </c>
      <c r="K157" s="14">
        <v>384303</v>
      </c>
      <c r="L157" s="14">
        <v>343833</v>
      </c>
      <c r="M157" s="14">
        <v>1560857</v>
      </c>
      <c r="N157" s="14">
        <v>1541</v>
      </c>
      <c r="O157" s="14">
        <v>1622</v>
      </c>
      <c r="P157" s="14">
        <v>1714</v>
      </c>
      <c r="Q157" s="14">
        <v>6698</v>
      </c>
      <c r="R157" s="14">
        <v>1728</v>
      </c>
      <c r="S157" s="14">
        <v>1071017</v>
      </c>
      <c r="T157" s="19">
        <f t="shared" si="25"/>
        <v>3965282</v>
      </c>
      <c r="V157" s="14">
        <v>34435</v>
      </c>
      <c r="W157" s="14">
        <v>1523</v>
      </c>
      <c r="X157" s="19">
        <f t="shared" si="30"/>
        <v>35958</v>
      </c>
      <c r="Z157" s="14">
        <v>0</v>
      </c>
      <c r="AA157" s="14">
        <v>0</v>
      </c>
      <c r="AB157" s="14">
        <v>36251</v>
      </c>
      <c r="AC157" s="14">
        <v>32781</v>
      </c>
      <c r="AD157" s="14">
        <v>2436</v>
      </c>
      <c r="AE157" s="14">
        <v>9096</v>
      </c>
      <c r="AF157" s="14">
        <v>124357</v>
      </c>
      <c r="AG157" s="14">
        <v>17032</v>
      </c>
      <c r="AH157" s="14">
        <v>0</v>
      </c>
      <c r="AI157" s="14">
        <v>11085</v>
      </c>
      <c r="AJ157" s="14">
        <v>755</v>
      </c>
      <c r="AK157" s="14">
        <v>11683</v>
      </c>
      <c r="AL157" s="14">
        <v>4801</v>
      </c>
      <c r="AM157" s="14">
        <v>0</v>
      </c>
      <c r="AN157" s="19">
        <f t="shared" si="31"/>
        <v>250277</v>
      </c>
      <c r="AP157" s="14">
        <v>922</v>
      </c>
      <c r="AQ157" s="14">
        <v>268</v>
      </c>
      <c r="AR157" s="14">
        <v>0</v>
      </c>
      <c r="AS157" s="14">
        <v>0</v>
      </c>
      <c r="AT157" s="14">
        <v>2718</v>
      </c>
      <c r="AU157" s="14">
        <v>0</v>
      </c>
      <c r="AV157" s="19">
        <f t="shared" si="32"/>
        <v>3908</v>
      </c>
      <c r="AX157" s="19">
        <f t="shared" si="26"/>
        <v>4255425</v>
      </c>
    </row>
    <row r="158" spans="1:50" x14ac:dyDescent="0.2">
      <c r="A158" s="8">
        <v>9</v>
      </c>
      <c r="B158" s="8">
        <v>202309</v>
      </c>
      <c r="C158" s="8">
        <v>6</v>
      </c>
      <c r="D158" s="14">
        <v>2308</v>
      </c>
      <c r="E158" s="14">
        <v>2876968</v>
      </c>
      <c r="F158" s="14">
        <v>201314</v>
      </c>
      <c r="G158" s="14">
        <v>7069098</v>
      </c>
      <c r="H158" s="14">
        <v>0</v>
      </c>
      <c r="I158" s="14">
        <v>2962050</v>
      </c>
      <c r="J158" s="14">
        <v>2751194</v>
      </c>
      <c r="K158" s="14">
        <v>7652839</v>
      </c>
      <c r="L158" s="14">
        <v>9514585</v>
      </c>
      <c r="M158" s="14">
        <v>133616246</v>
      </c>
      <c r="N158" s="14">
        <v>509660</v>
      </c>
      <c r="O158" s="14">
        <v>13658</v>
      </c>
      <c r="P158" s="14">
        <v>70200</v>
      </c>
      <c r="Q158" s="14">
        <v>8610972</v>
      </c>
      <c r="R158" s="14">
        <v>920044</v>
      </c>
      <c r="S158" s="14">
        <v>27572529</v>
      </c>
      <c r="T158" s="19">
        <f t="shared" si="25"/>
        <v>204343665</v>
      </c>
      <c r="V158" s="14">
        <v>1001067</v>
      </c>
      <c r="W158" s="14">
        <v>6629</v>
      </c>
      <c r="X158" s="19">
        <f t="shared" si="30"/>
        <v>1007696</v>
      </c>
      <c r="Z158" s="14">
        <v>0</v>
      </c>
      <c r="AA158" s="14">
        <v>46156</v>
      </c>
      <c r="AB158" s="14">
        <v>1037175</v>
      </c>
      <c r="AC158" s="14">
        <v>61720</v>
      </c>
      <c r="AD158" s="14">
        <v>78720</v>
      </c>
      <c r="AE158" s="14">
        <v>507154</v>
      </c>
      <c r="AF158" s="14">
        <v>2662464</v>
      </c>
      <c r="AG158" s="14">
        <v>549710</v>
      </c>
      <c r="AH158" s="14">
        <v>16080</v>
      </c>
      <c r="AI158" s="14">
        <v>143400</v>
      </c>
      <c r="AJ158" s="14">
        <v>81840</v>
      </c>
      <c r="AK158" s="14">
        <v>127826</v>
      </c>
      <c r="AL158" s="14">
        <v>273117</v>
      </c>
      <c r="AM158" s="14">
        <v>0</v>
      </c>
      <c r="AN158" s="19">
        <f t="shared" si="31"/>
        <v>5585362</v>
      </c>
      <c r="AP158" s="14">
        <v>369504</v>
      </c>
      <c r="AQ158" s="14">
        <v>0</v>
      </c>
      <c r="AR158" s="14">
        <v>1038367</v>
      </c>
      <c r="AS158" s="14">
        <v>0</v>
      </c>
      <c r="AT158" s="14">
        <v>3981005</v>
      </c>
      <c r="AU158" s="14">
        <v>0</v>
      </c>
      <c r="AV158" s="19">
        <f t="shared" si="32"/>
        <v>5388876</v>
      </c>
      <c r="AX158" s="19">
        <f t="shared" si="26"/>
        <v>216325599</v>
      </c>
    </row>
    <row r="159" spans="1:50" x14ac:dyDescent="0.2">
      <c r="A159" s="8">
        <v>9</v>
      </c>
      <c r="B159" s="8">
        <v>202309</v>
      </c>
      <c r="C159" s="8" t="s">
        <v>146</v>
      </c>
      <c r="D159" s="14">
        <v>0</v>
      </c>
      <c r="E159" s="14">
        <v>35925</v>
      </c>
      <c r="F159" s="14">
        <v>0</v>
      </c>
      <c r="G159" s="14">
        <v>789255</v>
      </c>
      <c r="H159" s="14">
        <v>32935</v>
      </c>
      <c r="I159" s="14">
        <v>99680</v>
      </c>
      <c r="J159" s="14">
        <v>255960</v>
      </c>
      <c r="K159" s="14">
        <v>1029569</v>
      </c>
      <c r="L159" s="14">
        <v>302932</v>
      </c>
      <c r="M159" s="14">
        <v>6012394</v>
      </c>
      <c r="N159" s="14">
        <v>2960</v>
      </c>
      <c r="O159" s="14">
        <v>1640</v>
      </c>
      <c r="P159" s="14">
        <v>2120</v>
      </c>
      <c r="Q159" s="14">
        <v>515730</v>
      </c>
      <c r="R159" s="14">
        <v>8000</v>
      </c>
      <c r="S159" s="14">
        <v>1089999</v>
      </c>
      <c r="T159" s="19">
        <f t="shared" si="25"/>
        <v>10179099</v>
      </c>
      <c r="V159" s="14">
        <v>0</v>
      </c>
      <c r="W159" s="14">
        <v>0</v>
      </c>
      <c r="X159" s="19">
        <f t="shared" si="30"/>
        <v>0</v>
      </c>
      <c r="Z159" s="14">
        <v>0</v>
      </c>
      <c r="AA159" s="14">
        <v>4777</v>
      </c>
      <c r="AB159" s="14">
        <v>8600</v>
      </c>
      <c r="AC159" s="14">
        <v>0</v>
      </c>
      <c r="AD159" s="14">
        <v>0</v>
      </c>
      <c r="AE159" s="14">
        <v>9192</v>
      </c>
      <c r="AF159" s="14">
        <v>428530</v>
      </c>
      <c r="AG159" s="14">
        <v>8240</v>
      </c>
      <c r="AH159" s="14">
        <v>0</v>
      </c>
      <c r="AI159" s="14">
        <v>600</v>
      </c>
      <c r="AJ159" s="14">
        <v>0</v>
      </c>
      <c r="AK159" s="14">
        <v>0</v>
      </c>
      <c r="AL159" s="14">
        <v>0</v>
      </c>
      <c r="AM159" s="14">
        <v>0</v>
      </c>
      <c r="AN159" s="19">
        <f t="shared" si="31"/>
        <v>459939</v>
      </c>
      <c r="AP159" s="14">
        <v>0</v>
      </c>
      <c r="AQ159" s="14">
        <v>0</v>
      </c>
      <c r="AR159" s="14">
        <v>381405</v>
      </c>
      <c r="AS159" s="14">
        <v>62400</v>
      </c>
      <c r="AT159" s="14">
        <v>525033</v>
      </c>
      <c r="AU159" s="14">
        <v>18240</v>
      </c>
      <c r="AV159" s="19">
        <f t="shared" si="32"/>
        <v>987078</v>
      </c>
      <c r="AX159" s="19">
        <f t="shared" si="26"/>
        <v>11626116</v>
      </c>
    </row>
    <row r="160" spans="1:50" x14ac:dyDescent="0.2">
      <c r="A160" s="8">
        <v>9</v>
      </c>
      <c r="B160" s="8">
        <v>202309</v>
      </c>
      <c r="C160" s="8" t="s">
        <v>147</v>
      </c>
      <c r="D160" s="14">
        <v>0</v>
      </c>
      <c r="E160" s="14">
        <v>0</v>
      </c>
      <c r="F160" s="14">
        <v>0</v>
      </c>
      <c r="G160" s="14">
        <v>0</v>
      </c>
      <c r="H160" s="14">
        <v>0</v>
      </c>
      <c r="I160" s="14">
        <v>0</v>
      </c>
      <c r="J160" s="14">
        <v>0</v>
      </c>
      <c r="K160" s="14">
        <v>0</v>
      </c>
      <c r="L160" s="14">
        <v>0</v>
      </c>
      <c r="M160" s="14">
        <v>0</v>
      </c>
      <c r="N160" s="14">
        <v>0</v>
      </c>
      <c r="O160" s="14">
        <v>0</v>
      </c>
      <c r="P160" s="14">
        <v>0</v>
      </c>
      <c r="Q160" s="14">
        <v>0</v>
      </c>
      <c r="R160" s="14">
        <v>0</v>
      </c>
      <c r="S160" s="14">
        <v>0</v>
      </c>
      <c r="T160" s="19">
        <f t="shared" si="25"/>
        <v>0</v>
      </c>
      <c r="V160" s="14">
        <v>0</v>
      </c>
      <c r="W160" s="14">
        <v>0</v>
      </c>
      <c r="X160" s="19">
        <f t="shared" si="30"/>
        <v>0</v>
      </c>
      <c r="Z160" s="14">
        <v>0</v>
      </c>
      <c r="AA160" s="14">
        <v>0</v>
      </c>
      <c r="AB160" s="14">
        <v>0</v>
      </c>
      <c r="AC160" s="14">
        <v>0</v>
      </c>
      <c r="AD160" s="14">
        <v>0</v>
      </c>
      <c r="AE160" s="14">
        <v>0</v>
      </c>
      <c r="AF160" s="14">
        <v>0</v>
      </c>
      <c r="AG160" s="14">
        <v>0</v>
      </c>
      <c r="AH160" s="14">
        <v>0</v>
      </c>
      <c r="AI160" s="14">
        <v>0</v>
      </c>
      <c r="AJ160" s="14">
        <v>0</v>
      </c>
      <c r="AK160" s="14">
        <v>0</v>
      </c>
      <c r="AL160" s="14">
        <v>0</v>
      </c>
      <c r="AM160" s="14">
        <v>0</v>
      </c>
      <c r="AN160" s="19">
        <f t="shared" si="31"/>
        <v>0</v>
      </c>
      <c r="AP160" s="14">
        <v>0</v>
      </c>
      <c r="AQ160" s="14">
        <v>0</v>
      </c>
      <c r="AR160" s="14">
        <v>0</v>
      </c>
      <c r="AS160" s="14">
        <v>0</v>
      </c>
      <c r="AT160" s="14">
        <v>0</v>
      </c>
      <c r="AU160" s="14">
        <v>0</v>
      </c>
      <c r="AV160" s="19">
        <f t="shared" si="32"/>
        <v>0</v>
      </c>
      <c r="AX160" s="19">
        <f t="shared" si="26"/>
        <v>0</v>
      </c>
    </row>
    <row r="161" spans="1:50" x14ac:dyDescent="0.2">
      <c r="A161" s="8">
        <v>9</v>
      </c>
      <c r="B161" s="8">
        <v>202309</v>
      </c>
      <c r="C161" s="8">
        <v>7</v>
      </c>
      <c r="D161" s="14">
        <v>0</v>
      </c>
      <c r="E161" s="14">
        <v>7016</v>
      </c>
      <c r="F161" s="14">
        <v>0</v>
      </c>
      <c r="G161" s="14">
        <v>4085</v>
      </c>
      <c r="H161" s="14">
        <v>0</v>
      </c>
      <c r="I161" s="14">
        <v>10444</v>
      </c>
      <c r="J161" s="14">
        <v>7274</v>
      </c>
      <c r="K161" s="14">
        <v>16385</v>
      </c>
      <c r="L161" s="14">
        <v>25221</v>
      </c>
      <c r="M161" s="14">
        <v>195404</v>
      </c>
      <c r="N161" s="14">
        <v>1924</v>
      </c>
      <c r="O161" s="14">
        <v>177</v>
      </c>
      <c r="P161" s="14">
        <v>304</v>
      </c>
      <c r="Q161" s="14">
        <v>716</v>
      </c>
      <c r="R161" s="14">
        <v>259</v>
      </c>
      <c r="S161" s="14">
        <v>47967</v>
      </c>
      <c r="T161" s="19">
        <f t="shared" si="25"/>
        <v>317176</v>
      </c>
      <c r="V161" s="14">
        <v>3055</v>
      </c>
      <c r="W161" s="14">
        <v>78</v>
      </c>
      <c r="X161" s="19">
        <f t="shared" si="30"/>
        <v>3133</v>
      </c>
      <c r="Z161" s="14">
        <v>0</v>
      </c>
      <c r="AA161" s="14">
        <v>0</v>
      </c>
      <c r="AB161" s="14">
        <v>285</v>
      </c>
      <c r="AC161" s="14">
        <v>444</v>
      </c>
      <c r="AD161" s="14">
        <v>296</v>
      </c>
      <c r="AE161" s="14">
        <v>69</v>
      </c>
      <c r="AF161" s="14">
        <v>7306</v>
      </c>
      <c r="AG161" s="14">
        <v>779</v>
      </c>
      <c r="AH161" s="14">
        <v>444</v>
      </c>
      <c r="AI161" s="14">
        <v>0</v>
      </c>
      <c r="AJ161" s="14">
        <v>0</v>
      </c>
      <c r="AK161" s="14">
        <v>56</v>
      </c>
      <c r="AL161" s="14">
        <v>646</v>
      </c>
      <c r="AM161" s="14">
        <v>0</v>
      </c>
      <c r="AN161" s="19">
        <f t="shared" si="31"/>
        <v>10325</v>
      </c>
      <c r="AP161" s="14">
        <v>427</v>
      </c>
      <c r="AQ161" s="14">
        <v>208</v>
      </c>
      <c r="AR161" s="14">
        <v>39</v>
      </c>
      <c r="AS161" s="14">
        <v>97</v>
      </c>
      <c r="AT161" s="14">
        <v>309</v>
      </c>
      <c r="AU161" s="14">
        <v>0</v>
      </c>
      <c r="AV161" s="19">
        <f t="shared" si="32"/>
        <v>1080</v>
      </c>
      <c r="AX161" s="19">
        <f t="shared" si="26"/>
        <v>331714</v>
      </c>
    </row>
    <row r="162" spans="1:50" x14ac:dyDescent="0.2">
      <c r="A162" s="8">
        <v>9</v>
      </c>
      <c r="B162" s="8">
        <v>202309</v>
      </c>
      <c r="C162" s="8">
        <v>8</v>
      </c>
      <c r="D162" s="14">
        <v>0</v>
      </c>
      <c r="E162" s="14">
        <v>0</v>
      </c>
      <c r="F162" s="14">
        <v>0</v>
      </c>
      <c r="G162" s="14">
        <v>0</v>
      </c>
      <c r="H162" s="14">
        <v>0</v>
      </c>
      <c r="I162" s="14">
        <v>0</v>
      </c>
      <c r="J162" s="14">
        <v>463840</v>
      </c>
      <c r="K162" s="14">
        <v>589500</v>
      </c>
      <c r="L162" s="14">
        <v>1645200</v>
      </c>
      <c r="M162" s="14">
        <v>51341190</v>
      </c>
      <c r="N162" s="14">
        <v>0</v>
      </c>
      <c r="O162" s="14">
        <v>0</v>
      </c>
      <c r="P162" s="14">
        <v>0</v>
      </c>
      <c r="Q162" s="14">
        <v>4500</v>
      </c>
      <c r="R162" s="14">
        <v>0</v>
      </c>
      <c r="S162" s="14">
        <v>10907700</v>
      </c>
      <c r="T162" s="19">
        <f t="shared" si="25"/>
        <v>64951930</v>
      </c>
      <c r="V162" s="14">
        <v>0</v>
      </c>
      <c r="W162" s="14">
        <v>0</v>
      </c>
      <c r="X162" s="19">
        <f t="shared" si="30"/>
        <v>0</v>
      </c>
      <c r="Z162" s="14">
        <v>145800</v>
      </c>
      <c r="AA162" s="14">
        <v>0</v>
      </c>
      <c r="AB162" s="14">
        <v>2592000</v>
      </c>
      <c r="AC162" s="14">
        <v>0</v>
      </c>
      <c r="AD162" s="14">
        <v>0</v>
      </c>
      <c r="AE162" s="14">
        <v>1378800</v>
      </c>
      <c r="AF162" s="14">
        <v>3104400</v>
      </c>
      <c r="AG162" s="14">
        <v>0</v>
      </c>
      <c r="AH162" s="14">
        <v>0</v>
      </c>
      <c r="AI162" s="14">
        <v>0</v>
      </c>
      <c r="AJ162" s="14">
        <v>0</v>
      </c>
      <c r="AK162" s="14">
        <v>0</v>
      </c>
      <c r="AL162" s="14">
        <v>0</v>
      </c>
      <c r="AM162" s="14">
        <v>0</v>
      </c>
      <c r="AN162" s="19">
        <f t="shared" si="31"/>
        <v>7221000</v>
      </c>
      <c r="AP162" s="14">
        <v>0</v>
      </c>
      <c r="AQ162" s="14">
        <v>0</v>
      </c>
      <c r="AR162" s="14">
        <v>0</v>
      </c>
      <c r="AS162" s="14">
        <v>0</v>
      </c>
      <c r="AT162" s="14">
        <v>557000</v>
      </c>
      <c r="AU162" s="14">
        <v>0</v>
      </c>
      <c r="AV162" s="19">
        <f t="shared" si="32"/>
        <v>557000</v>
      </c>
      <c r="AX162" s="19">
        <f t="shared" si="26"/>
        <v>72729930</v>
      </c>
    </row>
    <row r="163" spans="1:50" x14ac:dyDescent="0.2">
      <c r="A163" s="8">
        <v>9</v>
      </c>
      <c r="B163" s="8">
        <v>202309</v>
      </c>
      <c r="C163" s="8">
        <v>9</v>
      </c>
      <c r="D163" s="14">
        <v>0</v>
      </c>
      <c r="E163" s="14">
        <v>0</v>
      </c>
      <c r="F163" s="14">
        <v>0</v>
      </c>
      <c r="G163" s="14">
        <v>655200</v>
      </c>
      <c r="H163" s="14">
        <v>0</v>
      </c>
      <c r="I163" s="14">
        <v>0</v>
      </c>
      <c r="J163" s="14">
        <v>0</v>
      </c>
      <c r="K163" s="14">
        <v>0</v>
      </c>
      <c r="L163" s="14">
        <v>0</v>
      </c>
      <c r="M163" s="14">
        <v>16922175</v>
      </c>
      <c r="N163" s="14">
        <v>0</v>
      </c>
      <c r="O163" s="14">
        <v>0</v>
      </c>
      <c r="P163" s="14">
        <v>0</v>
      </c>
      <c r="Q163" s="14">
        <v>0</v>
      </c>
      <c r="R163" s="14">
        <v>0</v>
      </c>
      <c r="S163" s="14">
        <v>24687200</v>
      </c>
      <c r="T163" s="19">
        <f t="shared" si="25"/>
        <v>42264575</v>
      </c>
      <c r="V163" s="14">
        <v>1345679</v>
      </c>
      <c r="W163" s="14">
        <v>0</v>
      </c>
      <c r="X163" s="19">
        <f t="shared" si="30"/>
        <v>1345679</v>
      </c>
      <c r="Z163" s="14">
        <v>0</v>
      </c>
      <c r="AA163" s="14">
        <v>0</v>
      </c>
      <c r="AB163" s="14">
        <v>0</v>
      </c>
      <c r="AC163" s="14">
        <v>0</v>
      </c>
      <c r="AD163" s="14">
        <v>0</v>
      </c>
      <c r="AE163" s="14">
        <v>0</v>
      </c>
      <c r="AF163" s="14">
        <v>1680000</v>
      </c>
      <c r="AG163" s="14">
        <v>0</v>
      </c>
      <c r="AH163" s="14">
        <v>0</v>
      </c>
      <c r="AI163" s="14">
        <v>0</v>
      </c>
      <c r="AJ163" s="14">
        <v>0</v>
      </c>
      <c r="AK163" s="14">
        <v>31200</v>
      </c>
      <c r="AL163" s="14">
        <v>0</v>
      </c>
      <c r="AM163" s="14">
        <v>0</v>
      </c>
      <c r="AN163" s="19">
        <f t="shared" si="31"/>
        <v>1711200</v>
      </c>
      <c r="AP163" s="14">
        <v>0</v>
      </c>
      <c r="AQ163" s="14">
        <v>0</v>
      </c>
      <c r="AR163" s="14">
        <v>0</v>
      </c>
      <c r="AS163" s="14">
        <v>0</v>
      </c>
      <c r="AT163" s="14">
        <v>0</v>
      </c>
      <c r="AU163" s="14">
        <v>0</v>
      </c>
      <c r="AV163" s="19">
        <f t="shared" si="32"/>
        <v>0</v>
      </c>
      <c r="AX163" s="19">
        <f t="shared" si="26"/>
        <v>45321454</v>
      </c>
    </row>
    <row r="164" spans="1:50" x14ac:dyDescent="0.2">
      <c r="A164" s="8">
        <v>9</v>
      </c>
      <c r="B164" s="8">
        <v>202309</v>
      </c>
      <c r="C164" s="8" t="s">
        <v>148</v>
      </c>
      <c r="D164" s="14">
        <v>0</v>
      </c>
      <c r="E164" s="14">
        <v>0</v>
      </c>
      <c r="F164" s="14">
        <v>0</v>
      </c>
      <c r="G164" s="14">
        <v>0</v>
      </c>
      <c r="H164" s="14">
        <v>0</v>
      </c>
      <c r="I164" s="14">
        <v>0</v>
      </c>
      <c r="J164" s="14">
        <v>0</v>
      </c>
      <c r="K164" s="14">
        <v>0</v>
      </c>
      <c r="L164" s="14">
        <v>0</v>
      </c>
      <c r="M164" s="14">
        <v>392400</v>
      </c>
      <c r="N164" s="14">
        <v>0</v>
      </c>
      <c r="O164" s="14">
        <v>0</v>
      </c>
      <c r="P164" s="14">
        <v>0</v>
      </c>
      <c r="Q164" s="14">
        <v>0</v>
      </c>
      <c r="R164" s="14">
        <v>0</v>
      </c>
      <c r="S164" s="14">
        <v>0</v>
      </c>
      <c r="T164" s="19">
        <f t="shared" si="25"/>
        <v>392400</v>
      </c>
      <c r="V164" s="14">
        <v>0</v>
      </c>
      <c r="W164" s="14">
        <v>0</v>
      </c>
      <c r="X164" s="19">
        <f t="shared" si="30"/>
        <v>0</v>
      </c>
      <c r="Z164" s="14">
        <v>0</v>
      </c>
      <c r="AA164" s="14">
        <v>0</v>
      </c>
      <c r="AB164" s="14">
        <v>0</v>
      </c>
      <c r="AC164" s="14">
        <v>0</v>
      </c>
      <c r="AD164" s="14">
        <v>0</v>
      </c>
      <c r="AE164" s="14">
        <v>0</v>
      </c>
      <c r="AF164" s="14">
        <v>0</v>
      </c>
      <c r="AG164" s="14">
        <v>0</v>
      </c>
      <c r="AH164" s="14">
        <v>0</v>
      </c>
      <c r="AI164" s="14">
        <v>0</v>
      </c>
      <c r="AJ164" s="14">
        <v>0</v>
      </c>
      <c r="AK164" s="14">
        <v>0</v>
      </c>
      <c r="AL164" s="14">
        <v>0</v>
      </c>
      <c r="AM164" s="14">
        <v>0</v>
      </c>
      <c r="AN164" s="19">
        <f t="shared" si="31"/>
        <v>0</v>
      </c>
      <c r="AP164" s="14">
        <v>0</v>
      </c>
      <c r="AQ164" s="14">
        <v>0</v>
      </c>
      <c r="AR164" s="14">
        <v>0</v>
      </c>
      <c r="AS164" s="14">
        <v>0</v>
      </c>
      <c r="AT164" s="14">
        <v>0</v>
      </c>
      <c r="AU164" s="14">
        <v>0</v>
      </c>
      <c r="AV164" s="19">
        <f t="shared" si="32"/>
        <v>0</v>
      </c>
      <c r="AX164" s="19">
        <f t="shared" si="26"/>
        <v>392400</v>
      </c>
    </row>
    <row r="165" spans="1:50" x14ac:dyDescent="0.2">
      <c r="A165" s="8">
        <v>9</v>
      </c>
      <c r="B165" s="8">
        <v>202309</v>
      </c>
      <c r="C165" s="8" t="s">
        <v>149</v>
      </c>
      <c r="D165" s="14">
        <v>0</v>
      </c>
      <c r="E165" s="14">
        <v>0</v>
      </c>
      <c r="F165" s="14">
        <v>0</v>
      </c>
      <c r="G165" s="14">
        <v>0</v>
      </c>
      <c r="H165" s="14">
        <v>0</v>
      </c>
      <c r="I165" s="14">
        <v>0</v>
      </c>
      <c r="J165" s="14">
        <v>0</v>
      </c>
      <c r="K165" s="14">
        <v>0</v>
      </c>
      <c r="L165" s="14">
        <v>0</v>
      </c>
      <c r="M165" s="14">
        <v>156184</v>
      </c>
      <c r="N165" s="14">
        <v>0</v>
      </c>
      <c r="O165" s="14">
        <v>0</v>
      </c>
      <c r="P165" s="14">
        <v>0</v>
      </c>
      <c r="Q165" s="14">
        <v>0</v>
      </c>
      <c r="R165" s="14">
        <v>0</v>
      </c>
      <c r="S165" s="14">
        <v>3577396</v>
      </c>
      <c r="T165" s="19">
        <f t="shared" si="25"/>
        <v>3733580</v>
      </c>
      <c r="V165" s="14">
        <v>0</v>
      </c>
      <c r="W165" s="14">
        <v>0</v>
      </c>
      <c r="X165" s="19">
        <f t="shared" si="30"/>
        <v>0</v>
      </c>
      <c r="Z165" s="14">
        <v>0</v>
      </c>
      <c r="AA165" s="14">
        <v>0</v>
      </c>
      <c r="AB165" s="14">
        <v>23710000</v>
      </c>
      <c r="AC165" s="14">
        <v>0</v>
      </c>
      <c r="AD165" s="14">
        <v>0</v>
      </c>
      <c r="AE165" s="14">
        <v>0</v>
      </c>
      <c r="AF165" s="14">
        <v>0</v>
      </c>
      <c r="AG165" s="14">
        <v>0</v>
      </c>
      <c r="AH165" s="14">
        <v>0</v>
      </c>
      <c r="AI165" s="14">
        <v>0</v>
      </c>
      <c r="AJ165" s="14">
        <v>0</v>
      </c>
      <c r="AK165" s="14">
        <v>0</v>
      </c>
      <c r="AL165" s="14">
        <v>0</v>
      </c>
      <c r="AM165" s="14">
        <v>0</v>
      </c>
      <c r="AN165" s="19">
        <f t="shared" si="31"/>
        <v>23710000</v>
      </c>
      <c r="AP165" s="14">
        <v>0</v>
      </c>
      <c r="AQ165" s="14">
        <v>0</v>
      </c>
      <c r="AR165" s="14">
        <v>0</v>
      </c>
      <c r="AS165" s="14">
        <v>0</v>
      </c>
      <c r="AT165" s="14">
        <v>0</v>
      </c>
      <c r="AU165" s="14">
        <v>0</v>
      </c>
      <c r="AV165" s="19">
        <f t="shared" si="32"/>
        <v>0</v>
      </c>
      <c r="AX165" s="19">
        <f t="shared" si="26"/>
        <v>27443580</v>
      </c>
    </row>
    <row r="166" spans="1:50" x14ac:dyDescent="0.2">
      <c r="A166" s="8">
        <v>9</v>
      </c>
      <c r="B166" s="8">
        <v>202309</v>
      </c>
      <c r="C166" s="8">
        <v>10</v>
      </c>
      <c r="D166" s="14">
        <v>376</v>
      </c>
      <c r="E166" s="14">
        <v>7919</v>
      </c>
      <c r="F166" s="14">
        <v>0</v>
      </c>
      <c r="G166" s="14">
        <v>12865</v>
      </c>
      <c r="H166" s="14">
        <v>0</v>
      </c>
      <c r="I166" s="14">
        <v>1210</v>
      </c>
      <c r="J166" s="14">
        <v>726</v>
      </c>
      <c r="K166" s="14">
        <v>0</v>
      </c>
      <c r="L166" s="14">
        <v>13011</v>
      </c>
      <c r="M166" s="14">
        <v>94878</v>
      </c>
      <c r="N166" s="14">
        <v>5121</v>
      </c>
      <c r="O166" s="14">
        <v>43</v>
      </c>
      <c r="P166" s="14">
        <v>13055</v>
      </c>
      <c r="Q166" s="14">
        <v>54982</v>
      </c>
      <c r="R166" s="14">
        <v>19901</v>
      </c>
      <c r="S166" s="14">
        <v>21911</v>
      </c>
      <c r="T166" s="19">
        <f t="shared" si="25"/>
        <v>245998</v>
      </c>
      <c r="V166" s="14">
        <v>16660</v>
      </c>
      <c r="W166" s="14">
        <v>46359</v>
      </c>
      <c r="X166" s="19">
        <f t="shared" si="30"/>
        <v>63019</v>
      </c>
      <c r="Z166" s="14">
        <v>0</v>
      </c>
      <c r="AA166" s="14">
        <v>0</v>
      </c>
      <c r="AB166" s="14">
        <v>0</v>
      </c>
      <c r="AC166" s="14">
        <v>0</v>
      </c>
      <c r="AD166" s="14">
        <v>0</v>
      </c>
      <c r="AE166" s="14">
        <v>0</v>
      </c>
      <c r="AF166" s="14">
        <v>31040</v>
      </c>
      <c r="AG166" s="14">
        <v>3393</v>
      </c>
      <c r="AH166" s="14">
        <v>0</v>
      </c>
      <c r="AI166" s="14">
        <v>0</v>
      </c>
      <c r="AJ166" s="14">
        <v>0</v>
      </c>
      <c r="AK166" s="14">
        <v>1225</v>
      </c>
      <c r="AL166" s="14">
        <v>0</v>
      </c>
      <c r="AM166" s="14">
        <v>0</v>
      </c>
      <c r="AN166" s="19">
        <f t="shared" si="31"/>
        <v>35658</v>
      </c>
      <c r="AP166" s="14">
        <v>8739</v>
      </c>
      <c r="AQ166" s="14">
        <v>13</v>
      </c>
      <c r="AR166" s="14">
        <v>0</v>
      </c>
      <c r="AS166" s="14">
        <v>2196</v>
      </c>
      <c r="AT166" s="14">
        <v>0</v>
      </c>
      <c r="AU166" s="14">
        <v>12160</v>
      </c>
      <c r="AV166" s="19">
        <f t="shared" si="32"/>
        <v>23108</v>
      </c>
      <c r="AX166" s="19">
        <f t="shared" si="26"/>
        <v>367783</v>
      </c>
    </row>
    <row r="167" spans="1:50" x14ac:dyDescent="0.2">
      <c r="A167" s="8">
        <v>9</v>
      </c>
      <c r="B167" s="8">
        <v>202309</v>
      </c>
      <c r="C167" s="8">
        <v>11</v>
      </c>
      <c r="D167" s="14">
        <v>0</v>
      </c>
      <c r="E167" s="14">
        <v>0</v>
      </c>
      <c r="F167" s="14">
        <v>44</v>
      </c>
      <c r="G167" s="14">
        <v>27842</v>
      </c>
      <c r="H167" s="14">
        <v>0</v>
      </c>
      <c r="I167" s="14">
        <v>22791</v>
      </c>
      <c r="J167" s="14">
        <v>0</v>
      </c>
      <c r="K167" s="14">
        <v>0</v>
      </c>
      <c r="L167" s="14">
        <v>0</v>
      </c>
      <c r="M167" s="14">
        <v>4515</v>
      </c>
      <c r="N167" s="14">
        <v>226</v>
      </c>
      <c r="O167" s="14">
        <v>499</v>
      </c>
      <c r="P167" s="14">
        <v>0</v>
      </c>
      <c r="Q167" s="14">
        <v>2548</v>
      </c>
      <c r="R167" s="14">
        <v>117</v>
      </c>
      <c r="S167" s="14">
        <v>115451</v>
      </c>
      <c r="T167" s="19">
        <f t="shared" si="25"/>
        <v>174033</v>
      </c>
      <c r="V167" s="14">
        <v>24352</v>
      </c>
      <c r="W167" s="14">
        <v>0</v>
      </c>
      <c r="X167" s="19">
        <f t="shared" si="30"/>
        <v>24352</v>
      </c>
      <c r="Z167" s="14">
        <v>0</v>
      </c>
      <c r="AA167" s="14">
        <v>0</v>
      </c>
      <c r="AB167" s="14">
        <v>0</v>
      </c>
      <c r="AC167" s="14">
        <v>0</v>
      </c>
      <c r="AD167" s="14">
        <v>0</v>
      </c>
      <c r="AE167" s="14">
        <v>0</v>
      </c>
      <c r="AF167" s="14">
        <v>5304</v>
      </c>
      <c r="AG167" s="14">
        <v>0</v>
      </c>
      <c r="AH167" s="14">
        <v>1184</v>
      </c>
      <c r="AI167" s="14">
        <v>0</v>
      </c>
      <c r="AJ167" s="14">
        <v>0</v>
      </c>
      <c r="AK167" s="14">
        <v>0</v>
      </c>
      <c r="AL167" s="14">
        <v>0</v>
      </c>
      <c r="AM167" s="14">
        <v>0</v>
      </c>
      <c r="AN167" s="19">
        <f t="shared" si="31"/>
        <v>6488</v>
      </c>
      <c r="AP167" s="14">
        <v>0</v>
      </c>
      <c r="AQ167" s="14">
        <v>0</v>
      </c>
      <c r="AR167" s="14">
        <v>0</v>
      </c>
      <c r="AS167" s="14">
        <v>0</v>
      </c>
      <c r="AT167" s="14">
        <v>0</v>
      </c>
      <c r="AU167" s="14">
        <v>0</v>
      </c>
      <c r="AV167" s="19">
        <f t="shared" si="32"/>
        <v>0</v>
      </c>
      <c r="AX167" s="19">
        <f t="shared" si="26"/>
        <v>204873</v>
      </c>
    </row>
    <row r="168" spans="1:50" x14ac:dyDescent="0.2">
      <c r="A168" s="8">
        <v>9</v>
      </c>
      <c r="B168" s="8">
        <v>202309</v>
      </c>
      <c r="C168" s="8">
        <v>12</v>
      </c>
      <c r="D168" s="14">
        <v>0</v>
      </c>
      <c r="E168" s="14">
        <v>0</v>
      </c>
      <c r="F168" s="14">
        <v>0</v>
      </c>
      <c r="G168" s="14">
        <v>14432</v>
      </c>
      <c r="H168" s="14">
        <v>0</v>
      </c>
      <c r="I168" s="14">
        <v>10745</v>
      </c>
      <c r="J168" s="14">
        <v>0</v>
      </c>
      <c r="K168" s="14">
        <v>46668</v>
      </c>
      <c r="L168" s="14">
        <v>156</v>
      </c>
      <c r="M168" s="14">
        <v>971757</v>
      </c>
      <c r="N168" s="14">
        <v>1036</v>
      </c>
      <c r="O168" s="14">
        <v>0</v>
      </c>
      <c r="P168" s="14">
        <v>0</v>
      </c>
      <c r="Q168" s="14">
        <v>18939</v>
      </c>
      <c r="R168" s="14">
        <v>0</v>
      </c>
      <c r="S168" s="14">
        <v>58321</v>
      </c>
      <c r="T168" s="19">
        <f t="shared" si="25"/>
        <v>1122054</v>
      </c>
      <c r="V168" s="14">
        <v>4401</v>
      </c>
      <c r="W168" s="14">
        <v>0</v>
      </c>
      <c r="X168" s="19">
        <f t="shared" si="30"/>
        <v>4401</v>
      </c>
      <c r="Z168" s="14">
        <v>0</v>
      </c>
      <c r="AA168" s="14">
        <v>0</v>
      </c>
      <c r="AB168" s="14">
        <v>0</v>
      </c>
      <c r="AC168" s="14">
        <v>0</v>
      </c>
      <c r="AD168" s="14">
        <v>0</v>
      </c>
      <c r="AE168" s="14">
        <v>0</v>
      </c>
      <c r="AF168" s="14">
        <v>55373</v>
      </c>
      <c r="AG168" s="14">
        <v>0</v>
      </c>
      <c r="AH168" s="14">
        <v>0</v>
      </c>
      <c r="AI168" s="14">
        <v>308</v>
      </c>
      <c r="AJ168" s="14">
        <v>0</v>
      </c>
      <c r="AK168" s="14">
        <v>0</v>
      </c>
      <c r="AL168" s="14">
        <v>35189</v>
      </c>
      <c r="AM168" s="14">
        <v>0</v>
      </c>
      <c r="AN168" s="19">
        <f t="shared" si="31"/>
        <v>90870</v>
      </c>
      <c r="AP168" s="14">
        <v>0</v>
      </c>
      <c r="AQ168" s="14">
        <v>0</v>
      </c>
      <c r="AR168" s="14">
        <v>543</v>
      </c>
      <c r="AS168" s="14">
        <v>0</v>
      </c>
      <c r="AT168" s="14">
        <v>276</v>
      </c>
      <c r="AU168" s="14">
        <v>0</v>
      </c>
      <c r="AV168" s="19">
        <f t="shared" si="32"/>
        <v>819</v>
      </c>
      <c r="AX168" s="19">
        <f t="shared" si="26"/>
        <v>1218144</v>
      </c>
    </row>
    <row r="169" spans="1:50" x14ac:dyDescent="0.2">
      <c r="A169" s="8">
        <v>9</v>
      </c>
      <c r="B169" s="8">
        <v>202309</v>
      </c>
      <c r="C169" s="8">
        <v>15</v>
      </c>
      <c r="D169" s="14">
        <v>0</v>
      </c>
      <c r="E169" s="14">
        <v>11822</v>
      </c>
      <c r="F169" s="14">
        <v>0</v>
      </c>
      <c r="G169" s="14">
        <v>14026</v>
      </c>
      <c r="H169" s="14">
        <v>0</v>
      </c>
      <c r="I169" s="14">
        <v>7733</v>
      </c>
      <c r="J169" s="14">
        <v>14172</v>
      </c>
      <c r="K169" s="14">
        <v>31499</v>
      </c>
      <c r="L169" s="14">
        <v>14388</v>
      </c>
      <c r="M169" s="14">
        <v>435809</v>
      </c>
      <c r="N169" s="14">
        <v>1567</v>
      </c>
      <c r="O169" s="14">
        <v>277</v>
      </c>
      <c r="P169" s="14">
        <v>0</v>
      </c>
      <c r="Q169" s="14">
        <v>10383</v>
      </c>
      <c r="R169" s="14">
        <v>0</v>
      </c>
      <c r="S169" s="14">
        <v>69811</v>
      </c>
      <c r="T169" s="19">
        <f t="shared" si="25"/>
        <v>611487</v>
      </c>
      <c r="V169" s="14">
        <v>2751</v>
      </c>
      <c r="W169" s="14">
        <v>65</v>
      </c>
      <c r="X169" s="19">
        <f t="shared" si="30"/>
        <v>2816</v>
      </c>
      <c r="Z169" s="14">
        <v>0</v>
      </c>
      <c r="AA169" s="14">
        <v>2046</v>
      </c>
      <c r="AB169" s="14">
        <v>1473</v>
      </c>
      <c r="AC169" s="14">
        <v>0</v>
      </c>
      <c r="AD169" s="14">
        <v>0</v>
      </c>
      <c r="AE169" s="14">
        <v>732</v>
      </c>
      <c r="AF169" s="14">
        <v>32207</v>
      </c>
      <c r="AG169" s="14">
        <v>1772</v>
      </c>
      <c r="AH169" s="14">
        <v>0</v>
      </c>
      <c r="AI169" s="14">
        <v>0</v>
      </c>
      <c r="AJ169" s="14">
        <v>0</v>
      </c>
      <c r="AK169" s="14">
        <v>81</v>
      </c>
      <c r="AL169" s="14">
        <v>997</v>
      </c>
      <c r="AM169" s="14">
        <v>0</v>
      </c>
      <c r="AN169" s="19">
        <f t="shared" si="31"/>
        <v>39308</v>
      </c>
      <c r="AP169" s="14">
        <v>220</v>
      </c>
      <c r="AQ169" s="14">
        <v>0</v>
      </c>
      <c r="AR169" s="14">
        <v>0</v>
      </c>
      <c r="AS169" s="14">
        <v>0</v>
      </c>
      <c r="AT169" s="14">
        <v>3771</v>
      </c>
      <c r="AU169" s="14">
        <v>0</v>
      </c>
      <c r="AV169" s="19">
        <f t="shared" si="32"/>
        <v>3991</v>
      </c>
      <c r="AX169" s="19">
        <f t="shared" si="26"/>
        <v>657602</v>
      </c>
    </row>
    <row r="170" spans="1:50" x14ac:dyDescent="0.2">
      <c r="A170" s="8">
        <v>9</v>
      </c>
      <c r="B170" s="8">
        <v>202309</v>
      </c>
      <c r="C170" s="8">
        <v>21</v>
      </c>
      <c r="D170" s="14">
        <v>0</v>
      </c>
      <c r="E170" s="14">
        <v>0</v>
      </c>
      <c r="F170" s="14">
        <v>0</v>
      </c>
      <c r="G170" s="14">
        <v>0</v>
      </c>
      <c r="H170" s="14">
        <v>0</v>
      </c>
      <c r="I170" s="14">
        <v>0</v>
      </c>
      <c r="J170" s="14">
        <v>0</v>
      </c>
      <c r="K170" s="14">
        <v>0</v>
      </c>
      <c r="L170" s="14">
        <v>0</v>
      </c>
      <c r="M170" s="14">
        <v>0</v>
      </c>
      <c r="N170" s="14">
        <v>0</v>
      </c>
      <c r="O170" s="14">
        <v>0</v>
      </c>
      <c r="P170" s="14">
        <v>0</v>
      </c>
      <c r="Q170" s="14">
        <v>0</v>
      </c>
      <c r="R170" s="14">
        <v>0</v>
      </c>
      <c r="S170" s="14">
        <v>0</v>
      </c>
      <c r="T170" s="19">
        <f t="shared" si="25"/>
        <v>0</v>
      </c>
      <c r="V170" s="14">
        <v>0</v>
      </c>
      <c r="W170" s="14">
        <v>0</v>
      </c>
      <c r="X170" s="19">
        <f t="shared" si="30"/>
        <v>0</v>
      </c>
      <c r="Z170" s="14">
        <v>0</v>
      </c>
      <c r="AA170" s="14">
        <v>0</v>
      </c>
      <c r="AB170" s="14">
        <v>0</v>
      </c>
      <c r="AC170" s="14">
        <v>0</v>
      </c>
      <c r="AD170" s="14">
        <v>0</v>
      </c>
      <c r="AE170" s="14">
        <v>0</v>
      </c>
      <c r="AF170" s="14">
        <v>0</v>
      </c>
      <c r="AG170" s="14">
        <v>0</v>
      </c>
      <c r="AH170" s="14">
        <v>0</v>
      </c>
      <c r="AI170" s="14">
        <v>0</v>
      </c>
      <c r="AJ170" s="14">
        <v>0</v>
      </c>
      <c r="AK170" s="14">
        <v>0</v>
      </c>
      <c r="AL170" s="14">
        <v>0</v>
      </c>
      <c r="AM170" s="14">
        <v>0</v>
      </c>
      <c r="AN170" s="19">
        <f t="shared" si="31"/>
        <v>0</v>
      </c>
      <c r="AP170" s="14">
        <v>0</v>
      </c>
      <c r="AQ170" s="14">
        <v>0</v>
      </c>
      <c r="AR170" s="14">
        <v>0</v>
      </c>
      <c r="AS170" s="14">
        <v>0</v>
      </c>
      <c r="AT170" s="14">
        <v>0</v>
      </c>
      <c r="AU170" s="14">
        <v>0</v>
      </c>
      <c r="AV170" s="19">
        <f t="shared" si="32"/>
        <v>0</v>
      </c>
      <c r="AX170" s="19">
        <f t="shared" si="26"/>
        <v>0</v>
      </c>
    </row>
    <row r="171" spans="1:50" x14ac:dyDescent="0.2">
      <c r="A171" s="8">
        <v>9</v>
      </c>
      <c r="B171" s="8">
        <v>202309</v>
      </c>
      <c r="C171" s="8">
        <v>23</v>
      </c>
      <c r="D171" s="14">
        <v>4075</v>
      </c>
      <c r="E171" s="14">
        <v>1101021</v>
      </c>
      <c r="F171" s="14">
        <v>25987</v>
      </c>
      <c r="G171" s="14">
        <v>1369236</v>
      </c>
      <c r="H171" s="14">
        <v>11554</v>
      </c>
      <c r="I171" s="14">
        <v>1451527</v>
      </c>
      <c r="J171" s="14">
        <v>639373</v>
      </c>
      <c r="K171" s="14">
        <v>2578024</v>
      </c>
      <c r="L171" s="14">
        <v>3097723</v>
      </c>
      <c r="M171" s="14">
        <v>18458282</v>
      </c>
      <c r="N171" s="14">
        <v>232162</v>
      </c>
      <c r="O171" s="14">
        <v>37338</v>
      </c>
      <c r="P171" s="14">
        <v>87312</v>
      </c>
      <c r="Q171" s="14">
        <v>1912802</v>
      </c>
      <c r="R171" s="14">
        <v>459391</v>
      </c>
      <c r="S171" s="14">
        <v>6113031</v>
      </c>
      <c r="T171" s="19">
        <f t="shared" si="25"/>
        <v>37578838</v>
      </c>
      <c r="V171" s="14">
        <v>722798</v>
      </c>
      <c r="W171" s="14">
        <v>12083</v>
      </c>
      <c r="X171" s="19">
        <f t="shared" si="30"/>
        <v>734881</v>
      </c>
      <c r="Z171" s="14">
        <v>1066</v>
      </c>
      <c r="AA171" s="14">
        <v>7966</v>
      </c>
      <c r="AB171" s="14">
        <v>63587</v>
      </c>
      <c r="AC171" s="14">
        <v>22974</v>
      </c>
      <c r="AD171" s="14">
        <v>6582</v>
      </c>
      <c r="AE171" s="14">
        <v>99300</v>
      </c>
      <c r="AF171" s="14">
        <v>492275</v>
      </c>
      <c r="AG171" s="14">
        <v>110703</v>
      </c>
      <c r="AH171" s="14">
        <v>27705</v>
      </c>
      <c r="AI171" s="14">
        <v>11532</v>
      </c>
      <c r="AJ171" s="14">
        <v>31207</v>
      </c>
      <c r="AK171" s="14">
        <v>84353</v>
      </c>
      <c r="AL171" s="14">
        <v>141305</v>
      </c>
      <c r="AM171" s="14">
        <v>0</v>
      </c>
      <c r="AN171" s="19">
        <f t="shared" si="31"/>
        <v>1100555</v>
      </c>
      <c r="AP171" s="14">
        <v>124449</v>
      </c>
      <c r="AQ171" s="14">
        <v>10359</v>
      </c>
      <c r="AR171" s="14">
        <v>275218</v>
      </c>
      <c r="AS171" s="14">
        <v>8357</v>
      </c>
      <c r="AT171" s="14">
        <v>1306982</v>
      </c>
      <c r="AU171" s="14">
        <v>1232</v>
      </c>
      <c r="AV171" s="19">
        <f t="shared" si="32"/>
        <v>1726597</v>
      </c>
      <c r="AX171" s="19">
        <f t="shared" si="26"/>
        <v>41140871</v>
      </c>
    </row>
    <row r="172" spans="1:50" x14ac:dyDescent="0.2">
      <c r="A172" s="8">
        <v>9</v>
      </c>
      <c r="B172" s="8">
        <v>202309</v>
      </c>
      <c r="C172" s="8">
        <v>31</v>
      </c>
      <c r="D172" s="14">
        <v>0</v>
      </c>
      <c r="E172" s="14">
        <v>0</v>
      </c>
      <c r="F172" s="14">
        <v>0</v>
      </c>
      <c r="G172" s="14">
        <v>0</v>
      </c>
      <c r="H172" s="14">
        <v>0</v>
      </c>
      <c r="I172" s="14">
        <v>0</v>
      </c>
      <c r="J172" s="14">
        <v>0</v>
      </c>
      <c r="K172" s="14">
        <v>0</v>
      </c>
      <c r="L172" s="14">
        <v>0</v>
      </c>
      <c r="M172" s="14">
        <v>15034828</v>
      </c>
      <c r="N172" s="14">
        <v>0</v>
      </c>
      <c r="O172" s="14">
        <v>0</v>
      </c>
      <c r="P172" s="14">
        <v>0</v>
      </c>
      <c r="Q172" s="14">
        <v>0</v>
      </c>
      <c r="R172" s="14">
        <v>0</v>
      </c>
      <c r="S172" s="14">
        <v>0</v>
      </c>
      <c r="T172" s="19">
        <f t="shared" si="25"/>
        <v>15034828</v>
      </c>
      <c r="V172" s="14">
        <v>0</v>
      </c>
      <c r="W172" s="14">
        <v>0</v>
      </c>
      <c r="X172" s="19">
        <f t="shared" si="30"/>
        <v>0</v>
      </c>
      <c r="Z172" s="14">
        <v>501600</v>
      </c>
      <c r="AA172" s="14">
        <v>0</v>
      </c>
      <c r="AB172" s="14">
        <v>0</v>
      </c>
      <c r="AC172" s="14">
        <v>0</v>
      </c>
      <c r="AD172" s="14">
        <v>0</v>
      </c>
      <c r="AE172" s="14">
        <v>0</v>
      </c>
      <c r="AF172" s="14">
        <v>0</v>
      </c>
      <c r="AG172" s="14">
        <v>0</v>
      </c>
      <c r="AH172" s="14">
        <v>0</v>
      </c>
      <c r="AI172" s="14">
        <v>0</v>
      </c>
      <c r="AJ172" s="14">
        <v>0</v>
      </c>
      <c r="AK172" s="14">
        <v>0</v>
      </c>
      <c r="AL172" s="14">
        <v>0</v>
      </c>
      <c r="AM172" s="14">
        <v>0</v>
      </c>
      <c r="AN172" s="19">
        <f t="shared" si="31"/>
        <v>501600</v>
      </c>
      <c r="AP172" s="14">
        <v>0</v>
      </c>
      <c r="AQ172" s="14">
        <v>0</v>
      </c>
      <c r="AR172" s="14">
        <v>0</v>
      </c>
      <c r="AS172" s="14">
        <v>0</v>
      </c>
      <c r="AT172" s="14">
        <v>0</v>
      </c>
      <c r="AU172" s="14">
        <v>0</v>
      </c>
      <c r="AV172" s="19">
        <f t="shared" si="32"/>
        <v>0</v>
      </c>
      <c r="AX172" s="19">
        <f t="shared" si="26"/>
        <v>15536428</v>
      </c>
    </row>
    <row r="173" spans="1:50" x14ac:dyDescent="0.2">
      <c r="A173" s="8">
        <v>9</v>
      </c>
      <c r="B173" s="8">
        <v>202309</v>
      </c>
      <c r="C173" s="8">
        <v>32</v>
      </c>
      <c r="D173" s="14">
        <v>0</v>
      </c>
      <c r="E173" s="14">
        <v>0</v>
      </c>
      <c r="F173" s="14">
        <v>0</v>
      </c>
      <c r="G173" s="14">
        <v>0</v>
      </c>
      <c r="H173" s="14">
        <v>0</v>
      </c>
      <c r="I173" s="14">
        <v>0</v>
      </c>
      <c r="J173" s="14">
        <v>0</v>
      </c>
      <c r="K173" s="14">
        <v>0</v>
      </c>
      <c r="L173" s="14">
        <v>0</v>
      </c>
      <c r="M173" s="14">
        <v>18771505</v>
      </c>
      <c r="N173" s="14">
        <v>0</v>
      </c>
      <c r="O173" s="14">
        <v>0</v>
      </c>
      <c r="P173" s="14">
        <v>0</v>
      </c>
      <c r="Q173" s="14">
        <v>0</v>
      </c>
      <c r="R173" s="14">
        <v>0</v>
      </c>
      <c r="S173" s="14">
        <v>0</v>
      </c>
      <c r="T173" s="19">
        <f t="shared" si="25"/>
        <v>18771505</v>
      </c>
      <c r="V173" s="14">
        <v>0</v>
      </c>
      <c r="W173" s="14">
        <v>0</v>
      </c>
      <c r="X173" s="19">
        <f t="shared" si="30"/>
        <v>0</v>
      </c>
      <c r="Z173" s="14">
        <v>0</v>
      </c>
      <c r="AA173" s="14">
        <v>0</v>
      </c>
      <c r="AB173" s="14">
        <v>0</v>
      </c>
      <c r="AC173" s="14">
        <v>0</v>
      </c>
      <c r="AD173" s="14">
        <v>0</v>
      </c>
      <c r="AE173" s="14">
        <v>0</v>
      </c>
      <c r="AF173" s="14">
        <v>0</v>
      </c>
      <c r="AG173" s="14">
        <v>0</v>
      </c>
      <c r="AH173" s="14">
        <v>0</v>
      </c>
      <c r="AI173" s="14">
        <v>0</v>
      </c>
      <c r="AJ173" s="14">
        <v>0</v>
      </c>
      <c r="AK173" s="14">
        <v>0</v>
      </c>
      <c r="AL173" s="14">
        <v>0</v>
      </c>
      <c r="AM173" s="14">
        <v>0</v>
      </c>
      <c r="AN173" s="19">
        <f t="shared" si="31"/>
        <v>0</v>
      </c>
      <c r="AP173" s="14">
        <v>0</v>
      </c>
      <c r="AQ173" s="14">
        <v>0</v>
      </c>
      <c r="AR173" s="14">
        <v>0</v>
      </c>
      <c r="AS173" s="14">
        <v>0</v>
      </c>
      <c r="AT173" s="14">
        <v>0</v>
      </c>
      <c r="AU173" s="14">
        <v>0</v>
      </c>
      <c r="AV173" s="19">
        <f t="shared" si="32"/>
        <v>0</v>
      </c>
      <c r="AX173" s="19">
        <f t="shared" si="26"/>
        <v>18771505</v>
      </c>
    </row>
    <row r="174" spans="1:50" x14ac:dyDescent="0.2">
      <c r="A174" s="8">
        <v>10</v>
      </c>
      <c r="B174" s="8">
        <v>202310</v>
      </c>
      <c r="C174" s="8">
        <v>1</v>
      </c>
      <c r="D174" s="14">
        <v>113007</v>
      </c>
      <c r="E174" s="14">
        <v>1324629</v>
      </c>
      <c r="F174" s="14">
        <v>175254</v>
      </c>
      <c r="G174" s="14">
        <v>7779930</v>
      </c>
      <c r="H174" s="14">
        <v>314288</v>
      </c>
      <c r="I174" s="14">
        <v>7487390</v>
      </c>
      <c r="J174" s="14">
        <v>5739969</v>
      </c>
      <c r="K174" s="14">
        <v>6507979</v>
      </c>
      <c r="L174" s="14">
        <v>12129233</v>
      </c>
      <c r="M174" s="14">
        <v>34970064</v>
      </c>
      <c r="N174" s="14">
        <v>515570</v>
      </c>
      <c r="O174" s="14">
        <v>408617</v>
      </c>
      <c r="P174" s="14">
        <v>443536</v>
      </c>
      <c r="Q174" s="14">
        <v>5938986</v>
      </c>
      <c r="R174" s="14">
        <v>243464</v>
      </c>
      <c r="S174" s="14">
        <v>13595168</v>
      </c>
      <c r="T174" s="19">
        <f t="shared" si="25"/>
        <v>97687084</v>
      </c>
      <c r="V174" s="14">
        <v>1383540</v>
      </c>
      <c r="W174" s="14">
        <v>10174</v>
      </c>
      <c r="X174" s="19">
        <f>SUM(V174:W174)</f>
        <v>1393714</v>
      </c>
      <c r="Z174" s="14">
        <v>8432</v>
      </c>
      <c r="AA174" s="14">
        <v>6946</v>
      </c>
      <c r="AB174" s="14">
        <v>621591</v>
      </c>
      <c r="AC174" s="14">
        <v>233455</v>
      </c>
      <c r="AD174" s="14">
        <v>75645</v>
      </c>
      <c r="AE174" s="14">
        <v>430246</v>
      </c>
      <c r="AF174" s="14">
        <v>1341428</v>
      </c>
      <c r="AG174" s="14">
        <v>1376585</v>
      </c>
      <c r="AH174" s="14">
        <v>9612</v>
      </c>
      <c r="AI174" s="14">
        <v>544109</v>
      </c>
      <c r="AJ174" s="14">
        <v>49706</v>
      </c>
      <c r="AK174" s="14">
        <v>691309</v>
      </c>
      <c r="AL174" s="14">
        <v>156583</v>
      </c>
      <c r="AM174" s="14">
        <v>0</v>
      </c>
      <c r="AN174" s="19">
        <f>SUM(Z174:AM174)</f>
        <v>5545647</v>
      </c>
      <c r="AO174" s="14"/>
      <c r="AP174" s="14">
        <v>640834</v>
      </c>
      <c r="AQ174" s="14">
        <v>120698</v>
      </c>
      <c r="AR174" s="14">
        <v>2455013</v>
      </c>
      <c r="AS174" s="14">
        <v>79426</v>
      </c>
      <c r="AT174" s="14">
        <v>4454908</v>
      </c>
      <c r="AU174" s="14">
        <v>28067</v>
      </c>
      <c r="AV174" s="19">
        <f>SUM(AP174:AU174)</f>
        <v>7778946</v>
      </c>
      <c r="AX174" s="19">
        <f t="shared" si="26"/>
        <v>112405391</v>
      </c>
    </row>
    <row r="175" spans="1:50" x14ac:dyDescent="0.2">
      <c r="A175" s="8">
        <v>10</v>
      </c>
      <c r="B175" s="8">
        <v>202310</v>
      </c>
      <c r="C175" s="8">
        <v>2</v>
      </c>
      <c r="D175" s="14">
        <v>532</v>
      </c>
      <c r="E175" s="14">
        <v>0</v>
      </c>
      <c r="F175" s="14">
        <v>0</v>
      </c>
      <c r="G175" s="14">
        <v>30869</v>
      </c>
      <c r="H175" s="14">
        <v>2538</v>
      </c>
      <c r="I175" s="14">
        <v>19711</v>
      </c>
      <c r="J175" s="14">
        <v>2724</v>
      </c>
      <c r="K175" s="14">
        <v>7461</v>
      </c>
      <c r="L175" s="14">
        <v>50829</v>
      </c>
      <c r="M175" s="14">
        <v>82777</v>
      </c>
      <c r="N175" s="14">
        <v>713</v>
      </c>
      <c r="O175" s="14">
        <v>658</v>
      </c>
      <c r="P175" s="14">
        <v>1479</v>
      </c>
      <c r="Q175" s="14">
        <v>20207</v>
      </c>
      <c r="R175" s="14">
        <v>71</v>
      </c>
      <c r="S175" s="14">
        <v>20350</v>
      </c>
      <c r="T175" s="19">
        <f t="shared" si="25"/>
        <v>240919</v>
      </c>
      <c r="V175" s="14">
        <v>189</v>
      </c>
      <c r="W175" s="14">
        <v>0</v>
      </c>
      <c r="X175" s="19">
        <f t="shared" ref="X175:X192" si="33">SUM(V175:W175)</f>
        <v>189</v>
      </c>
      <c r="Z175" s="14">
        <v>0</v>
      </c>
      <c r="AA175" s="14">
        <v>0</v>
      </c>
      <c r="AB175" s="14">
        <v>2205</v>
      </c>
      <c r="AC175" s="14">
        <v>1163</v>
      </c>
      <c r="AD175" s="14">
        <v>1136</v>
      </c>
      <c r="AE175" s="14">
        <v>469</v>
      </c>
      <c r="AF175" s="14">
        <v>1471</v>
      </c>
      <c r="AG175" s="14">
        <v>4299</v>
      </c>
      <c r="AH175" s="14">
        <v>0</v>
      </c>
      <c r="AI175" s="14">
        <v>456</v>
      </c>
      <c r="AJ175" s="14">
        <v>0</v>
      </c>
      <c r="AK175" s="14">
        <v>1574</v>
      </c>
      <c r="AL175" s="14">
        <v>0</v>
      </c>
      <c r="AM175" s="14">
        <v>0</v>
      </c>
      <c r="AN175" s="19">
        <f t="shared" ref="AN175:AN192" si="34">SUM(Z175:AM175)</f>
        <v>12773</v>
      </c>
      <c r="AP175" s="14">
        <v>1285</v>
      </c>
      <c r="AQ175" s="14">
        <v>0</v>
      </c>
      <c r="AR175" s="14">
        <v>11324</v>
      </c>
      <c r="AS175" s="14">
        <v>0</v>
      </c>
      <c r="AT175" s="14">
        <v>34925</v>
      </c>
      <c r="AU175" s="14">
        <v>0</v>
      </c>
      <c r="AV175" s="19">
        <f t="shared" ref="AV175:AV192" si="35">SUM(AP175:AU175)</f>
        <v>47534</v>
      </c>
      <c r="AX175" s="19">
        <f t="shared" si="26"/>
        <v>301415</v>
      </c>
    </row>
    <row r="176" spans="1:50" x14ac:dyDescent="0.2">
      <c r="A176" s="8">
        <v>10</v>
      </c>
      <c r="B176" s="8">
        <v>202310</v>
      </c>
      <c r="C176" s="8">
        <v>3</v>
      </c>
      <c r="D176" s="14">
        <v>1289</v>
      </c>
      <c r="E176" s="14">
        <v>51528</v>
      </c>
      <c r="F176" s="14">
        <v>0</v>
      </c>
      <c r="G176" s="14">
        <v>64825</v>
      </c>
      <c r="H176" s="14">
        <v>0</v>
      </c>
      <c r="I176" s="14">
        <v>58607</v>
      </c>
      <c r="J176" s="14">
        <v>226447</v>
      </c>
      <c r="K176" s="14">
        <v>249189</v>
      </c>
      <c r="L176" s="14">
        <v>270842</v>
      </c>
      <c r="M176" s="14">
        <v>1125487</v>
      </c>
      <c r="N176" s="14">
        <v>1479</v>
      </c>
      <c r="O176" s="14">
        <v>1387</v>
      </c>
      <c r="P176" s="14">
        <v>2445</v>
      </c>
      <c r="Q176" s="14">
        <v>6873</v>
      </c>
      <c r="R176" s="14">
        <v>1421</v>
      </c>
      <c r="S176" s="14">
        <v>738448</v>
      </c>
      <c r="T176" s="19">
        <f t="shared" si="25"/>
        <v>2800267</v>
      </c>
      <c r="V176" s="14">
        <v>25557</v>
      </c>
      <c r="W176" s="14">
        <v>912</v>
      </c>
      <c r="X176" s="19">
        <f t="shared" si="33"/>
        <v>26469</v>
      </c>
      <c r="Z176" s="14">
        <v>0</v>
      </c>
      <c r="AA176" s="14">
        <v>0</v>
      </c>
      <c r="AB176" s="14">
        <v>17095</v>
      </c>
      <c r="AC176" s="14">
        <v>22970</v>
      </c>
      <c r="AD176" s="14">
        <v>1888</v>
      </c>
      <c r="AE176" s="14">
        <v>5978</v>
      </c>
      <c r="AF176" s="14">
        <v>88612</v>
      </c>
      <c r="AG176" s="14">
        <v>12412</v>
      </c>
      <c r="AH176" s="14">
        <v>0</v>
      </c>
      <c r="AI176" s="14">
        <v>9128</v>
      </c>
      <c r="AJ176" s="14">
        <v>490</v>
      </c>
      <c r="AK176" s="14">
        <v>9285</v>
      </c>
      <c r="AL176" s="14">
        <v>3326</v>
      </c>
      <c r="AM176" s="14">
        <v>0</v>
      </c>
      <c r="AN176" s="19">
        <f t="shared" si="34"/>
        <v>171184</v>
      </c>
      <c r="AP176" s="14">
        <v>911</v>
      </c>
      <c r="AQ176" s="14">
        <v>398</v>
      </c>
      <c r="AR176" s="14">
        <v>0</v>
      </c>
      <c r="AS176" s="14">
        <v>0</v>
      </c>
      <c r="AT176" s="14">
        <v>2014</v>
      </c>
      <c r="AU176" s="14">
        <v>0</v>
      </c>
      <c r="AV176" s="19">
        <f t="shared" si="35"/>
        <v>3323</v>
      </c>
      <c r="AX176" s="19">
        <f t="shared" si="26"/>
        <v>3001243</v>
      </c>
    </row>
    <row r="177" spans="1:50" x14ac:dyDescent="0.2">
      <c r="A177" s="8">
        <v>10</v>
      </c>
      <c r="B177" s="8">
        <v>202310</v>
      </c>
      <c r="C177" s="8">
        <v>6</v>
      </c>
      <c r="D177" s="14">
        <v>1894</v>
      </c>
      <c r="E177" s="14">
        <v>2854923</v>
      </c>
      <c r="F177" s="14">
        <v>217527</v>
      </c>
      <c r="G177" s="14">
        <v>5181671</v>
      </c>
      <c r="H177" s="14">
        <v>0</v>
      </c>
      <c r="I177" s="14">
        <v>2715862</v>
      </c>
      <c r="J177" s="14">
        <v>2289595</v>
      </c>
      <c r="K177" s="14">
        <v>6271254</v>
      </c>
      <c r="L177" s="14">
        <v>7480678</v>
      </c>
      <c r="M177" s="14">
        <v>109710550</v>
      </c>
      <c r="N177" s="14">
        <v>329778</v>
      </c>
      <c r="O177" s="14">
        <v>11791</v>
      </c>
      <c r="P177" s="14">
        <v>97172</v>
      </c>
      <c r="Q177" s="14">
        <v>7047639</v>
      </c>
      <c r="R177" s="14">
        <v>637769</v>
      </c>
      <c r="S177" s="14">
        <v>22528526</v>
      </c>
      <c r="T177" s="19">
        <f t="shared" si="25"/>
        <v>167376629</v>
      </c>
      <c r="V177" s="14">
        <v>1121205</v>
      </c>
      <c r="W177" s="14">
        <v>5633</v>
      </c>
      <c r="X177" s="19">
        <f t="shared" si="33"/>
        <v>1126838</v>
      </c>
      <c r="Z177" s="14">
        <v>0</v>
      </c>
      <c r="AA177" s="14">
        <v>48642</v>
      </c>
      <c r="AB177" s="14">
        <v>816630</v>
      </c>
      <c r="AC177" s="14">
        <v>71240</v>
      </c>
      <c r="AD177" s="14">
        <v>80040</v>
      </c>
      <c r="AE177" s="14">
        <v>433691</v>
      </c>
      <c r="AF177" s="14">
        <v>2217364</v>
      </c>
      <c r="AG177" s="14">
        <v>284309</v>
      </c>
      <c r="AH177" s="14">
        <v>24900</v>
      </c>
      <c r="AI177" s="14">
        <v>23400</v>
      </c>
      <c r="AJ177" s="14">
        <v>32000</v>
      </c>
      <c r="AK177" s="14">
        <v>102874</v>
      </c>
      <c r="AL177" s="14">
        <v>220087</v>
      </c>
      <c r="AM177" s="14">
        <v>0</v>
      </c>
      <c r="AN177" s="19">
        <f t="shared" si="34"/>
        <v>4355177</v>
      </c>
      <c r="AP177" s="14">
        <v>342833</v>
      </c>
      <c r="AQ177" s="14">
        <v>0</v>
      </c>
      <c r="AR177" s="14">
        <v>891262</v>
      </c>
      <c r="AS177" s="14">
        <v>0</v>
      </c>
      <c r="AT177" s="14">
        <v>3632236</v>
      </c>
      <c r="AU177" s="14">
        <v>0</v>
      </c>
      <c r="AV177" s="19">
        <f t="shared" si="35"/>
        <v>4866331</v>
      </c>
      <c r="AX177" s="19">
        <f t="shared" si="26"/>
        <v>177724975</v>
      </c>
    </row>
    <row r="178" spans="1:50" x14ac:dyDescent="0.2">
      <c r="A178" s="8">
        <v>10</v>
      </c>
      <c r="B178" s="8">
        <v>202310</v>
      </c>
      <c r="C178" s="8" t="s">
        <v>146</v>
      </c>
      <c r="D178" s="14">
        <v>0</v>
      </c>
      <c r="E178" s="14">
        <v>33700</v>
      </c>
      <c r="F178" s="14">
        <v>0</v>
      </c>
      <c r="G178" s="14">
        <v>741894</v>
      </c>
      <c r="H178" s="14">
        <v>27312</v>
      </c>
      <c r="I178" s="14">
        <v>76600</v>
      </c>
      <c r="J178" s="14">
        <v>135720</v>
      </c>
      <c r="K178" s="14">
        <v>822771</v>
      </c>
      <c r="L178" s="14">
        <v>211191</v>
      </c>
      <c r="M178" s="14">
        <v>6309183</v>
      </c>
      <c r="N178" s="14">
        <v>5600</v>
      </c>
      <c r="O178" s="14">
        <v>1880</v>
      </c>
      <c r="P178" s="14">
        <v>2400</v>
      </c>
      <c r="Q178" s="14">
        <v>366389</v>
      </c>
      <c r="R178" s="14">
        <v>6400</v>
      </c>
      <c r="S178" s="14">
        <v>1103896</v>
      </c>
      <c r="T178" s="19">
        <f t="shared" si="25"/>
        <v>9844936</v>
      </c>
      <c r="V178" s="14">
        <v>25680</v>
      </c>
      <c r="W178" s="14">
        <v>0</v>
      </c>
      <c r="X178" s="19">
        <f t="shared" si="33"/>
        <v>25680</v>
      </c>
      <c r="Z178" s="14">
        <v>0</v>
      </c>
      <c r="AA178" s="14">
        <v>3573</v>
      </c>
      <c r="AB178" s="14">
        <v>6000</v>
      </c>
      <c r="AC178" s="14">
        <v>0</v>
      </c>
      <c r="AD178" s="14">
        <v>0</v>
      </c>
      <c r="AE178" s="14">
        <v>7831</v>
      </c>
      <c r="AF178" s="14">
        <v>489436</v>
      </c>
      <c r="AG178" s="14">
        <v>5360</v>
      </c>
      <c r="AH178" s="14">
        <v>0</v>
      </c>
      <c r="AI178" s="14">
        <v>840</v>
      </c>
      <c r="AJ178" s="14">
        <v>40080</v>
      </c>
      <c r="AK178" s="14">
        <v>0</v>
      </c>
      <c r="AL178" s="14">
        <v>0</v>
      </c>
      <c r="AM178" s="14">
        <v>0</v>
      </c>
      <c r="AN178" s="19">
        <f t="shared" si="34"/>
        <v>553120</v>
      </c>
      <c r="AP178" s="14">
        <v>0</v>
      </c>
      <c r="AQ178" s="14">
        <v>0</v>
      </c>
      <c r="AR178" s="14">
        <v>252046</v>
      </c>
      <c r="AS178" s="14">
        <v>51720</v>
      </c>
      <c r="AT178" s="14">
        <v>329487</v>
      </c>
      <c r="AU178" s="14">
        <v>18080</v>
      </c>
      <c r="AV178" s="19">
        <f t="shared" si="35"/>
        <v>651333</v>
      </c>
      <c r="AX178" s="19">
        <f t="shared" si="26"/>
        <v>11075069</v>
      </c>
    </row>
    <row r="179" spans="1:50" x14ac:dyDescent="0.2">
      <c r="A179" s="8">
        <v>10</v>
      </c>
      <c r="B179" s="8">
        <v>202310</v>
      </c>
      <c r="C179" s="8" t="s">
        <v>147</v>
      </c>
      <c r="D179" s="14">
        <v>0</v>
      </c>
      <c r="E179" s="14">
        <v>0</v>
      </c>
      <c r="F179" s="14">
        <v>0</v>
      </c>
      <c r="G179" s="14">
        <v>0</v>
      </c>
      <c r="H179" s="14">
        <v>0</v>
      </c>
      <c r="I179" s="14">
        <v>0</v>
      </c>
      <c r="J179" s="14">
        <v>0</v>
      </c>
      <c r="K179" s="14">
        <v>0</v>
      </c>
      <c r="L179" s="14">
        <v>0</v>
      </c>
      <c r="M179" s="14">
        <v>0</v>
      </c>
      <c r="N179" s="14">
        <v>0</v>
      </c>
      <c r="O179" s="14">
        <v>0</v>
      </c>
      <c r="P179" s="14">
        <v>0</v>
      </c>
      <c r="Q179" s="14">
        <v>0</v>
      </c>
      <c r="R179" s="14">
        <v>0</v>
      </c>
      <c r="S179" s="14">
        <v>0</v>
      </c>
      <c r="T179" s="19">
        <f t="shared" si="25"/>
        <v>0</v>
      </c>
      <c r="V179" s="14">
        <v>0</v>
      </c>
      <c r="W179" s="14">
        <v>0</v>
      </c>
      <c r="X179" s="19">
        <f t="shared" si="33"/>
        <v>0</v>
      </c>
      <c r="Z179" s="14">
        <v>0</v>
      </c>
      <c r="AA179" s="14">
        <v>0</v>
      </c>
      <c r="AB179" s="14">
        <v>0</v>
      </c>
      <c r="AC179" s="14">
        <v>0</v>
      </c>
      <c r="AD179" s="14">
        <v>0</v>
      </c>
      <c r="AE179" s="14">
        <v>0</v>
      </c>
      <c r="AF179" s="14">
        <v>0</v>
      </c>
      <c r="AG179" s="14">
        <v>0</v>
      </c>
      <c r="AH179" s="14">
        <v>0</v>
      </c>
      <c r="AI179" s="14">
        <v>0</v>
      </c>
      <c r="AJ179" s="14">
        <v>0</v>
      </c>
      <c r="AK179" s="14">
        <v>0</v>
      </c>
      <c r="AL179" s="14">
        <v>0</v>
      </c>
      <c r="AM179" s="14">
        <v>0</v>
      </c>
      <c r="AN179" s="19">
        <f t="shared" si="34"/>
        <v>0</v>
      </c>
      <c r="AP179" s="14">
        <v>0</v>
      </c>
      <c r="AQ179" s="14">
        <v>0</v>
      </c>
      <c r="AR179" s="14">
        <v>0</v>
      </c>
      <c r="AS179" s="14">
        <v>0</v>
      </c>
      <c r="AT179" s="14">
        <v>0</v>
      </c>
      <c r="AU179" s="14">
        <v>0</v>
      </c>
      <c r="AV179" s="19">
        <f t="shared" si="35"/>
        <v>0</v>
      </c>
      <c r="AX179" s="19">
        <f t="shared" si="26"/>
        <v>0</v>
      </c>
    </row>
    <row r="180" spans="1:50" x14ac:dyDescent="0.2">
      <c r="A180" s="8">
        <v>10</v>
      </c>
      <c r="B180" s="8">
        <v>202310</v>
      </c>
      <c r="C180" s="8">
        <v>7</v>
      </c>
      <c r="D180" s="14">
        <v>0</v>
      </c>
      <c r="E180" s="14">
        <v>6914</v>
      </c>
      <c r="F180" s="14">
        <v>0</v>
      </c>
      <c r="G180" s="14">
        <v>4085</v>
      </c>
      <c r="H180" s="14">
        <v>0</v>
      </c>
      <c r="I180" s="14">
        <v>10226</v>
      </c>
      <c r="J180" s="14">
        <v>7175</v>
      </c>
      <c r="K180" s="14">
        <v>15580</v>
      </c>
      <c r="L180" s="14">
        <v>25042</v>
      </c>
      <c r="M180" s="14">
        <v>199261</v>
      </c>
      <c r="N180" s="14">
        <v>1634</v>
      </c>
      <c r="O180" s="14">
        <v>177</v>
      </c>
      <c r="P180" s="14">
        <v>304</v>
      </c>
      <c r="Q180" s="14">
        <v>709</v>
      </c>
      <c r="R180" s="14">
        <v>259</v>
      </c>
      <c r="S180" s="14">
        <v>50210</v>
      </c>
      <c r="T180" s="19">
        <f t="shared" si="25"/>
        <v>321576</v>
      </c>
      <c r="V180" s="14">
        <v>3460</v>
      </c>
      <c r="W180" s="14">
        <v>78</v>
      </c>
      <c r="X180" s="19">
        <f t="shared" si="33"/>
        <v>3538</v>
      </c>
      <c r="Z180" s="14">
        <v>0</v>
      </c>
      <c r="AA180" s="14">
        <v>0</v>
      </c>
      <c r="AB180" s="14">
        <v>285</v>
      </c>
      <c r="AC180" s="14">
        <v>444</v>
      </c>
      <c r="AD180" s="14">
        <v>296</v>
      </c>
      <c r="AE180" s="14">
        <v>69</v>
      </c>
      <c r="AF180" s="14">
        <v>7125</v>
      </c>
      <c r="AG180" s="14">
        <v>779</v>
      </c>
      <c r="AH180" s="14">
        <v>444</v>
      </c>
      <c r="AI180" s="14">
        <v>0</v>
      </c>
      <c r="AJ180" s="14">
        <v>0</v>
      </c>
      <c r="AK180" s="14">
        <v>56</v>
      </c>
      <c r="AL180" s="14">
        <v>646</v>
      </c>
      <c r="AM180" s="14">
        <v>0</v>
      </c>
      <c r="AN180" s="19">
        <f t="shared" si="34"/>
        <v>10144</v>
      </c>
      <c r="AP180" s="14">
        <v>427</v>
      </c>
      <c r="AQ180" s="14">
        <v>208</v>
      </c>
      <c r="AR180" s="14">
        <v>39</v>
      </c>
      <c r="AS180" s="14">
        <v>97</v>
      </c>
      <c r="AT180" s="14">
        <v>305</v>
      </c>
      <c r="AU180" s="14">
        <v>0</v>
      </c>
      <c r="AV180" s="19">
        <f t="shared" si="35"/>
        <v>1076</v>
      </c>
      <c r="AX180" s="19">
        <f t="shared" si="26"/>
        <v>336334</v>
      </c>
    </row>
    <row r="181" spans="1:50" x14ac:dyDescent="0.2">
      <c r="A181" s="8">
        <v>10</v>
      </c>
      <c r="B181" s="8">
        <v>202310</v>
      </c>
      <c r="C181" s="8">
        <v>8</v>
      </c>
      <c r="D181" s="14">
        <v>0</v>
      </c>
      <c r="E181" s="14">
        <v>0</v>
      </c>
      <c r="F181" s="14">
        <v>0</v>
      </c>
      <c r="G181" s="14">
        <v>0</v>
      </c>
      <c r="H181" s="14">
        <v>0</v>
      </c>
      <c r="I181" s="14">
        <v>356700</v>
      </c>
      <c r="J181" s="14">
        <v>431360</v>
      </c>
      <c r="K181" s="14">
        <v>502800</v>
      </c>
      <c r="L181" s="14">
        <v>1620000</v>
      </c>
      <c r="M181" s="14">
        <v>45782853</v>
      </c>
      <c r="N181" s="14">
        <v>0</v>
      </c>
      <c r="O181" s="14">
        <v>0</v>
      </c>
      <c r="P181" s="14">
        <v>0</v>
      </c>
      <c r="Q181" s="14">
        <v>54600</v>
      </c>
      <c r="R181" s="14">
        <v>0</v>
      </c>
      <c r="S181" s="14">
        <v>9425800</v>
      </c>
      <c r="T181" s="19">
        <f t="shared" si="25"/>
        <v>58174113</v>
      </c>
      <c r="V181" s="14">
        <v>0</v>
      </c>
      <c r="W181" s="14">
        <v>0</v>
      </c>
      <c r="X181" s="19">
        <f t="shared" si="33"/>
        <v>0</v>
      </c>
      <c r="Z181" s="14">
        <v>196200</v>
      </c>
      <c r="AA181" s="14">
        <v>0</v>
      </c>
      <c r="AB181" s="14">
        <v>3978000</v>
      </c>
      <c r="AC181" s="14">
        <v>0</v>
      </c>
      <c r="AD181" s="14">
        <v>0</v>
      </c>
      <c r="AE181" s="14">
        <v>1393200</v>
      </c>
      <c r="AF181" s="14">
        <v>1525501</v>
      </c>
      <c r="AG181" s="14">
        <v>0</v>
      </c>
      <c r="AH181" s="14">
        <v>0</v>
      </c>
      <c r="AI181" s="14">
        <v>0</v>
      </c>
      <c r="AJ181" s="14">
        <v>0</v>
      </c>
      <c r="AK181" s="14">
        <v>0</v>
      </c>
      <c r="AL181" s="14">
        <v>0</v>
      </c>
      <c r="AM181" s="14">
        <v>0</v>
      </c>
      <c r="AN181" s="19">
        <f t="shared" si="34"/>
        <v>7092901</v>
      </c>
      <c r="AP181" s="14">
        <v>0</v>
      </c>
      <c r="AQ181" s="14">
        <v>0</v>
      </c>
      <c r="AR181" s="14">
        <v>0</v>
      </c>
      <c r="AS181" s="14">
        <v>0</v>
      </c>
      <c r="AT181" s="14">
        <v>592900</v>
      </c>
      <c r="AU181" s="14">
        <v>0</v>
      </c>
      <c r="AV181" s="19">
        <f t="shared" si="35"/>
        <v>592900</v>
      </c>
      <c r="AX181" s="19">
        <f t="shared" si="26"/>
        <v>65859914</v>
      </c>
    </row>
    <row r="182" spans="1:50" x14ac:dyDescent="0.2">
      <c r="A182" s="8">
        <v>10</v>
      </c>
      <c r="B182" s="8">
        <v>202310</v>
      </c>
      <c r="C182" s="8">
        <v>9</v>
      </c>
      <c r="D182" s="14">
        <v>0</v>
      </c>
      <c r="E182" s="14">
        <v>0</v>
      </c>
      <c r="F182" s="14">
        <v>0</v>
      </c>
      <c r="G182" s="14">
        <v>547200</v>
      </c>
      <c r="H182" s="14">
        <v>0</v>
      </c>
      <c r="I182" s="14">
        <v>0</v>
      </c>
      <c r="J182" s="14">
        <v>0</v>
      </c>
      <c r="K182" s="14">
        <v>0</v>
      </c>
      <c r="L182" s="14">
        <v>0</v>
      </c>
      <c r="M182" s="14">
        <v>13550747</v>
      </c>
      <c r="N182" s="14">
        <v>0</v>
      </c>
      <c r="O182" s="14">
        <v>0</v>
      </c>
      <c r="P182" s="14">
        <v>0</v>
      </c>
      <c r="Q182" s="14">
        <v>0</v>
      </c>
      <c r="R182" s="14">
        <v>0</v>
      </c>
      <c r="S182" s="14">
        <v>17972000</v>
      </c>
      <c r="T182" s="19">
        <f t="shared" si="25"/>
        <v>32069947</v>
      </c>
      <c r="V182" s="14">
        <v>2355900</v>
      </c>
      <c r="W182" s="14">
        <v>0</v>
      </c>
      <c r="X182" s="19">
        <f t="shared" si="33"/>
        <v>2355900</v>
      </c>
      <c r="Z182" s="14">
        <v>0</v>
      </c>
      <c r="AA182" s="14">
        <v>0</v>
      </c>
      <c r="AB182" s="14">
        <v>0</v>
      </c>
      <c r="AC182" s="14">
        <v>0</v>
      </c>
      <c r="AD182" s="14">
        <v>0</v>
      </c>
      <c r="AE182" s="14">
        <v>0</v>
      </c>
      <c r="AF182" s="14">
        <v>1561000</v>
      </c>
      <c r="AG182" s="14">
        <v>0</v>
      </c>
      <c r="AH182" s="14">
        <v>0</v>
      </c>
      <c r="AI182" s="14">
        <v>0</v>
      </c>
      <c r="AJ182" s="14">
        <v>0</v>
      </c>
      <c r="AK182" s="14">
        <v>51600</v>
      </c>
      <c r="AL182" s="14">
        <v>0</v>
      </c>
      <c r="AM182" s="14">
        <v>0</v>
      </c>
      <c r="AN182" s="19">
        <f t="shared" si="34"/>
        <v>1612600</v>
      </c>
      <c r="AP182" s="14">
        <v>0</v>
      </c>
      <c r="AQ182" s="14">
        <v>0</v>
      </c>
      <c r="AR182" s="14">
        <v>0</v>
      </c>
      <c r="AS182" s="14">
        <v>0</v>
      </c>
      <c r="AT182" s="14">
        <v>0</v>
      </c>
      <c r="AU182" s="14">
        <v>0</v>
      </c>
      <c r="AV182" s="19">
        <f t="shared" si="35"/>
        <v>0</v>
      </c>
      <c r="AX182" s="19">
        <f t="shared" si="26"/>
        <v>36038447</v>
      </c>
    </row>
    <row r="183" spans="1:50" x14ac:dyDescent="0.2">
      <c r="A183" s="8">
        <v>10</v>
      </c>
      <c r="B183" s="8">
        <v>202310</v>
      </c>
      <c r="C183" s="8" t="s">
        <v>148</v>
      </c>
      <c r="D183" s="14">
        <v>0</v>
      </c>
      <c r="E183" s="14">
        <v>0</v>
      </c>
      <c r="F183" s="14">
        <v>0</v>
      </c>
      <c r="G183" s="14">
        <v>0</v>
      </c>
      <c r="H183" s="14">
        <v>0</v>
      </c>
      <c r="I183" s="14">
        <v>0</v>
      </c>
      <c r="J183" s="14">
        <v>0</v>
      </c>
      <c r="K183" s="14">
        <v>0</v>
      </c>
      <c r="L183" s="14">
        <v>0</v>
      </c>
      <c r="M183" s="14">
        <v>421200</v>
      </c>
      <c r="N183" s="14">
        <v>0</v>
      </c>
      <c r="O183" s="14">
        <v>0</v>
      </c>
      <c r="P183" s="14">
        <v>0</v>
      </c>
      <c r="Q183" s="14">
        <v>0</v>
      </c>
      <c r="R183" s="14">
        <v>0</v>
      </c>
      <c r="S183" s="14">
        <v>0</v>
      </c>
      <c r="T183" s="19">
        <f t="shared" si="25"/>
        <v>421200</v>
      </c>
      <c r="V183" s="14">
        <v>0</v>
      </c>
      <c r="W183" s="14">
        <v>0</v>
      </c>
      <c r="X183" s="19">
        <f t="shared" si="33"/>
        <v>0</v>
      </c>
      <c r="Z183" s="14">
        <v>0</v>
      </c>
      <c r="AA183" s="14">
        <v>0</v>
      </c>
      <c r="AB183" s="14">
        <v>0</v>
      </c>
      <c r="AC183" s="14">
        <v>0</v>
      </c>
      <c r="AD183" s="14">
        <v>0</v>
      </c>
      <c r="AE183" s="14">
        <v>0</v>
      </c>
      <c r="AF183" s="14">
        <v>0</v>
      </c>
      <c r="AG183" s="14">
        <v>0</v>
      </c>
      <c r="AH183" s="14">
        <v>0</v>
      </c>
      <c r="AI183" s="14">
        <v>0</v>
      </c>
      <c r="AJ183" s="14">
        <v>0</v>
      </c>
      <c r="AK183" s="14">
        <v>0</v>
      </c>
      <c r="AL183" s="14">
        <v>0</v>
      </c>
      <c r="AM183" s="14">
        <v>0</v>
      </c>
      <c r="AN183" s="19">
        <f t="shared" si="34"/>
        <v>0</v>
      </c>
      <c r="AP183" s="14">
        <v>0</v>
      </c>
      <c r="AQ183" s="14">
        <v>0</v>
      </c>
      <c r="AR183" s="14">
        <v>0</v>
      </c>
      <c r="AS183" s="14">
        <v>0</v>
      </c>
      <c r="AT183" s="14">
        <v>0</v>
      </c>
      <c r="AU183" s="14">
        <v>0</v>
      </c>
      <c r="AV183" s="19">
        <f t="shared" si="35"/>
        <v>0</v>
      </c>
      <c r="AX183" s="19">
        <f t="shared" si="26"/>
        <v>421200</v>
      </c>
    </row>
    <row r="184" spans="1:50" x14ac:dyDescent="0.2">
      <c r="A184" s="8">
        <v>10</v>
      </c>
      <c r="B184" s="8">
        <v>202310</v>
      </c>
      <c r="C184" s="8" t="s">
        <v>149</v>
      </c>
      <c r="D184" s="14">
        <v>0</v>
      </c>
      <c r="E184" s="14">
        <v>0</v>
      </c>
      <c r="F184" s="14">
        <v>0</v>
      </c>
      <c r="G184" s="14">
        <v>0</v>
      </c>
      <c r="H184" s="14">
        <v>0</v>
      </c>
      <c r="I184" s="14">
        <v>0</v>
      </c>
      <c r="J184" s="14">
        <v>0</v>
      </c>
      <c r="K184" s="14">
        <v>0</v>
      </c>
      <c r="L184" s="14">
        <v>0</v>
      </c>
      <c r="M184" s="14">
        <v>154122</v>
      </c>
      <c r="N184" s="14">
        <v>0</v>
      </c>
      <c r="O184" s="14">
        <v>0</v>
      </c>
      <c r="P184" s="14">
        <v>0</v>
      </c>
      <c r="Q184" s="14">
        <v>0</v>
      </c>
      <c r="R184" s="14">
        <v>0</v>
      </c>
      <c r="S184" s="14">
        <v>1471230</v>
      </c>
      <c r="T184" s="19">
        <f t="shared" si="25"/>
        <v>1625352</v>
      </c>
      <c r="V184" s="14">
        <v>0</v>
      </c>
      <c r="W184" s="14">
        <v>0</v>
      </c>
      <c r="X184" s="19">
        <f t="shared" si="33"/>
        <v>0</v>
      </c>
      <c r="Z184" s="14">
        <v>0</v>
      </c>
      <c r="AA184" s="14">
        <v>0</v>
      </c>
      <c r="AB184" s="14">
        <v>23672000</v>
      </c>
      <c r="AC184" s="14">
        <v>0</v>
      </c>
      <c r="AD184" s="14">
        <v>0</v>
      </c>
      <c r="AE184" s="14">
        <v>0</v>
      </c>
      <c r="AF184" s="14">
        <v>0</v>
      </c>
      <c r="AG184" s="14">
        <v>0</v>
      </c>
      <c r="AH184" s="14">
        <v>0</v>
      </c>
      <c r="AI184" s="14">
        <v>0</v>
      </c>
      <c r="AJ184" s="14">
        <v>0</v>
      </c>
      <c r="AK184" s="14">
        <v>0</v>
      </c>
      <c r="AL184" s="14">
        <v>0</v>
      </c>
      <c r="AM184" s="14">
        <v>0</v>
      </c>
      <c r="AN184" s="19">
        <f t="shared" si="34"/>
        <v>23672000</v>
      </c>
      <c r="AP184" s="14">
        <v>0</v>
      </c>
      <c r="AQ184" s="14">
        <v>0</v>
      </c>
      <c r="AR184" s="14">
        <v>0</v>
      </c>
      <c r="AS184" s="14">
        <v>0</v>
      </c>
      <c r="AT184" s="14">
        <v>0</v>
      </c>
      <c r="AU184" s="14">
        <v>0</v>
      </c>
      <c r="AV184" s="19">
        <f t="shared" si="35"/>
        <v>0</v>
      </c>
      <c r="AX184" s="19">
        <f t="shared" si="26"/>
        <v>25297352</v>
      </c>
    </row>
    <row r="185" spans="1:50" x14ac:dyDescent="0.2">
      <c r="A185" s="8">
        <v>10</v>
      </c>
      <c r="B185" s="8">
        <v>202310</v>
      </c>
      <c r="C185" s="8">
        <v>10</v>
      </c>
      <c r="D185" s="14">
        <v>191</v>
      </c>
      <c r="E185" s="14">
        <v>1521</v>
      </c>
      <c r="F185" s="14">
        <v>0</v>
      </c>
      <c r="G185" s="14">
        <v>0</v>
      </c>
      <c r="H185" s="14">
        <v>0</v>
      </c>
      <c r="I185" s="14">
        <v>125259</v>
      </c>
      <c r="J185" s="14">
        <v>676</v>
      </c>
      <c r="K185" s="14">
        <v>0</v>
      </c>
      <c r="L185" s="14">
        <v>11388</v>
      </c>
      <c r="M185" s="14">
        <v>46328</v>
      </c>
      <c r="N185" s="14">
        <v>572</v>
      </c>
      <c r="O185" s="14">
        <v>25</v>
      </c>
      <c r="P185" s="14">
        <v>3251</v>
      </c>
      <c r="Q185" s="14">
        <v>37471</v>
      </c>
      <c r="R185" s="14">
        <v>12814</v>
      </c>
      <c r="S185" s="14">
        <v>6466</v>
      </c>
      <c r="T185" s="19">
        <f t="shared" si="25"/>
        <v>245962</v>
      </c>
      <c r="V185" s="14">
        <v>93963</v>
      </c>
      <c r="W185" s="14">
        <v>53249</v>
      </c>
      <c r="X185" s="19">
        <f t="shared" si="33"/>
        <v>147212</v>
      </c>
      <c r="Z185" s="14">
        <v>0</v>
      </c>
      <c r="AA185" s="14">
        <v>0</v>
      </c>
      <c r="AB185" s="14">
        <v>0</v>
      </c>
      <c r="AC185" s="14">
        <v>0</v>
      </c>
      <c r="AD185" s="14">
        <v>0</v>
      </c>
      <c r="AE185" s="14">
        <v>0</v>
      </c>
      <c r="AF185" s="14">
        <v>13980</v>
      </c>
      <c r="AG185" s="14">
        <v>2166</v>
      </c>
      <c r="AH185" s="14">
        <v>0</v>
      </c>
      <c r="AI185" s="14">
        <v>0</v>
      </c>
      <c r="AJ185" s="14">
        <v>0</v>
      </c>
      <c r="AK185" s="14">
        <v>918</v>
      </c>
      <c r="AL185" s="14">
        <v>0</v>
      </c>
      <c r="AM185" s="14">
        <v>0</v>
      </c>
      <c r="AN185" s="19">
        <f t="shared" si="34"/>
        <v>17064</v>
      </c>
      <c r="AP185" s="14">
        <v>3771</v>
      </c>
      <c r="AQ185" s="14">
        <v>22</v>
      </c>
      <c r="AR185" s="14">
        <v>10353</v>
      </c>
      <c r="AS185" s="14">
        <v>1010</v>
      </c>
      <c r="AT185" s="14">
        <v>0</v>
      </c>
      <c r="AU185" s="14">
        <v>10280</v>
      </c>
      <c r="AV185" s="19">
        <f t="shared" si="35"/>
        <v>25436</v>
      </c>
      <c r="AX185" s="19">
        <f t="shared" si="26"/>
        <v>435674</v>
      </c>
    </row>
    <row r="186" spans="1:50" x14ac:dyDescent="0.2">
      <c r="A186" s="8">
        <v>10</v>
      </c>
      <c r="B186" s="8">
        <v>202310</v>
      </c>
      <c r="C186" s="8">
        <v>11</v>
      </c>
      <c r="D186" s="14">
        <v>0</v>
      </c>
      <c r="E186" s="14">
        <v>0</v>
      </c>
      <c r="F186" s="14">
        <v>44</v>
      </c>
      <c r="G186" s="14">
        <v>0</v>
      </c>
      <c r="H186" s="14">
        <v>0</v>
      </c>
      <c r="I186" s="14">
        <v>22739</v>
      </c>
      <c r="J186" s="14">
        <v>0</v>
      </c>
      <c r="K186" s="14">
        <v>0</v>
      </c>
      <c r="L186" s="14">
        <v>0</v>
      </c>
      <c r="M186" s="14">
        <v>4515</v>
      </c>
      <c r="N186" s="14">
        <v>2649</v>
      </c>
      <c r="O186" s="14">
        <v>499</v>
      </c>
      <c r="P186" s="14">
        <v>1418</v>
      </c>
      <c r="Q186" s="14">
        <v>1274</v>
      </c>
      <c r="R186" s="14">
        <v>117</v>
      </c>
      <c r="S186" s="14">
        <v>115071</v>
      </c>
      <c r="T186" s="19">
        <f t="shared" si="25"/>
        <v>148326</v>
      </c>
      <c r="V186" s="14">
        <v>24379</v>
      </c>
      <c r="W186" s="14">
        <v>0</v>
      </c>
      <c r="X186" s="19">
        <f t="shared" si="33"/>
        <v>24379</v>
      </c>
      <c r="Z186" s="14">
        <v>0</v>
      </c>
      <c r="AA186" s="14">
        <v>0</v>
      </c>
      <c r="AB186" s="14">
        <v>0</v>
      </c>
      <c r="AC186" s="14">
        <v>0</v>
      </c>
      <c r="AD186" s="14">
        <v>0</v>
      </c>
      <c r="AE186" s="14">
        <v>0</v>
      </c>
      <c r="AF186" s="14">
        <v>5295</v>
      </c>
      <c r="AG186" s="14">
        <v>0</v>
      </c>
      <c r="AH186" s="14">
        <v>1184</v>
      </c>
      <c r="AI186" s="14">
        <v>0</v>
      </c>
      <c r="AJ186" s="14">
        <v>0</v>
      </c>
      <c r="AK186" s="14">
        <v>0</v>
      </c>
      <c r="AL186" s="14">
        <v>0</v>
      </c>
      <c r="AM186" s="14">
        <v>0</v>
      </c>
      <c r="AN186" s="19">
        <f t="shared" si="34"/>
        <v>6479</v>
      </c>
      <c r="AP186" s="14">
        <v>0</v>
      </c>
      <c r="AQ186" s="14">
        <v>0</v>
      </c>
      <c r="AR186" s="14">
        <v>0</v>
      </c>
      <c r="AS186" s="14">
        <v>0</v>
      </c>
      <c r="AT186" s="14">
        <v>0</v>
      </c>
      <c r="AU186" s="14">
        <v>0</v>
      </c>
      <c r="AV186" s="19">
        <f t="shared" si="35"/>
        <v>0</v>
      </c>
      <c r="AX186" s="19">
        <f t="shared" si="26"/>
        <v>179184</v>
      </c>
    </row>
    <row r="187" spans="1:50" x14ac:dyDescent="0.2">
      <c r="A187" s="8">
        <v>10</v>
      </c>
      <c r="B187" s="8">
        <v>202310</v>
      </c>
      <c r="C187" s="8">
        <v>12</v>
      </c>
      <c r="D187" s="14">
        <v>0</v>
      </c>
      <c r="E187" s="14">
        <v>0</v>
      </c>
      <c r="F187" s="14">
        <v>0</v>
      </c>
      <c r="G187" s="14">
        <v>0</v>
      </c>
      <c r="H187" s="14">
        <v>0</v>
      </c>
      <c r="I187" s="14">
        <v>10745</v>
      </c>
      <c r="J187" s="14">
        <v>0</v>
      </c>
      <c r="K187" s="14">
        <v>46668</v>
      </c>
      <c r="L187" s="14">
        <v>156</v>
      </c>
      <c r="M187" s="14">
        <v>971757</v>
      </c>
      <c r="N187" s="14">
        <v>1291</v>
      </c>
      <c r="O187" s="14">
        <v>0</v>
      </c>
      <c r="P187" s="14">
        <v>0</v>
      </c>
      <c r="Q187" s="14">
        <v>10278</v>
      </c>
      <c r="R187" s="14">
        <v>0</v>
      </c>
      <c r="S187" s="14">
        <v>58321</v>
      </c>
      <c r="T187" s="19">
        <f t="shared" si="25"/>
        <v>1099216</v>
      </c>
      <c r="V187" s="14">
        <v>5585</v>
      </c>
      <c r="W187" s="14">
        <v>0</v>
      </c>
      <c r="X187" s="19">
        <f t="shared" si="33"/>
        <v>5585</v>
      </c>
      <c r="Z187" s="14">
        <v>0</v>
      </c>
      <c r="AA187" s="14">
        <v>0</v>
      </c>
      <c r="AB187" s="14">
        <v>0</v>
      </c>
      <c r="AC187" s="14">
        <v>0</v>
      </c>
      <c r="AD187" s="14">
        <v>0</v>
      </c>
      <c r="AE187" s="14">
        <v>0</v>
      </c>
      <c r="AF187" s="14">
        <v>55423</v>
      </c>
      <c r="AG187" s="14">
        <v>0</v>
      </c>
      <c r="AH187" s="14">
        <v>0</v>
      </c>
      <c r="AI187" s="14">
        <v>308</v>
      </c>
      <c r="AJ187" s="14">
        <v>0</v>
      </c>
      <c r="AK187" s="14">
        <v>0</v>
      </c>
      <c r="AL187" s="14">
        <v>35234</v>
      </c>
      <c r="AM187" s="14">
        <v>0</v>
      </c>
      <c r="AN187" s="19">
        <f t="shared" si="34"/>
        <v>90965</v>
      </c>
      <c r="AP187" s="14">
        <v>0</v>
      </c>
      <c r="AQ187" s="14">
        <v>0</v>
      </c>
      <c r="AR187" s="14">
        <v>543</v>
      </c>
      <c r="AS187" s="14">
        <v>0</v>
      </c>
      <c r="AT187" s="14">
        <v>276</v>
      </c>
      <c r="AU187" s="14">
        <v>0</v>
      </c>
      <c r="AV187" s="19">
        <f t="shared" si="35"/>
        <v>819</v>
      </c>
      <c r="AX187" s="19">
        <f t="shared" si="26"/>
        <v>1196585</v>
      </c>
    </row>
    <row r="188" spans="1:50" x14ac:dyDescent="0.2">
      <c r="A188" s="8">
        <v>10</v>
      </c>
      <c r="B188" s="8">
        <v>202310</v>
      </c>
      <c r="C188" s="8">
        <v>15</v>
      </c>
      <c r="D188" s="14">
        <v>0</v>
      </c>
      <c r="E188" s="14">
        <v>13411</v>
      </c>
      <c r="F188" s="14">
        <v>0</v>
      </c>
      <c r="G188" s="14">
        <v>14667</v>
      </c>
      <c r="H188" s="14">
        <v>0</v>
      </c>
      <c r="I188" s="14">
        <v>9389</v>
      </c>
      <c r="J188" s="14">
        <v>4673</v>
      </c>
      <c r="K188" s="14">
        <v>29400</v>
      </c>
      <c r="L188" s="14">
        <v>21221</v>
      </c>
      <c r="M188" s="14">
        <v>442531</v>
      </c>
      <c r="N188" s="14">
        <v>2348</v>
      </c>
      <c r="O188" s="14">
        <v>198</v>
      </c>
      <c r="P188" s="14">
        <v>807</v>
      </c>
      <c r="Q188" s="14">
        <v>9564</v>
      </c>
      <c r="R188" s="14">
        <v>0</v>
      </c>
      <c r="S188" s="14">
        <v>73614</v>
      </c>
      <c r="T188" s="19">
        <f t="shared" si="25"/>
        <v>621823</v>
      </c>
      <c r="V188" s="14">
        <v>2458</v>
      </c>
      <c r="W188" s="14">
        <v>109</v>
      </c>
      <c r="X188" s="19">
        <f t="shared" si="33"/>
        <v>2567</v>
      </c>
      <c r="Z188" s="14">
        <v>0</v>
      </c>
      <c r="AA188" s="14">
        <v>2698</v>
      </c>
      <c r="AB188" s="14">
        <v>1876</v>
      </c>
      <c r="AC188" s="14">
        <v>0</v>
      </c>
      <c r="AD188" s="14">
        <v>0</v>
      </c>
      <c r="AE188" s="14">
        <v>97</v>
      </c>
      <c r="AF188" s="14">
        <v>49979</v>
      </c>
      <c r="AG188" s="14">
        <v>1722</v>
      </c>
      <c r="AH188" s="14">
        <v>0</v>
      </c>
      <c r="AI188" s="14">
        <v>0</v>
      </c>
      <c r="AJ188" s="14">
        <v>0</v>
      </c>
      <c r="AK188" s="14">
        <v>882</v>
      </c>
      <c r="AL188" s="14">
        <v>643</v>
      </c>
      <c r="AM188" s="14">
        <v>0</v>
      </c>
      <c r="AN188" s="19">
        <f t="shared" si="34"/>
        <v>57897</v>
      </c>
      <c r="AP188" s="14">
        <v>249</v>
      </c>
      <c r="AQ188" s="14">
        <v>0</v>
      </c>
      <c r="AR188" s="14">
        <v>1001</v>
      </c>
      <c r="AS188" s="14">
        <v>0</v>
      </c>
      <c r="AT188" s="14">
        <v>4927</v>
      </c>
      <c r="AU188" s="14">
        <v>0</v>
      </c>
      <c r="AV188" s="19">
        <f t="shared" si="35"/>
        <v>6177</v>
      </c>
      <c r="AX188" s="19">
        <f t="shared" si="26"/>
        <v>688464</v>
      </c>
    </row>
    <row r="189" spans="1:50" x14ac:dyDescent="0.2">
      <c r="A189" s="8">
        <v>10</v>
      </c>
      <c r="B189" s="8">
        <v>202310</v>
      </c>
      <c r="C189" s="8">
        <v>21</v>
      </c>
      <c r="D189" s="14">
        <v>0</v>
      </c>
      <c r="E189" s="14">
        <v>0</v>
      </c>
      <c r="F189" s="14">
        <v>0</v>
      </c>
      <c r="G189" s="14">
        <v>0</v>
      </c>
      <c r="H189" s="14">
        <v>0</v>
      </c>
      <c r="I189" s="14">
        <v>0</v>
      </c>
      <c r="J189" s="14">
        <v>0</v>
      </c>
      <c r="K189" s="14">
        <v>0</v>
      </c>
      <c r="L189" s="14">
        <v>0</v>
      </c>
      <c r="M189" s="14">
        <v>0</v>
      </c>
      <c r="N189" s="14">
        <v>0</v>
      </c>
      <c r="O189" s="14">
        <v>0</v>
      </c>
      <c r="P189" s="14">
        <v>0</v>
      </c>
      <c r="Q189" s="14">
        <v>0</v>
      </c>
      <c r="R189" s="14">
        <v>0</v>
      </c>
      <c r="S189" s="14">
        <v>0</v>
      </c>
      <c r="T189" s="19">
        <f t="shared" si="25"/>
        <v>0</v>
      </c>
      <c r="V189" s="14">
        <v>0</v>
      </c>
      <c r="W189" s="14">
        <v>0</v>
      </c>
      <c r="X189" s="19">
        <f t="shared" si="33"/>
        <v>0</v>
      </c>
      <c r="Z189" s="14">
        <v>0</v>
      </c>
      <c r="AA189" s="14">
        <v>0</v>
      </c>
      <c r="AB189" s="14">
        <v>0</v>
      </c>
      <c r="AC189" s="14">
        <v>0</v>
      </c>
      <c r="AD189" s="14">
        <v>0</v>
      </c>
      <c r="AE189" s="14">
        <v>0</v>
      </c>
      <c r="AF189" s="14">
        <v>0</v>
      </c>
      <c r="AG189" s="14">
        <v>0</v>
      </c>
      <c r="AH189" s="14">
        <v>0</v>
      </c>
      <c r="AI189" s="14">
        <v>0</v>
      </c>
      <c r="AJ189" s="14">
        <v>0</v>
      </c>
      <c r="AK189" s="14">
        <v>0</v>
      </c>
      <c r="AL189" s="14">
        <v>0</v>
      </c>
      <c r="AM189" s="14">
        <v>0</v>
      </c>
      <c r="AN189" s="19">
        <f t="shared" si="34"/>
        <v>0</v>
      </c>
      <c r="AP189" s="14">
        <v>0</v>
      </c>
      <c r="AQ189" s="14">
        <v>0</v>
      </c>
      <c r="AR189" s="14">
        <v>0</v>
      </c>
      <c r="AS189" s="14">
        <v>0</v>
      </c>
      <c r="AT189" s="14">
        <v>0</v>
      </c>
      <c r="AU189" s="14">
        <v>0</v>
      </c>
      <c r="AV189" s="19">
        <f t="shared" si="35"/>
        <v>0</v>
      </c>
      <c r="AX189" s="19">
        <f t="shared" si="26"/>
        <v>0</v>
      </c>
    </row>
    <row r="190" spans="1:50" x14ac:dyDescent="0.2">
      <c r="A190" s="8">
        <v>10</v>
      </c>
      <c r="B190" s="8">
        <v>202310</v>
      </c>
      <c r="C190" s="8">
        <v>23</v>
      </c>
      <c r="D190" s="14">
        <v>2703</v>
      </c>
      <c r="E190" s="14">
        <v>864343</v>
      </c>
      <c r="F190" s="14">
        <v>40248</v>
      </c>
      <c r="G190" s="14">
        <v>1078981</v>
      </c>
      <c r="H190" s="14">
        <v>9192</v>
      </c>
      <c r="I190" s="14">
        <v>1096722</v>
      </c>
      <c r="J190" s="14">
        <v>490485</v>
      </c>
      <c r="K190" s="14">
        <v>2032089</v>
      </c>
      <c r="L190" s="14">
        <v>2524969</v>
      </c>
      <c r="M190" s="14">
        <v>14799015</v>
      </c>
      <c r="N190" s="14">
        <v>193448</v>
      </c>
      <c r="O190" s="14">
        <v>37310</v>
      </c>
      <c r="P190" s="14">
        <v>80365</v>
      </c>
      <c r="Q190" s="14">
        <v>1647721</v>
      </c>
      <c r="R190" s="14">
        <v>357914</v>
      </c>
      <c r="S190" s="14">
        <v>4473219</v>
      </c>
      <c r="T190" s="19">
        <f t="shared" si="25"/>
        <v>29728724</v>
      </c>
      <c r="V190" s="14">
        <v>659071</v>
      </c>
      <c r="W190" s="14">
        <v>11140</v>
      </c>
      <c r="X190" s="19">
        <f t="shared" si="33"/>
        <v>670211</v>
      </c>
      <c r="Z190" s="14">
        <v>1554</v>
      </c>
      <c r="AA190" s="14">
        <v>7378</v>
      </c>
      <c r="AB190" s="14">
        <v>62177</v>
      </c>
      <c r="AC190" s="14">
        <v>19579</v>
      </c>
      <c r="AD190" s="14">
        <v>5167</v>
      </c>
      <c r="AE190" s="14">
        <v>80261</v>
      </c>
      <c r="AF190" s="14">
        <v>486546</v>
      </c>
      <c r="AG190" s="14">
        <v>100547</v>
      </c>
      <c r="AH190" s="14">
        <v>34051</v>
      </c>
      <c r="AI190" s="14">
        <v>8127</v>
      </c>
      <c r="AJ190" s="14">
        <v>29836</v>
      </c>
      <c r="AK190" s="14">
        <v>100967</v>
      </c>
      <c r="AL190" s="14">
        <v>105026</v>
      </c>
      <c r="AM190" s="14">
        <v>0</v>
      </c>
      <c r="AN190" s="19">
        <f t="shared" si="34"/>
        <v>1041216</v>
      </c>
      <c r="AP190" s="14">
        <v>100774</v>
      </c>
      <c r="AQ190" s="14">
        <v>9829</v>
      </c>
      <c r="AR190" s="14">
        <v>271260</v>
      </c>
      <c r="AS190" s="14">
        <v>8296</v>
      </c>
      <c r="AT190" s="14">
        <v>1261082</v>
      </c>
      <c r="AU190" s="14">
        <v>1184</v>
      </c>
      <c r="AV190" s="19">
        <f t="shared" si="35"/>
        <v>1652425</v>
      </c>
      <c r="AX190" s="19">
        <f t="shared" si="26"/>
        <v>33092576</v>
      </c>
    </row>
    <row r="191" spans="1:50" x14ac:dyDescent="0.2">
      <c r="A191" s="8">
        <v>10</v>
      </c>
      <c r="B191" s="8">
        <v>202310</v>
      </c>
      <c r="C191" s="8">
        <v>31</v>
      </c>
      <c r="D191" s="14">
        <v>0</v>
      </c>
      <c r="E191" s="14">
        <v>0</v>
      </c>
      <c r="F191" s="14">
        <v>0</v>
      </c>
      <c r="G191" s="14">
        <v>0</v>
      </c>
      <c r="H191" s="14">
        <v>0</v>
      </c>
      <c r="I191" s="14">
        <v>0</v>
      </c>
      <c r="J191" s="14">
        <v>0</v>
      </c>
      <c r="K191" s="14">
        <v>0</v>
      </c>
      <c r="L191" s="14">
        <v>0</v>
      </c>
      <c r="M191" s="14">
        <v>10131347</v>
      </c>
      <c r="N191" s="14">
        <v>0</v>
      </c>
      <c r="O191" s="14">
        <v>0</v>
      </c>
      <c r="P191" s="14">
        <v>0</v>
      </c>
      <c r="Q191" s="14">
        <v>0</v>
      </c>
      <c r="R191" s="14">
        <v>0</v>
      </c>
      <c r="S191" s="14">
        <v>0</v>
      </c>
      <c r="T191" s="19">
        <f t="shared" si="25"/>
        <v>10131347</v>
      </c>
      <c r="V191" s="14">
        <v>0</v>
      </c>
      <c r="W191" s="14">
        <v>0</v>
      </c>
      <c r="X191" s="19">
        <f t="shared" si="33"/>
        <v>0</v>
      </c>
      <c r="Z191" s="14">
        <v>482400</v>
      </c>
      <c r="AA191" s="14">
        <v>0</v>
      </c>
      <c r="AB191" s="14">
        <v>0</v>
      </c>
      <c r="AC191" s="14">
        <v>0</v>
      </c>
      <c r="AD191" s="14">
        <v>0</v>
      </c>
      <c r="AE191" s="14">
        <v>0</v>
      </c>
      <c r="AF191" s="14">
        <v>0</v>
      </c>
      <c r="AG191" s="14">
        <v>0</v>
      </c>
      <c r="AH191" s="14">
        <v>0</v>
      </c>
      <c r="AI191" s="14">
        <v>0</v>
      </c>
      <c r="AJ191" s="14">
        <v>0</v>
      </c>
      <c r="AK191" s="14">
        <v>0</v>
      </c>
      <c r="AL191" s="14">
        <v>0</v>
      </c>
      <c r="AM191" s="14">
        <v>0</v>
      </c>
      <c r="AN191" s="19">
        <f t="shared" si="34"/>
        <v>482400</v>
      </c>
      <c r="AP191" s="14">
        <v>0</v>
      </c>
      <c r="AQ191" s="14">
        <v>0</v>
      </c>
      <c r="AR191" s="14">
        <v>0</v>
      </c>
      <c r="AS191" s="14">
        <v>0</v>
      </c>
      <c r="AT191" s="14">
        <v>0</v>
      </c>
      <c r="AU191" s="14">
        <v>0</v>
      </c>
      <c r="AV191" s="19">
        <f t="shared" si="35"/>
        <v>0</v>
      </c>
      <c r="AX191" s="19">
        <f t="shared" si="26"/>
        <v>10613747</v>
      </c>
    </row>
    <row r="192" spans="1:50" x14ac:dyDescent="0.2">
      <c r="A192" s="8">
        <v>10</v>
      </c>
      <c r="B192" s="8">
        <v>202310</v>
      </c>
      <c r="C192" s="8">
        <v>32</v>
      </c>
      <c r="D192" s="14">
        <v>0</v>
      </c>
      <c r="E192" s="14">
        <v>0</v>
      </c>
      <c r="F192" s="14">
        <v>0</v>
      </c>
      <c r="G192" s="14">
        <v>0</v>
      </c>
      <c r="H192" s="14">
        <v>0</v>
      </c>
      <c r="I192" s="14">
        <v>0</v>
      </c>
      <c r="J192" s="14">
        <v>0</v>
      </c>
      <c r="K192" s="14">
        <v>0</v>
      </c>
      <c r="L192" s="14">
        <v>0</v>
      </c>
      <c r="M192" s="14">
        <v>16693965</v>
      </c>
      <c r="N192" s="14">
        <v>0</v>
      </c>
      <c r="O192" s="14">
        <v>0</v>
      </c>
      <c r="P192" s="14">
        <v>0</v>
      </c>
      <c r="Q192" s="14">
        <v>0</v>
      </c>
      <c r="R192" s="14">
        <v>0</v>
      </c>
      <c r="S192" s="14">
        <v>0</v>
      </c>
      <c r="T192" s="19">
        <f t="shared" si="25"/>
        <v>16693965</v>
      </c>
      <c r="V192" s="14">
        <v>0</v>
      </c>
      <c r="W192" s="14">
        <v>0</v>
      </c>
      <c r="X192" s="19">
        <f t="shared" si="33"/>
        <v>0</v>
      </c>
      <c r="Z192" s="14">
        <v>0</v>
      </c>
      <c r="AA192" s="14">
        <v>0</v>
      </c>
      <c r="AB192" s="14">
        <v>0</v>
      </c>
      <c r="AC192" s="14">
        <v>0</v>
      </c>
      <c r="AD192" s="14">
        <v>0</v>
      </c>
      <c r="AE192" s="14">
        <v>0</v>
      </c>
      <c r="AF192" s="14">
        <v>0</v>
      </c>
      <c r="AG192" s="14">
        <v>0</v>
      </c>
      <c r="AH192" s="14">
        <v>0</v>
      </c>
      <c r="AI192" s="14">
        <v>0</v>
      </c>
      <c r="AJ192" s="14">
        <v>0</v>
      </c>
      <c r="AK192" s="14">
        <v>0</v>
      </c>
      <c r="AL192" s="14">
        <v>0</v>
      </c>
      <c r="AM192" s="14">
        <v>0</v>
      </c>
      <c r="AN192" s="19">
        <f t="shared" si="34"/>
        <v>0</v>
      </c>
      <c r="AP192" s="14">
        <v>0</v>
      </c>
      <c r="AQ192" s="14">
        <v>0</v>
      </c>
      <c r="AR192" s="14">
        <v>0</v>
      </c>
      <c r="AS192" s="14">
        <v>0</v>
      </c>
      <c r="AT192" s="14">
        <v>0</v>
      </c>
      <c r="AU192" s="14">
        <v>0</v>
      </c>
      <c r="AV192" s="19">
        <f t="shared" si="35"/>
        <v>0</v>
      </c>
      <c r="AX192" s="19">
        <f t="shared" si="26"/>
        <v>16693965</v>
      </c>
    </row>
    <row r="193" spans="1:50" x14ac:dyDescent="0.2">
      <c r="A193" s="8">
        <v>11</v>
      </c>
      <c r="B193" s="8">
        <v>202311</v>
      </c>
      <c r="C193" s="8">
        <v>1</v>
      </c>
      <c r="D193" s="14">
        <v>111253</v>
      </c>
      <c r="E193" s="14">
        <v>1259173</v>
      </c>
      <c r="F193" s="14">
        <v>261174</v>
      </c>
      <c r="G193" s="14">
        <v>8132723</v>
      </c>
      <c r="H193" s="14">
        <v>391001</v>
      </c>
      <c r="I193" s="14">
        <v>9133666</v>
      </c>
      <c r="J193" s="14">
        <v>5031321</v>
      </c>
      <c r="K193" s="14">
        <v>6211278</v>
      </c>
      <c r="L193" s="14">
        <v>12086305</v>
      </c>
      <c r="M193" s="14">
        <v>37132774</v>
      </c>
      <c r="N193" s="14">
        <v>671165</v>
      </c>
      <c r="O193" s="14">
        <v>531164</v>
      </c>
      <c r="P193" s="14">
        <v>643540</v>
      </c>
      <c r="Q193" s="14">
        <v>7807223</v>
      </c>
      <c r="R193" s="14">
        <v>361992</v>
      </c>
      <c r="S193" s="14">
        <v>15717563</v>
      </c>
      <c r="T193" s="19">
        <f t="shared" si="25"/>
        <v>105483315</v>
      </c>
      <c r="V193" s="14">
        <v>1582738</v>
      </c>
      <c r="W193" s="14">
        <v>15122</v>
      </c>
      <c r="X193" s="19">
        <f>SUM(V193:W193)</f>
        <v>1597860</v>
      </c>
      <c r="Z193" s="14">
        <v>9546</v>
      </c>
      <c r="AA193" s="14">
        <v>7015</v>
      </c>
      <c r="AB193" s="14">
        <v>760271</v>
      </c>
      <c r="AC193" s="14">
        <v>222962</v>
      </c>
      <c r="AD193" s="14">
        <v>60626</v>
      </c>
      <c r="AE193" s="14">
        <v>381473</v>
      </c>
      <c r="AF193" s="14">
        <v>1155470</v>
      </c>
      <c r="AG193" s="14">
        <v>1546180</v>
      </c>
      <c r="AH193" s="14">
        <v>7373</v>
      </c>
      <c r="AI193" s="14">
        <v>415332</v>
      </c>
      <c r="AJ193" s="14">
        <v>43348</v>
      </c>
      <c r="AK193" s="14">
        <v>654760</v>
      </c>
      <c r="AL193" s="14">
        <v>127421</v>
      </c>
      <c r="AM193" s="14">
        <v>0</v>
      </c>
      <c r="AN193" s="19">
        <f>SUM(Z193:AM193)</f>
        <v>5391777</v>
      </c>
      <c r="AO193" s="14"/>
      <c r="AP193" s="14">
        <v>842196</v>
      </c>
      <c r="AQ193" s="14">
        <v>164175</v>
      </c>
      <c r="AR193" s="14">
        <v>2998961</v>
      </c>
      <c r="AS193" s="14">
        <v>75808</v>
      </c>
      <c r="AT193" s="14">
        <v>5139459</v>
      </c>
      <c r="AU193" s="14">
        <v>35914</v>
      </c>
      <c r="AV193" s="19">
        <f>SUM(AP193:AU193)</f>
        <v>9256513</v>
      </c>
      <c r="AX193" s="19">
        <f t="shared" si="26"/>
        <v>121729465</v>
      </c>
    </row>
    <row r="194" spans="1:50" x14ac:dyDescent="0.2">
      <c r="A194" s="8">
        <v>11</v>
      </c>
      <c r="B194" s="8">
        <v>202311</v>
      </c>
      <c r="C194" s="8">
        <v>2</v>
      </c>
      <c r="D194" s="14">
        <v>372</v>
      </c>
      <c r="E194" s="14">
        <v>0</v>
      </c>
      <c r="F194" s="14">
        <v>0</v>
      </c>
      <c r="G194" s="14">
        <v>36298</v>
      </c>
      <c r="H194" s="14">
        <v>3663</v>
      </c>
      <c r="I194" s="14">
        <v>25576</v>
      </c>
      <c r="J194" s="14">
        <v>2490</v>
      </c>
      <c r="K194" s="14">
        <v>7546</v>
      </c>
      <c r="L194" s="14">
        <v>56126</v>
      </c>
      <c r="M194" s="14">
        <v>90623</v>
      </c>
      <c r="N194" s="14">
        <v>508</v>
      </c>
      <c r="O194" s="14">
        <v>749</v>
      </c>
      <c r="P194" s="14">
        <v>2470</v>
      </c>
      <c r="Q194" s="14">
        <v>24738</v>
      </c>
      <c r="R194" s="14">
        <v>0</v>
      </c>
      <c r="S194" s="14">
        <v>25316</v>
      </c>
      <c r="T194" s="19">
        <f t="shared" si="25"/>
        <v>276475</v>
      </c>
      <c r="V194" s="14">
        <v>0</v>
      </c>
      <c r="W194" s="14">
        <v>0</v>
      </c>
      <c r="X194" s="19">
        <f t="shared" ref="X194:X211" si="36">SUM(V194:W194)</f>
        <v>0</v>
      </c>
      <c r="Z194" s="14">
        <v>0</v>
      </c>
      <c r="AA194" s="14">
        <v>0</v>
      </c>
      <c r="AB194" s="14">
        <v>2556</v>
      </c>
      <c r="AC194" s="14">
        <v>1064</v>
      </c>
      <c r="AD194" s="14">
        <v>1049</v>
      </c>
      <c r="AE194" s="14">
        <v>440</v>
      </c>
      <c r="AF194" s="14">
        <v>1490</v>
      </c>
      <c r="AG194" s="14">
        <v>3789</v>
      </c>
      <c r="AH194" s="14">
        <v>0</v>
      </c>
      <c r="AI194" s="14">
        <v>302</v>
      </c>
      <c r="AJ194" s="14">
        <v>0</v>
      </c>
      <c r="AK194" s="14">
        <v>1552</v>
      </c>
      <c r="AL194" s="14">
        <v>0</v>
      </c>
      <c r="AM194" s="14">
        <v>0</v>
      </c>
      <c r="AN194" s="19">
        <f t="shared" ref="AN194:AN211" si="37">SUM(Z194:AM194)</f>
        <v>12242</v>
      </c>
      <c r="AP194" s="14">
        <v>1599</v>
      </c>
      <c r="AQ194" s="14">
        <v>0</v>
      </c>
      <c r="AR194" s="14">
        <v>12798</v>
      </c>
      <c r="AS194" s="14">
        <v>0</v>
      </c>
      <c r="AT194" s="14">
        <v>37631</v>
      </c>
      <c r="AU194" s="14">
        <v>0</v>
      </c>
      <c r="AV194" s="19">
        <f t="shared" ref="AV194:AV211" si="38">SUM(AP194:AU194)</f>
        <v>52028</v>
      </c>
      <c r="AX194" s="19">
        <f t="shared" si="26"/>
        <v>340745</v>
      </c>
    </row>
    <row r="195" spans="1:50" x14ac:dyDescent="0.2">
      <c r="A195" s="8">
        <v>11</v>
      </c>
      <c r="B195" s="8">
        <v>202311</v>
      </c>
      <c r="C195" s="8">
        <v>3</v>
      </c>
      <c r="D195" s="14">
        <v>1255</v>
      </c>
      <c r="E195" s="14">
        <v>57642</v>
      </c>
      <c r="F195" s="14">
        <v>0</v>
      </c>
      <c r="G195" s="14">
        <v>73529</v>
      </c>
      <c r="H195" s="14">
        <v>0</v>
      </c>
      <c r="I195" s="14">
        <v>62420</v>
      </c>
      <c r="J195" s="14">
        <v>209416</v>
      </c>
      <c r="K195" s="14">
        <v>261239</v>
      </c>
      <c r="L195" s="14">
        <v>242453</v>
      </c>
      <c r="M195" s="14">
        <v>1263229</v>
      </c>
      <c r="N195" s="14">
        <v>1765</v>
      </c>
      <c r="O195" s="14">
        <v>1580</v>
      </c>
      <c r="P195" s="14">
        <v>5343</v>
      </c>
      <c r="Q195" s="14">
        <v>10413</v>
      </c>
      <c r="R195" s="14">
        <v>2371</v>
      </c>
      <c r="S195" s="14">
        <v>911628</v>
      </c>
      <c r="T195" s="19">
        <f t="shared" ref="T195:T230" si="39">SUM(D195:S195)</f>
        <v>3104283</v>
      </c>
      <c r="V195" s="14">
        <v>29479</v>
      </c>
      <c r="W195" s="14">
        <v>1409</v>
      </c>
      <c r="X195" s="19">
        <f t="shared" si="36"/>
        <v>30888</v>
      </c>
      <c r="Z195" s="14">
        <v>0</v>
      </c>
      <c r="AA195" s="14">
        <v>0</v>
      </c>
      <c r="AB195" s="14">
        <v>20186</v>
      </c>
      <c r="AC195" s="14">
        <v>21298</v>
      </c>
      <c r="AD195" s="14">
        <v>1142</v>
      </c>
      <c r="AE195" s="14">
        <v>4250</v>
      </c>
      <c r="AF195" s="14">
        <v>73120</v>
      </c>
      <c r="AG195" s="14">
        <v>14332</v>
      </c>
      <c r="AH195" s="14">
        <v>0</v>
      </c>
      <c r="AI195" s="14">
        <v>7194</v>
      </c>
      <c r="AJ195" s="14">
        <v>348</v>
      </c>
      <c r="AK195" s="14">
        <v>8065</v>
      </c>
      <c r="AL195" s="14">
        <v>3617</v>
      </c>
      <c r="AM195" s="14">
        <v>0</v>
      </c>
      <c r="AN195" s="19">
        <f t="shared" si="37"/>
        <v>153552</v>
      </c>
      <c r="AP195" s="14">
        <v>1226</v>
      </c>
      <c r="AQ195" s="14">
        <v>1561</v>
      </c>
      <c r="AR195" s="14">
        <v>0</v>
      </c>
      <c r="AS195" s="14">
        <v>0</v>
      </c>
      <c r="AT195" s="14">
        <v>2092</v>
      </c>
      <c r="AU195" s="14">
        <v>0</v>
      </c>
      <c r="AV195" s="19">
        <f t="shared" si="38"/>
        <v>4879</v>
      </c>
      <c r="AX195" s="19">
        <f t="shared" si="26"/>
        <v>3293602</v>
      </c>
    </row>
    <row r="196" spans="1:50" x14ac:dyDescent="0.2">
      <c r="A196" s="8">
        <v>11</v>
      </c>
      <c r="B196" s="8">
        <v>202311</v>
      </c>
      <c r="C196" s="8">
        <v>6</v>
      </c>
      <c r="D196" s="14">
        <v>1785</v>
      </c>
      <c r="E196" s="14">
        <v>2341108</v>
      </c>
      <c r="F196" s="14">
        <v>307553</v>
      </c>
      <c r="G196" s="14">
        <v>4926362</v>
      </c>
      <c r="H196" s="14">
        <v>0</v>
      </c>
      <c r="I196" s="14">
        <v>2916164</v>
      </c>
      <c r="J196" s="14">
        <v>2245378</v>
      </c>
      <c r="K196" s="14">
        <v>6348033</v>
      </c>
      <c r="L196" s="14">
        <v>7908513</v>
      </c>
      <c r="M196" s="14">
        <v>107980235</v>
      </c>
      <c r="N196" s="14">
        <v>286844</v>
      </c>
      <c r="O196" s="14">
        <v>18225</v>
      </c>
      <c r="P196" s="14">
        <v>159591</v>
      </c>
      <c r="Q196" s="14">
        <v>7797723</v>
      </c>
      <c r="R196" s="14">
        <v>861118</v>
      </c>
      <c r="S196" s="14">
        <v>21144541</v>
      </c>
      <c r="T196" s="19">
        <f t="shared" si="39"/>
        <v>165243173</v>
      </c>
      <c r="V196" s="14">
        <v>754760</v>
      </c>
      <c r="W196" s="14">
        <v>5400</v>
      </c>
      <c r="X196" s="19">
        <f t="shared" si="36"/>
        <v>760160</v>
      </c>
      <c r="Z196" s="14">
        <v>0</v>
      </c>
      <c r="AA196" s="14">
        <v>59931</v>
      </c>
      <c r="AB196" s="14">
        <v>760874</v>
      </c>
      <c r="AC196" s="14">
        <v>77000</v>
      </c>
      <c r="AD196" s="14">
        <v>76280</v>
      </c>
      <c r="AE196" s="14">
        <v>441073</v>
      </c>
      <c r="AF196" s="14">
        <v>1772951</v>
      </c>
      <c r="AG196" s="14">
        <v>434316</v>
      </c>
      <c r="AH196" s="14">
        <v>31460</v>
      </c>
      <c r="AI196" s="14">
        <v>61200</v>
      </c>
      <c r="AJ196" s="14">
        <v>74440</v>
      </c>
      <c r="AK196" s="14">
        <v>115585</v>
      </c>
      <c r="AL196" s="14">
        <v>211244</v>
      </c>
      <c r="AM196" s="14">
        <v>0</v>
      </c>
      <c r="AN196" s="19">
        <f t="shared" si="37"/>
        <v>4116354</v>
      </c>
      <c r="AP196" s="14">
        <v>360898</v>
      </c>
      <c r="AQ196" s="14">
        <v>0</v>
      </c>
      <c r="AR196" s="14">
        <v>729743</v>
      </c>
      <c r="AS196" s="14">
        <v>0</v>
      </c>
      <c r="AT196" s="14">
        <v>3769765</v>
      </c>
      <c r="AU196" s="14">
        <v>0</v>
      </c>
      <c r="AV196" s="19">
        <f t="shared" si="38"/>
        <v>4860406</v>
      </c>
      <c r="AX196" s="19">
        <f t="shared" ref="AX196:AX231" si="40">AV196+AN196+X196+T196</f>
        <v>174980093</v>
      </c>
    </row>
    <row r="197" spans="1:50" x14ac:dyDescent="0.2">
      <c r="A197" s="8">
        <v>11</v>
      </c>
      <c r="B197" s="8">
        <v>202311</v>
      </c>
      <c r="C197" s="8" t="s">
        <v>146</v>
      </c>
      <c r="D197" s="14">
        <v>0</v>
      </c>
      <c r="E197" s="14">
        <v>33219</v>
      </c>
      <c r="F197" s="14">
        <v>0</v>
      </c>
      <c r="G197" s="14">
        <v>748261</v>
      </c>
      <c r="H197" s="14">
        <v>13735</v>
      </c>
      <c r="I197" s="14">
        <v>98700</v>
      </c>
      <c r="J197" s="14">
        <v>331520</v>
      </c>
      <c r="K197" s="14">
        <v>980790</v>
      </c>
      <c r="L197" s="14">
        <v>266953</v>
      </c>
      <c r="M197" s="14">
        <v>5953034</v>
      </c>
      <c r="N197" s="14">
        <v>6560</v>
      </c>
      <c r="O197" s="14">
        <v>5880</v>
      </c>
      <c r="P197" s="14">
        <v>4080</v>
      </c>
      <c r="Q197" s="14">
        <v>767027</v>
      </c>
      <c r="R197" s="14">
        <v>10400</v>
      </c>
      <c r="S197" s="14">
        <v>1208938</v>
      </c>
      <c r="T197" s="19">
        <f t="shared" si="39"/>
        <v>10429097</v>
      </c>
      <c r="V197" s="14">
        <v>-5160</v>
      </c>
      <c r="W197" s="14">
        <v>0</v>
      </c>
      <c r="X197" s="19">
        <f t="shared" si="36"/>
        <v>-5160</v>
      </c>
      <c r="Z197" s="14">
        <v>0</v>
      </c>
      <c r="AA197" s="14">
        <v>5765</v>
      </c>
      <c r="AB197" s="14">
        <v>9720</v>
      </c>
      <c r="AC197" s="14">
        <v>0</v>
      </c>
      <c r="AD197" s="14">
        <v>0</v>
      </c>
      <c r="AE197" s="14">
        <v>4369</v>
      </c>
      <c r="AF197" s="14">
        <v>295613</v>
      </c>
      <c r="AG197" s="14">
        <v>6960</v>
      </c>
      <c r="AH197" s="14">
        <v>0</v>
      </c>
      <c r="AI197" s="14">
        <v>560</v>
      </c>
      <c r="AJ197" s="14">
        <v>14480</v>
      </c>
      <c r="AK197" s="14">
        <v>0</v>
      </c>
      <c r="AL197" s="14">
        <v>0</v>
      </c>
      <c r="AM197" s="14">
        <v>0</v>
      </c>
      <c r="AN197" s="19">
        <f t="shared" si="37"/>
        <v>337467</v>
      </c>
      <c r="AP197" s="14">
        <v>0</v>
      </c>
      <c r="AQ197" s="14">
        <v>0</v>
      </c>
      <c r="AR197" s="14">
        <v>155841</v>
      </c>
      <c r="AS197" s="14">
        <v>64440</v>
      </c>
      <c r="AT197" s="14">
        <v>368056</v>
      </c>
      <c r="AU197" s="14">
        <v>11000</v>
      </c>
      <c r="AV197" s="19">
        <f t="shared" si="38"/>
        <v>599337</v>
      </c>
      <c r="AX197" s="19">
        <f t="shared" si="40"/>
        <v>11360741</v>
      </c>
    </row>
    <row r="198" spans="1:50" x14ac:dyDescent="0.2">
      <c r="A198" s="8">
        <v>11</v>
      </c>
      <c r="B198" s="8">
        <v>202311</v>
      </c>
      <c r="C198" s="8" t="s">
        <v>147</v>
      </c>
      <c r="D198" s="14">
        <v>0</v>
      </c>
      <c r="E198" s="14">
        <v>0</v>
      </c>
      <c r="F198" s="14">
        <v>0</v>
      </c>
      <c r="G198" s="14">
        <v>0</v>
      </c>
      <c r="H198" s="14">
        <v>0</v>
      </c>
      <c r="I198" s="14">
        <v>0</v>
      </c>
      <c r="J198" s="14">
        <v>0</v>
      </c>
      <c r="K198" s="14">
        <v>0</v>
      </c>
      <c r="L198" s="14">
        <v>0</v>
      </c>
      <c r="M198" s="14">
        <v>0</v>
      </c>
      <c r="N198" s="14">
        <v>0</v>
      </c>
      <c r="O198" s="14">
        <v>0</v>
      </c>
      <c r="P198" s="14">
        <v>0</v>
      </c>
      <c r="Q198" s="14">
        <v>0</v>
      </c>
      <c r="R198" s="14">
        <v>0</v>
      </c>
      <c r="S198" s="14">
        <v>0</v>
      </c>
      <c r="T198" s="19">
        <f t="shared" si="39"/>
        <v>0</v>
      </c>
      <c r="V198" s="14">
        <v>0</v>
      </c>
      <c r="W198" s="14">
        <v>0</v>
      </c>
      <c r="X198" s="19">
        <f t="shared" si="36"/>
        <v>0</v>
      </c>
      <c r="Z198" s="14">
        <v>0</v>
      </c>
      <c r="AA198" s="14">
        <v>0</v>
      </c>
      <c r="AB198" s="14">
        <v>0</v>
      </c>
      <c r="AC198" s="14">
        <v>0</v>
      </c>
      <c r="AD198" s="14">
        <v>0</v>
      </c>
      <c r="AE198" s="14">
        <v>0</v>
      </c>
      <c r="AF198" s="14">
        <v>0</v>
      </c>
      <c r="AG198" s="14">
        <v>0</v>
      </c>
      <c r="AH198" s="14">
        <v>0</v>
      </c>
      <c r="AI198" s="14">
        <v>0</v>
      </c>
      <c r="AJ198" s="14">
        <v>0</v>
      </c>
      <c r="AK198" s="14">
        <v>0</v>
      </c>
      <c r="AL198" s="14">
        <v>0</v>
      </c>
      <c r="AM198" s="14">
        <v>0</v>
      </c>
      <c r="AN198" s="19">
        <f t="shared" si="37"/>
        <v>0</v>
      </c>
      <c r="AP198" s="14">
        <v>0</v>
      </c>
      <c r="AQ198" s="14">
        <v>0</v>
      </c>
      <c r="AR198" s="14">
        <v>0</v>
      </c>
      <c r="AS198" s="14">
        <v>0</v>
      </c>
      <c r="AT198" s="14">
        <v>0</v>
      </c>
      <c r="AU198" s="14">
        <v>0</v>
      </c>
      <c r="AV198" s="19">
        <f t="shared" si="38"/>
        <v>0</v>
      </c>
      <c r="AX198" s="19">
        <f t="shared" si="40"/>
        <v>0</v>
      </c>
    </row>
    <row r="199" spans="1:50" x14ac:dyDescent="0.2">
      <c r="A199" s="8">
        <v>11</v>
      </c>
      <c r="B199" s="8">
        <v>202311</v>
      </c>
      <c r="C199" s="8">
        <v>7</v>
      </c>
      <c r="D199" s="14">
        <v>0</v>
      </c>
      <c r="E199" s="14">
        <v>6698</v>
      </c>
      <c r="F199" s="14">
        <v>0</v>
      </c>
      <c r="G199" s="14">
        <v>4085</v>
      </c>
      <c r="H199" s="14">
        <v>0</v>
      </c>
      <c r="I199" s="14">
        <v>9960</v>
      </c>
      <c r="J199" s="14">
        <v>7276</v>
      </c>
      <c r="K199" s="14">
        <v>15953</v>
      </c>
      <c r="L199" s="14">
        <v>25111</v>
      </c>
      <c r="M199" s="14">
        <v>201999</v>
      </c>
      <c r="N199" s="14">
        <v>1675</v>
      </c>
      <c r="O199" s="14">
        <v>177</v>
      </c>
      <c r="P199" s="14">
        <v>304</v>
      </c>
      <c r="Q199" s="14">
        <v>709</v>
      </c>
      <c r="R199" s="14">
        <v>259</v>
      </c>
      <c r="S199" s="14">
        <v>48093</v>
      </c>
      <c r="T199" s="19">
        <f t="shared" si="39"/>
        <v>322299</v>
      </c>
      <c r="V199" s="14">
        <v>2423</v>
      </c>
      <c r="W199" s="14">
        <v>78</v>
      </c>
      <c r="X199" s="19">
        <f t="shared" si="36"/>
        <v>2501</v>
      </c>
      <c r="Z199" s="14">
        <v>0</v>
      </c>
      <c r="AA199" s="14">
        <v>0</v>
      </c>
      <c r="AB199" s="14">
        <v>285</v>
      </c>
      <c r="AC199" s="14">
        <v>444</v>
      </c>
      <c r="AD199" s="14">
        <v>296</v>
      </c>
      <c r="AE199" s="14">
        <v>69</v>
      </c>
      <c r="AF199" s="14">
        <v>7571</v>
      </c>
      <c r="AG199" s="14">
        <v>779</v>
      </c>
      <c r="AH199" s="14">
        <v>444</v>
      </c>
      <c r="AI199" s="14">
        <v>0</v>
      </c>
      <c r="AJ199" s="14">
        <v>0</v>
      </c>
      <c r="AK199" s="14">
        <v>56</v>
      </c>
      <c r="AL199" s="14">
        <v>646</v>
      </c>
      <c r="AM199" s="14">
        <v>0</v>
      </c>
      <c r="AN199" s="19">
        <f t="shared" si="37"/>
        <v>10590</v>
      </c>
      <c r="AP199" s="14">
        <v>427</v>
      </c>
      <c r="AQ199" s="14">
        <v>208</v>
      </c>
      <c r="AR199" s="14">
        <v>39</v>
      </c>
      <c r="AS199" s="14">
        <v>97</v>
      </c>
      <c r="AT199" s="14">
        <v>305</v>
      </c>
      <c r="AU199" s="14">
        <v>0</v>
      </c>
      <c r="AV199" s="19">
        <f t="shared" si="38"/>
        <v>1076</v>
      </c>
      <c r="AX199" s="19">
        <f t="shared" si="40"/>
        <v>336466</v>
      </c>
    </row>
    <row r="200" spans="1:50" x14ac:dyDescent="0.2">
      <c r="A200" s="8">
        <v>11</v>
      </c>
      <c r="B200" s="8">
        <v>202311</v>
      </c>
      <c r="C200" s="8">
        <v>8</v>
      </c>
      <c r="D200" s="14">
        <v>0</v>
      </c>
      <c r="E200" s="14">
        <v>0</v>
      </c>
      <c r="F200" s="14">
        <v>0</v>
      </c>
      <c r="G200" s="14">
        <v>0</v>
      </c>
      <c r="H200" s="14">
        <v>0</v>
      </c>
      <c r="I200" s="14">
        <v>283200</v>
      </c>
      <c r="J200" s="14">
        <v>444320</v>
      </c>
      <c r="K200" s="14">
        <v>534900</v>
      </c>
      <c r="L200" s="14">
        <v>1216800</v>
      </c>
      <c r="M200" s="14">
        <v>46522770</v>
      </c>
      <c r="N200" s="14">
        <v>0</v>
      </c>
      <c r="O200" s="14">
        <v>0</v>
      </c>
      <c r="P200" s="14">
        <v>0</v>
      </c>
      <c r="Q200" s="14">
        <v>760500</v>
      </c>
      <c r="R200" s="14">
        <v>0</v>
      </c>
      <c r="S200" s="14">
        <v>9237800</v>
      </c>
      <c r="T200" s="19">
        <f t="shared" si="39"/>
        <v>59000290</v>
      </c>
      <c r="V200" s="14">
        <v>0</v>
      </c>
      <c r="W200" s="14">
        <v>0</v>
      </c>
      <c r="X200" s="19">
        <f t="shared" si="36"/>
        <v>0</v>
      </c>
      <c r="Z200" s="14">
        <v>991800</v>
      </c>
      <c r="AA200" s="14">
        <v>0</v>
      </c>
      <c r="AB200" s="14">
        <v>2502000</v>
      </c>
      <c r="AC200" s="14">
        <v>0</v>
      </c>
      <c r="AD200" s="14">
        <v>0</v>
      </c>
      <c r="AE200" s="14">
        <v>1458000</v>
      </c>
      <c r="AF200" s="14">
        <v>1105200</v>
      </c>
      <c r="AG200" s="14">
        <v>0</v>
      </c>
      <c r="AH200" s="14">
        <v>0</v>
      </c>
      <c r="AI200" s="14">
        <v>0</v>
      </c>
      <c r="AJ200" s="14">
        <v>0</v>
      </c>
      <c r="AK200" s="14">
        <v>0</v>
      </c>
      <c r="AL200" s="14">
        <v>0</v>
      </c>
      <c r="AM200" s="14">
        <v>0</v>
      </c>
      <c r="AN200" s="19">
        <f t="shared" si="37"/>
        <v>6057000</v>
      </c>
      <c r="AP200" s="14">
        <v>0</v>
      </c>
      <c r="AQ200" s="14">
        <v>0</v>
      </c>
      <c r="AR200" s="14">
        <v>0</v>
      </c>
      <c r="AS200" s="14">
        <v>0</v>
      </c>
      <c r="AT200" s="14">
        <v>554900</v>
      </c>
      <c r="AU200" s="14">
        <v>0</v>
      </c>
      <c r="AV200" s="19">
        <f t="shared" si="38"/>
        <v>554900</v>
      </c>
      <c r="AX200" s="19">
        <f t="shared" si="40"/>
        <v>65612190</v>
      </c>
    </row>
    <row r="201" spans="1:50" x14ac:dyDescent="0.2">
      <c r="A201" s="8">
        <v>11</v>
      </c>
      <c r="B201" s="8">
        <v>202311</v>
      </c>
      <c r="C201" s="8">
        <v>9</v>
      </c>
      <c r="D201" s="14">
        <v>0</v>
      </c>
      <c r="E201" s="14">
        <v>0</v>
      </c>
      <c r="F201" s="14">
        <v>0</v>
      </c>
      <c r="G201" s="14">
        <v>477600</v>
      </c>
      <c r="H201" s="14">
        <v>0</v>
      </c>
      <c r="I201" s="14">
        <v>0</v>
      </c>
      <c r="J201" s="14">
        <v>0</v>
      </c>
      <c r="K201" s="14">
        <v>0</v>
      </c>
      <c r="L201" s="14">
        <v>0</v>
      </c>
      <c r="M201" s="14">
        <v>17578063</v>
      </c>
      <c r="N201" s="14">
        <v>0</v>
      </c>
      <c r="O201" s="14">
        <v>0</v>
      </c>
      <c r="P201" s="14">
        <v>0</v>
      </c>
      <c r="Q201" s="14">
        <v>0</v>
      </c>
      <c r="R201" s="14">
        <v>0</v>
      </c>
      <c r="S201" s="14">
        <v>20507600</v>
      </c>
      <c r="T201" s="19">
        <f t="shared" si="39"/>
        <v>38563263</v>
      </c>
      <c r="V201" s="14">
        <v>2377469</v>
      </c>
      <c r="W201" s="14">
        <v>0</v>
      </c>
      <c r="X201" s="19">
        <f t="shared" si="36"/>
        <v>2377469</v>
      </c>
      <c r="Z201" s="14">
        <v>0</v>
      </c>
      <c r="AA201" s="14">
        <v>0</v>
      </c>
      <c r="AB201" s="14">
        <v>0</v>
      </c>
      <c r="AC201" s="14">
        <v>0</v>
      </c>
      <c r="AD201" s="14">
        <v>0</v>
      </c>
      <c r="AE201" s="14">
        <v>0</v>
      </c>
      <c r="AF201" s="14">
        <v>1505000</v>
      </c>
      <c r="AG201" s="14">
        <v>0</v>
      </c>
      <c r="AH201" s="14">
        <v>0</v>
      </c>
      <c r="AI201" s="14">
        <v>0</v>
      </c>
      <c r="AJ201" s="14">
        <v>0</v>
      </c>
      <c r="AK201" s="14">
        <v>28000</v>
      </c>
      <c r="AL201" s="14">
        <v>0</v>
      </c>
      <c r="AM201" s="14">
        <v>0</v>
      </c>
      <c r="AN201" s="19">
        <f t="shared" si="37"/>
        <v>1533000</v>
      </c>
      <c r="AP201" s="14">
        <v>0</v>
      </c>
      <c r="AQ201" s="14">
        <v>0</v>
      </c>
      <c r="AR201" s="14">
        <v>0</v>
      </c>
      <c r="AS201" s="14">
        <v>0</v>
      </c>
      <c r="AT201" s="14">
        <v>0</v>
      </c>
      <c r="AU201" s="14">
        <v>0</v>
      </c>
      <c r="AV201" s="19">
        <f t="shared" si="38"/>
        <v>0</v>
      </c>
      <c r="AX201" s="19">
        <f t="shared" si="40"/>
        <v>42473732</v>
      </c>
    </row>
    <row r="202" spans="1:50" x14ac:dyDescent="0.2">
      <c r="A202" s="8">
        <v>11</v>
      </c>
      <c r="B202" s="8">
        <v>202311</v>
      </c>
      <c r="C202" s="8" t="s">
        <v>148</v>
      </c>
      <c r="D202" s="14">
        <v>0</v>
      </c>
      <c r="E202" s="14">
        <v>0</v>
      </c>
      <c r="F202" s="14">
        <v>0</v>
      </c>
      <c r="G202" s="14">
        <v>0</v>
      </c>
      <c r="H202" s="14">
        <v>0</v>
      </c>
      <c r="I202" s="14">
        <v>0</v>
      </c>
      <c r="J202" s="14">
        <v>0</v>
      </c>
      <c r="K202" s="14">
        <v>0</v>
      </c>
      <c r="L202" s="14">
        <v>0</v>
      </c>
      <c r="M202" s="14">
        <v>356400</v>
      </c>
      <c r="N202" s="14">
        <v>0</v>
      </c>
      <c r="O202" s="14">
        <v>0</v>
      </c>
      <c r="P202" s="14">
        <v>0</v>
      </c>
      <c r="Q202" s="14">
        <v>0</v>
      </c>
      <c r="R202" s="14">
        <v>0</v>
      </c>
      <c r="S202" s="14">
        <v>0</v>
      </c>
      <c r="T202" s="19">
        <f t="shared" si="39"/>
        <v>356400</v>
      </c>
      <c r="V202" s="14">
        <v>0</v>
      </c>
      <c r="W202" s="14">
        <v>0</v>
      </c>
      <c r="X202" s="19">
        <f t="shared" si="36"/>
        <v>0</v>
      </c>
      <c r="Z202" s="14">
        <v>0</v>
      </c>
      <c r="AA202" s="14">
        <v>0</v>
      </c>
      <c r="AB202" s="14">
        <v>0</v>
      </c>
      <c r="AC202" s="14">
        <v>0</v>
      </c>
      <c r="AD202" s="14">
        <v>0</v>
      </c>
      <c r="AE202" s="14">
        <v>0</v>
      </c>
      <c r="AF202" s="14">
        <v>0</v>
      </c>
      <c r="AG202" s="14">
        <v>0</v>
      </c>
      <c r="AH202" s="14">
        <v>0</v>
      </c>
      <c r="AI202" s="14">
        <v>0</v>
      </c>
      <c r="AJ202" s="14">
        <v>0</v>
      </c>
      <c r="AK202" s="14">
        <v>0</v>
      </c>
      <c r="AL202" s="14">
        <v>0</v>
      </c>
      <c r="AM202" s="14">
        <v>0</v>
      </c>
      <c r="AN202" s="19">
        <f t="shared" si="37"/>
        <v>0</v>
      </c>
      <c r="AP202" s="14">
        <v>0</v>
      </c>
      <c r="AQ202" s="14">
        <v>0</v>
      </c>
      <c r="AR202" s="14">
        <v>0</v>
      </c>
      <c r="AS202" s="14">
        <v>0</v>
      </c>
      <c r="AT202" s="14">
        <v>0</v>
      </c>
      <c r="AU202" s="14">
        <v>0</v>
      </c>
      <c r="AV202" s="19">
        <f t="shared" si="38"/>
        <v>0</v>
      </c>
      <c r="AX202" s="19">
        <f t="shared" si="40"/>
        <v>356400</v>
      </c>
    </row>
    <row r="203" spans="1:50" x14ac:dyDescent="0.2">
      <c r="A203" s="8">
        <v>11</v>
      </c>
      <c r="B203" s="8">
        <v>202311</v>
      </c>
      <c r="C203" s="8" t="s">
        <v>149</v>
      </c>
      <c r="D203" s="14">
        <v>0</v>
      </c>
      <c r="E203" s="14">
        <v>0</v>
      </c>
      <c r="F203" s="14">
        <v>0</v>
      </c>
      <c r="G203" s="14">
        <v>0</v>
      </c>
      <c r="H203" s="14">
        <v>0</v>
      </c>
      <c r="I203" s="14">
        <v>0</v>
      </c>
      <c r="J203" s="14">
        <v>0</v>
      </c>
      <c r="K203" s="14">
        <v>0</v>
      </c>
      <c r="L203" s="14">
        <v>0</v>
      </c>
      <c r="M203" s="14">
        <v>158747</v>
      </c>
      <c r="N203" s="14">
        <v>0</v>
      </c>
      <c r="O203" s="14">
        <v>0</v>
      </c>
      <c r="P203" s="14">
        <v>0</v>
      </c>
      <c r="Q203" s="14">
        <v>0</v>
      </c>
      <c r="R203" s="14">
        <v>0</v>
      </c>
      <c r="S203" s="14">
        <v>1553940</v>
      </c>
      <c r="T203" s="19">
        <f t="shared" si="39"/>
        <v>1712687</v>
      </c>
      <c r="V203" s="14">
        <v>0</v>
      </c>
      <c r="W203" s="14">
        <v>0</v>
      </c>
      <c r="X203" s="19">
        <f t="shared" si="36"/>
        <v>0</v>
      </c>
      <c r="Z203" s="14">
        <v>0</v>
      </c>
      <c r="AA203" s="14">
        <v>0</v>
      </c>
      <c r="AB203" s="14">
        <v>23298800</v>
      </c>
      <c r="AC203" s="14">
        <v>0</v>
      </c>
      <c r="AD203" s="14">
        <v>0</v>
      </c>
      <c r="AE203" s="14">
        <v>0</v>
      </c>
      <c r="AF203" s="14">
        <v>0</v>
      </c>
      <c r="AG203" s="14">
        <v>0</v>
      </c>
      <c r="AH203" s="14">
        <v>0</v>
      </c>
      <c r="AI203" s="14">
        <v>0</v>
      </c>
      <c r="AJ203" s="14">
        <v>0</v>
      </c>
      <c r="AK203" s="14">
        <v>0</v>
      </c>
      <c r="AL203" s="14">
        <v>0</v>
      </c>
      <c r="AM203" s="14">
        <v>0</v>
      </c>
      <c r="AN203" s="19">
        <f t="shared" si="37"/>
        <v>23298800</v>
      </c>
      <c r="AP203" s="14">
        <v>0</v>
      </c>
      <c r="AQ203" s="14">
        <v>0</v>
      </c>
      <c r="AR203" s="14">
        <v>0</v>
      </c>
      <c r="AS203" s="14">
        <v>0</v>
      </c>
      <c r="AT203" s="14">
        <v>0</v>
      </c>
      <c r="AU203" s="14">
        <v>0</v>
      </c>
      <c r="AV203" s="19">
        <f t="shared" si="38"/>
        <v>0</v>
      </c>
      <c r="AX203" s="19">
        <f t="shared" si="40"/>
        <v>25011487</v>
      </c>
    </row>
    <row r="204" spans="1:50" x14ac:dyDescent="0.2">
      <c r="A204" s="8">
        <v>11</v>
      </c>
      <c r="B204" s="8">
        <v>202311</v>
      </c>
      <c r="C204" s="8">
        <v>10</v>
      </c>
      <c r="D204" s="14">
        <v>173</v>
      </c>
      <c r="E204" s="14">
        <v>873</v>
      </c>
      <c r="F204" s="14">
        <v>0</v>
      </c>
      <c r="G204" s="14">
        <v>0</v>
      </c>
      <c r="H204" s="14">
        <v>0</v>
      </c>
      <c r="I204" s="14">
        <v>25969</v>
      </c>
      <c r="J204" s="14">
        <v>479</v>
      </c>
      <c r="K204" s="14">
        <v>0</v>
      </c>
      <c r="L204" s="14">
        <v>4315</v>
      </c>
      <c r="M204" s="14">
        <v>32299</v>
      </c>
      <c r="N204" s="14">
        <v>1008</v>
      </c>
      <c r="O204" s="14">
        <v>0</v>
      </c>
      <c r="P204" s="14">
        <v>6182</v>
      </c>
      <c r="Q204" s="14">
        <v>10295</v>
      </c>
      <c r="R204" s="14">
        <v>11836</v>
      </c>
      <c r="S204" s="14">
        <v>1770</v>
      </c>
      <c r="T204" s="19">
        <f t="shared" si="39"/>
        <v>95199</v>
      </c>
      <c r="V204" s="14">
        <v>65694</v>
      </c>
      <c r="W204" s="14">
        <v>19282</v>
      </c>
      <c r="X204" s="19">
        <f t="shared" si="36"/>
        <v>84976</v>
      </c>
      <c r="Z204" s="14">
        <v>0</v>
      </c>
      <c r="AA204" s="14">
        <v>0</v>
      </c>
      <c r="AB204" s="14">
        <v>0</v>
      </c>
      <c r="AC204" s="14">
        <v>0</v>
      </c>
      <c r="AD204" s="14">
        <v>0</v>
      </c>
      <c r="AE204" s="14">
        <v>0</v>
      </c>
      <c r="AF204" s="14">
        <v>6050</v>
      </c>
      <c r="AG204" s="14">
        <v>871</v>
      </c>
      <c r="AH204" s="14">
        <v>0</v>
      </c>
      <c r="AI204" s="14">
        <v>0</v>
      </c>
      <c r="AJ204" s="14">
        <v>0</v>
      </c>
      <c r="AK204" s="14">
        <v>571</v>
      </c>
      <c r="AL204" s="14">
        <v>0</v>
      </c>
      <c r="AM204" s="14">
        <v>0</v>
      </c>
      <c r="AN204" s="19">
        <f t="shared" si="37"/>
        <v>7492</v>
      </c>
      <c r="AP204" s="14">
        <v>3448</v>
      </c>
      <c r="AQ204" s="14">
        <v>26</v>
      </c>
      <c r="AR204" s="14">
        <v>0</v>
      </c>
      <c r="AS204" s="14">
        <v>24</v>
      </c>
      <c r="AT204" s="14">
        <v>0</v>
      </c>
      <c r="AU204" s="14">
        <v>8960</v>
      </c>
      <c r="AV204" s="19">
        <f t="shared" si="38"/>
        <v>12458</v>
      </c>
      <c r="AX204" s="19">
        <f t="shared" si="40"/>
        <v>200125</v>
      </c>
    </row>
    <row r="205" spans="1:50" x14ac:dyDescent="0.2">
      <c r="A205" s="8">
        <v>11</v>
      </c>
      <c r="B205" s="8">
        <v>202311</v>
      </c>
      <c r="C205" s="8">
        <v>11</v>
      </c>
      <c r="D205" s="14">
        <v>0</v>
      </c>
      <c r="E205" s="14">
        <v>0</v>
      </c>
      <c r="F205" s="14">
        <v>44</v>
      </c>
      <c r="G205" s="14">
        <v>55581</v>
      </c>
      <c r="H205" s="14">
        <v>0</v>
      </c>
      <c r="I205" s="14">
        <v>22669</v>
      </c>
      <c r="J205" s="14">
        <v>0</v>
      </c>
      <c r="K205" s="14">
        <v>0</v>
      </c>
      <c r="L205" s="14">
        <v>0</v>
      </c>
      <c r="M205" s="14">
        <v>4515</v>
      </c>
      <c r="N205" s="14">
        <v>5072</v>
      </c>
      <c r="O205" s="14">
        <v>499</v>
      </c>
      <c r="P205" s="14">
        <v>2836</v>
      </c>
      <c r="Q205" s="14">
        <v>1274</v>
      </c>
      <c r="R205" s="14">
        <v>117</v>
      </c>
      <c r="S205" s="14">
        <v>228432</v>
      </c>
      <c r="T205" s="19">
        <f t="shared" si="39"/>
        <v>321039</v>
      </c>
      <c r="V205" s="14">
        <v>21839</v>
      </c>
      <c r="W205" s="14">
        <v>0</v>
      </c>
      <c r="X205" s="19">
        <f t="shared" si="36"/>
        <v>21839</v>
      </c>
      <c r="Z205" s="14">
        <v>0</v>
      </c>
      <c r="AA205" s="14">
        <v>0</v>
      </c>
      <c r="AB205" s="14">
        <v>0</v>
      </c>
      <c r="AC205" s="14">
        <v>0</v>
      </c>
      <c r="AD205" s="14">
        <v>0</v>
      </c>
      <c r="AE205" s="14">
        <v>0</v>
      </c>
      <c r="AF205" s="14">
        <v>5295</v>
      </c>
      <c r="AG205" s="14">
        <v>0</v>
      </c>
      <c r="AH205" s="14">
        <v>1184</v>
      </c>
      <c r="AI205" s="14">
        <v>0</v>
      </c>
      <c r="AJ205" s="14">
        <v>0</v>
      </c>
      <c r="AK205" s="14">
        <v>0</v>
      </c>
      <c r="AL205" s="14">
        <v>0</v>
      </c>
      <c r="AM205" s="14">
        <v>0</v>
      </c>
      <c r="AN205" s="19">
        <f t="shared" si="37"/>
        <v>6479</v>
      </c>
      <c r="AP205" s="14">
        <v>0</v>
      </c>
      <c r="AQ205" s="14">
        <v>0</v>
      </c>
      <c r="AR205" s="14">
        <v>0</v>
      </c>
      <c r="AS205" s="14">
        <v>0</v>
      </c>
      <c r="AT205" s="14">
        <v>0</v>
      </c>
      <c r="AU205" s="14">
        <v>0</v>
      </c>
      <c r="AV205" s="19">
        <f t="shared" si="38"/>
        <v>0</v>
      </c>
      <c r="AX205" s="19">
        <f t="shared" si="40"/>
        <v>349357</v>
      </c>
    </row>
    <row r="206" spans="1:50" x14ac:dyDescent="0.2">
      <c r="A206" s="8">
        <v>11</v>
      </c>
      <c r="B206" s="8">
        <v>202311</v>
      </c>
      <c r="C206" s="8">
        <v>12</v>
      </c>
      <c r="D206" s="14">
        <v>0</v>
      </c>
      <c r="E206" s="14">
        <v>0</v>
      </c>
      <c r="F206" s="14">
        <v>0</v>
      </c>
      <c r="G206" s="14">
        <v>28864</v>
      </c>
      <c r="H206" s="14">
        <v>0</v>
      </c>
      <c r="I206" s="14">
        <v>10745</v>
      </c>
      <c r="J206" s="14">
        <v>0</v>
      </c>
      <c r="K206" s="14">
        <v>46668</v>
      </c>
      <c r="L206" s="14">
        <v>156</v>
      </c>
      <c r="M206" s="14">
        <v>971924</v>
      </c>
      <c r="N206" s="14">
        <v>1546</v>
      </c>
      <c r="O206" s="14">
        <v>0</v>
      </c>
      <c r="P206" s="14">
        <v>0</v>
      </c>
      <c r="Q206" s="14">
        <v>10278</v>
      </c>
      <c r="R206" s="14">
        <v>0</v>
      </c>
      <c r="S206" s="14">
        <v>115673</v>
      </c>
      <c r="T206" s="19">
        <f t="shared" si="39"/>
        <v>1185854</v>
      </c>
      <c r="V206" s="14">
        <v>2477</v>
      </c>
      <c r="W206" s="14">
        <v>0</v>
      </c>
      <c r="X206" s="19">
        <f t="shared" si="36"/>
        <v>2477</v>
      </c>
      <c r="Z206" s="14">
        <v>0</v>
      </c>
      <c r="AA206" s="14">
        <v>0</v>
      </c>
      <c r="AB206" s="14">
        <v>0</v>
      </c>
      <c r="AC206" s="14">
        <v>0</v>
      </c>
      <c r="AD206" s="14">
        <v>0</v>
      </c>
      <c r="AE206" s="14">
        <v>0</v>
      </c>
      <c r="AF206" s="14">
        <v>55657</v>
      </c>
      <c r="AG206" s="14">
        <v>0</v>
      </c>
      <c r="AH206" s="14">
        <v>0</v>
      </c>
      <c r="AI206" s="14">
        <v>308</v>
      </c>
      <c r="AJ206" s="14">
        <v>0</v>
      </c>
      <c r="AK206" s="14">
        <v>0</v>
      </c>
      <c r="AL206" s="14">
        <v>35255</v>
      </c>
      <c r="AM206" s="14">
        <v>0</v>
      </c>
      <c r="AN206" s="19">
        <f t="shared" si="37"/>
        <v>91220</v>
      </c>
      <c r="AP206" s="14">
        <v>0</v>
      </c>
      <c r="AQ206" s="14">
        <v>0</v>
      </c>
      <c r="AR206" s="14">
        <v>543</v>
      </c>
      <c r="AS206" s="14">
        <v>0</v>
      </c>
      <c r="AT206" s="14">
        <v>276</v>
      </c>
      <c r="AU206" s="14">
        <v>0</v>
      </c>
      <c r="AV206" s="19">
        <f t="shared" si="38"/>
        <v>819</v>
      </c>
      <c r="AX206" s="19">
        <f t="shared" si="40"/>
        <v>1280370</v>
      </c>
    </row>
    <row r="207" spans="1:50" x14ac:dyDescent="0.2">
      <c r="A207" s="8">
        <v>11</v>
      </c>
      <c r="B207" s="8">
        <v>202311</v>
      </c>
      <c r="C207" s="8">
        <v>15</v>
      </c>
      <c r="D207" s="14">
        <v>0</v>
      </c>
      <c r="E207" s="14">
        <v>4275</v>
      </c>
      <c r="F207" s="14">
        <v>0</v>
      </c>
      <c r="G207" s="14">
        <v>17183</v>
      </c>
      <c r="H207" s="14">
        <v>0</v>
      </c>
      <c r="I207" s="14">
        <v>6522</v>
      </c>
      <c r="J207" s="14">
        <v>19461</v>
      </c>
      <c r="K207" s="14">
        <v>23233</v>
      </c>
      <c r="L207" s="14">
        <v>15733</v>
      </c>
      <c r="M207" s="14">
        <v>391376</v>
      </c>
      <c r="N207" s="14">
        <v>1446</v>
      </c>
      <c r="O207" s="14">
        <v>83</v>
      </c>
      <c r="P207" s="14">
        <v>2090</v>
      </c>
      <c r="Q207" s="14">
        <v>11609</v>
      </c>
      <c r="R207" s="14">
        <v>0</v>
      </c>
      <c r="S207" s="14">
        <v>62414</v>
      </c>
      <c r="T207" s="19">
        <f t="shared" si="39"/>
        <v>555425</v>
      </c>
      <c r="V207" s="14">
        <v>4706</v>
      </c>
      <c r="W207" s="14">
        <v>0</v>
      </c>
      <c r="X207" s="19">
        <f t="shared" si="36"/>
        <v>4706</v>
      </c>
      <c r="Z207" s="14">
        <v>0</v>
      </c>
      <c r="AA207" s="14">
        <v>1592</v>
      </c>
      <c r="AB207" s="14">
        <v>1023</v>
      </c>
      <c r="AC207" s="14">
        <v>0</v>
      </c>
      <c r="AD207" s="14">
        <v>0</v>
      </c>
      <c r="AE207" s="14">
        <v>748</v>
      </c>
      <c r="AF207" s="14">
        <v>18390</v>
      </c>
      <c r="AG207" s="14">
        <v>586</v>
      </c>
      <c r="AH207" s="14">
        <v>0</v>
      </c>
      <c r="AI207" s="14">
        <v>0</v>
      </c>
      <c r="AJ207" s="14">
        <v>0</v>
      </c>
      <c r="AK207" s="14">
        <v>101</v>
      </c>
      <c r="AL207" s="14">
        <v>292</v>
      </c>
      <c r="AM207" s="14">
        <v>0</v>
      </c>
      <c r="AN207" s="19">
        <f t="shared" si="37"/>
        <v>22732</v>
      </c>
      <c r="AP207" s="14">
        <v>249</v>
      </c>
      <c r="AQ207" s="14">
        <v>0</v>
      </c>
      <c r="AR207" s="14">
        <v>911</v>
      </c>
      <c r="AS207" s="14">
        <v>0</v>
      </c>
      <c r="AT207" s="14">
        <v>4695</v>
      </c>
      <c r="AU207" s="14">
        <v>0</v>
      </c>
      <c r="AV207" s="19">
        <f t="shared" si="38"/>
        <v>5855</v>
      </c>
      <c r="AX207" s="19">
        <f t="shared" si="40"/>
        <v>588718</v>
      </c>
    </row>
    <row r="208" spans="1:50" x14ac:dyDescent="0.2">
      <c r="A208" s="8">
        <v>11</v>
      </c>
      <c r="B208" s="8">
        <v>202311</v>
      </c>
      <c r="C208" s="8">
        <v>21</v>
      </c>
      <c r="D208" s="14">
        <v>0</v>
      </c>
      <c r="E208" s="14">
        <v>0</v>
      </c>
      <c r="F208" s="14">
        <v>0</v>
      </c>
      <c r="G208" s="14">
        <v>0</v>
      </c>
      <c r="H208" s="14">
        <v>0</v>
      </c>
      <c r="I208" s="14">
        <v>0</v>
      </c>
      <c r="J208" s="14">
        <v>0</v>
      </c>
      <c r="K208" s="14">
        <v>0</v>
      </c>
      <c r="L208" s="14">
        <v>0</v>
      </c>
      <c r="M208" s="14">
        <v>0</v>
      </c>
      <c r="N208" s="14">
        <v>0</v>
      </c>
      <c r="O208" s="14">
        <v>0</v>
      </c>
      <c r="P208" s="14">
        <v>0</v>
      </c>
      <c r="Q208" s="14">
        <v>0</v>
      </c>
      <c r="R208" s="14">
        <v>0</v>
      </c>
      <c r="S208" s="14">
        <v>0</v>
      </c>
      <c r="T208" s="19">
        <f t="shared" si="39"/>
        <v>0</v>
      </c>
      <c r="V208" s="14">
        <v>0</v>
      </c>
      <c r="W208" s="14">
        <v>0</v>
      </c>
      <c r="X208" s="19">
        <f t="shared" si="36"/>
        <v>0</v>
      </c>
      <c r="Z208" s="14">
        <v>0</v>
      </c>
      <c r="AA208" s="14">
        <v>0</v>
      </c>
      <c r="AB208" s="14">
        <v>0</v>
      </c>
      <c r="AC208" s="14">
        <v>0</v>
      </c>
      <c r="AD208" s="14">
        <v>0</v>
      </c>
      <c r="AE208" s="14">
        <v>0</v>
      </c>
      <c r="AF208" s="14">
        <v>0</v>
      </c>
      <c r="AG208" s="14">
        <v>0</v>
      </c>
      <c r="AH208" s="14">
        <v>0</v>
      </c>
      <c r="AI208" s="14">
        <v>0</v>
      </c>
      <c r="AJ208" s="14">
        <v>0</v>
      </c>
      <c r="AK208" s="14">
        <v>0</v>
      </c>
      <c r="AL208" s="14">
        <v>0</v>
      </c>
      <c r="AM208" s="14">
        <v>0</v>
      </c>
      <c r="AN208" s="19">
        <f t="shared" si="37"/>
        <v>0</v>
      </c>
      <c r="AP208" s="14">
        <v>0</v>
      </c>
      <c r="AQ208" s="14">
        <v>0</v>
      </c>
      <c r="AR208" s="14">
        <v>0</v>
      </c>
      <c r="AS208" s="14">
        <v>0</v>
      </c>
      <c r="AT208" s="14">
        <v>0</v>
      </c>
      <c r="AU208" s="14">
        <v>0</v>
      </c>
      <c r="AV208" s="19">
        <f t="shared" si="38"/>
        <v>0</v>
      </c>
      <c r="AX208" s="19">
        <f t="shared" si="40"/>
        <v>0</v>
      </c>
    </row>
    <row r="209" spans="1:50" x14ac:dyDescent="0.2">
      <c r="A209" s="8">
        <v>11</v>
      </c>
      <c r="B209" s="8">
        <v>202311</v>
      </c>
      <c r="C209" s="8">
        <v>23</v>
      </c>
      <c r="D209" s="14">
        <v>2884</v>
      </c>
      <c r="E209" s="14">
        <v>757869</v>
      </c>
      <c r="F209" s="14">
        <v>52522</v>
      </c>
      <c r="G209" s="14">
        <v>1103379</v>
      </c>
      <c r="H209" s="14">
        <v>9927</v>
      </c>
      <c r="I209" s="14">
        <v>1231859</v>
      </c>
      <c r="J209" s="14">
        <v>472138</v>
      </c>
      <c r="K209" s="14">
        <v>2007280</v>
      </c>
      <c r="L209" s="14">
        <v>2302282</v>
      </c>
      <c r="M209" s="14">
        <v>15536866</v>
      </c>
      <c r="N209" s="14">
        <v>276966</v>
      </c>
      <c r="O209" s="14">
        <v>47040</v>
      </c>
      <c r="P209" s="14">
        <v>92573</v>
      </c>
      <c r="Q209" s="14">
        <v>1990242</v>
      </c>
      <c r="R209" s="14">
        <v>372726</v>
      </c>
      <c r="S209" s="14">
        <v>4898762</v>
      </c>
      <c r="T209" s="19">
        <f t="shared" si="39"/>
        <v>31155315</v>
      </c>
      <c r="V209" s="14">
        <v>477326</v>
      </c>
      <c r="W209" s="14">
        <v>9915</v>
      </c>
      <c r="X209" s="19">
        <f t="shared" si="36"/>
        <v>487241</v>
      </c>
      <c r="Z209" s="14">
        <v>1655</v>
      </c>
      <c r="AA209" s="14">
        <v>9062</v>
      </c>
      <c r="AB209" s="14">
        <v>76543</v>
      </c>
      <c r="AC209" s="14">
        <v>17012</v>
      </c>
      <c r="AD209" s="14">
        <v>4820</v>
      </c>
      <c r="AE209" s="14">
        <v>75483</v>
      </c>
      <c r="AF209" s="14">
        <v>379982</v>
      </c>
      <c r="AG209" s="14">
        <v>105235</v>
      </c>
      <c r="AH209" s="14">
        <v>20046</v>
      </c>
      <c r="AI209" s="14">
        <v>6338</v>
      </c>
      <c r="AJ209" s="14">
        <v>40208</v>
      </c>
      <c r="AK209" s="14">
        <v>73264</v>
      </c>
      <c r="AL209" s="14">
        <v>108886</v>
      </c>
      <c r="AM209" s="14">
        <v>0</v>
      </c>
      <c r="AN209" s="19">
        <f t="shared" si="37"/>
        <v>918534</v>
      </c>
      <c r="AP209" s="14">
        <v>126267</v>
      </c>
      <c r="AQ209" s="14">
        <v>15861</v>
      </c>
      <c r="AR209" s="14">
        <v>322502</v>
      </c>
      <c r="AS209" s="14">
        <v>8757</v>
      </c>
      <c r="AT209" s="14">
        <v>1313880</v>
      </c>
      <c r="AU209" s="14">
        <v>1588</v>
      </c>
      <c r="AV209" s="19">
        <f t="shared" si="38"/>
        <v>1788855</v>
      </c>
      <c r="AX209" s="19">
        <f t="shared" si="40"/>
        <v>34349945</v>
      </c>
    </row>
    <row r="210" spans="1:50" x14ac:dyDescent="0.2">
      <c r="A210" s="8">
        <v>11</v>
      </c>
      <c r="B210" s="8">
        <v>202311</v>
      </c>
      <c r="C210" s="8">
        <v>31</v>
      </c>
      <c r="D210" s="14">
        <v>0</v>
      </c>
      <c r="E210" s="14">
        <v>0</v>
      </c>
      <c r="F210" s="14">
        <v>0</v>
      </c>
      <c r="G210" s="14">
        <v>0</v>
      </c>
      <c r="H210" s="14">
        <v>0</v>
      </c>
      <c r="I210" s="14">
        <v>0</v>
      </c>
      <c r="J210" s="14">
        <v>0</v>
      </c>
      <c r="K210" s="14">
        <v>0</v>
      </c>
      <c r="L210" s="14">
        <v>0</v>
      </c>
      <c r="M210" s="14">
        <v>4434464</v>
      </c>
      <c r="N210" s="14">
        <v>0</v>
      </c>
      <c r="O210" s="14">
        <v>0</v>
      </c>
      <c r="P210" s="14">
        <v>0</v>
      </c>
      <c r="Q210" s="14">
        <v>0</v>
      </c>
      <c r="R210" s="14">
        <v>0</v>
      </c>
      <c r="S210" s="14">
        <v>0</v>
      </c>
      <c r="T210" s="19">
        <f t="shared" si="39"/>
        <v>4434464</v>
      </c>
      <c r="V210" s="14">
        <v>0</v>
      </c>
      <c r="W210" s="14">
        <v>0</v>
      </c>
      <c r="X210" s="19">
        <f t="shared" si="36"/>
        <v>0</v>
      </c>
      <c r="Z210" s="14">
        <v>955200</v>
      </c>
      <c r="AA210" s="14">
        <v>0</v>
      </c>
      <c r="AB210" s="14">
        <v>0</v>
      </c>
      <c r="AC210" s="14">
        <v>0</v>
      </c>
      <c r="AD210" s="14">
        <v>0</v>
      </c>
      <c r="AE210" s="14">
        <v>0</v>
      </c>
      <c r="AF210" s="14">
        <v>0</v>
      </c>
      <c r="AG210" s="14">
        <v>0</v>
      </c>
      <c r="AH210" s="14">
        <v>0</v>
      </c>
      <c r="AI210" s="14">
        <v>0</v>
      </c>
      <c r="AJ210" s="14">
        <v>0</v>
      </c>
      <c r="AK210" s="14">
        <v>0</v>
      </c>
      <c r="AL210" s="14">
        <v>0</v>
      </c>
      <c r="AM210" s="14">
        <v>0</v>
      </c>
      <c r="AN210" s="19">
        <f t="shared" si="37"/>
        <v>955200</v>
      </c>
      <c r="AP210" s="14">
        <v>0</v>
      </c>
      <c r="AQ210" s="14">
        <v>0</v>
      </c>
      <c r="AR210" s="14">
        <v>0</v>
      </c>
      <c r="AS210" s="14">
        <v>0</v>
      </c>
      <c r="AT210" s="14">
        <v>0</v>
      </c>
      <c r="AU210" s="14">
        <v>0</v>
      </c>
      <c r="AV210" s="19">
        <f t="shared" si="38"/>
        <v>0</v>
      </c>
      <c r="AX210" s="19">
        <f t="shared" si="40"/>
        <v>5389664</v>
      </c>
    </row>
    <row r="211" spans="1:50" x14ac:dyDescent="0.2">
      <c r="A211" s="8">
        <v>11</v>
      </c>
      <c r="B211" s="8">
        <v>202311</v>
      </c>
      <c r="C211" s="8">
        <v>32</v>
      </c>
      <c r="D211" s="14">
        <v>0</v>
      </c>
      <c r="E211" s="14">
        <v>0</v>
      </c>
      <c r="F211" s="14">
        <v>0</v>
      </c>
      <c r="G211" s="14">
        <v>0</v>
      </c>
      <c r="H211" s="14">
        <v>0</v>
      </c>
      <c r="I211" s="14">
        <v>0</v>
      </c>
      <c r="J211" s="14">
        <v>0</v>
      </c>
      <c r="K211" s="14">
        <v>0</v>
      </c>
      <c r="L211" s="14">
        <v>0</v>
      </c>
      <c r="M211" s="14">
        <v>15476798</v>
      </c>
      <c r="N211" s="14">
        <v>0</v>
      </c>
      <c r="O211" s="14">
        <v>0</v>
      </c>
      <c r="P211" s="14">
        <v>0</v>
      </c>
      <c r="Q211" s="14">
        <v>0</v>
      </c>
      <c r="R211" s="14">
        <v>0</v>
      </c>
      <c r="S211" s="14">
        <v>0</v>
      </c>
      <c r="T211" s="19">
        <f t="shared" si="39"/>
        <v>15476798</v>
      </c>
      <c r="V211" s="14">
        <v>0</v>
      </c>
      <c r="W211" s="14">
        <v>0</v>
      </c>
      <c r="X211" s="19">
        <f t="shared" si="36"/>
        <v>0</v>
      </c>
      <c r="Z211" s="14">
        <v>0</v>
      </c>
      <c r="AA211" s="14">
        <v>0</v>
      </c>
      <c r="AB211" s="14">
        <v>0</v>
      </c>
      <c r="AC211" s="14">
        <v>0</v>
      </c>
      <c r="AD211" s="14">
        <v>0</v>
      </c>
      <c r="AE211" s="14">
        <v>0</v>
      </c>
      <c r="AF211" s="14">
        <v>0</v>
      </c>
      <c r="AG211" s="14">
        <v>0</v>
      </c>
      <c r="AH211" s="14">
        <v>0</v>
      </c>
      <c r="AI211" s="14">
        <v>0</v>
      </c>
      <c r="AJ211" s="14">
        <v>0</v>
      </c>
      <c r="AK211" s="14">
        <v>0</v>
      </c>
      <c r="AL211" s="14">
        <v>0</v>
      </c>
      <c r="AM211" s="14">
        <v>0</v>
      </c>
      <c r="AN211" s="19">
        <f t="shared" si="37"/>
        <v>0</v>
      </c>
      <c r="AP211" s="14">
        <v>0</v>
      </c>
      <c r="AQ211" s="14">
        <v>0</v>
      </c>
      <c r="AR211" s="14">
        <v>0</v>
      </c>
      <c r="AS211" s="14">
        <v>0</v>
      </c>
      <c r="AT211" s="14">
        <v>0</v>
      </c>
      <c r="AU211" s="14">
        <v>0</v>
      </c>
      <c r="AV211" s="19">
        <f t="shared" si="38"/>
        <v>0</v>
      </c>
      <c r="AX211" s="19">
        <f t="shared" si="40"/>
        <v>15476798</v>
      </c>
    </row>
    <row r="212" spans="1:50" x14ac:dyDescent="0.2">
      <c r="A212" s="8">
        <v>12</v>
      </c>
      <c r="B212" s="8">
        <v>202312</v>
      </c>
      <c r="C212" s="8">
        <v>1</v>
      </c>
      <c r="D212" s="14">
        <v>194267</v>
      </c>
      <c r="E212" s="14">
        <v>1693453</v>
      </c>
      <c r="F212" s="14">
        <v>455107</v>
      </c>
      <c r="G212" s="14">
        <v>10716959</v>
      </c>
      <c r="H212" s="14">
        <v>556599</v>
      </c>
      <c r="I212" s="14">
        <v>10317194</v>
      </c>
      <c r="J212" s="14">
        <v>6565335</v>
      </c>
      <c r="K212" s="14">
        <v>7845303</v>
      </c>
      <c r="L212" s="14">
        <v>15037192</v>
      </c>
      <c r="M212" s="14">
        <v>48213511</v>
      </c>
      <c r="N212" s="14">
        <v>827296</v>
      </c>
      <c r="O212" s="14">
        <v>715462</v>
      </c>
      <c r="P212" s="14">
        <v>763133</v>
      </c>
      <c r="Q212" s="14">
        <v>13861986</v>
      </c>
      <c r="R212" s="14">
        <v>406017</v>
      </c>
      <c r="S212" s="14">
        <v>19221804</v>
      </c>
      <c r="T212" s="19">
        <f t="shared" si="39"/>
        <v>137390618</v>
      </c>
      <c r="V212" s="14">
        <v>1999352</v>
      </c>
      <c r="W212" s="14">
        <v>23017</v>
      </c>
      <c r="X212" s="19">
        <f>SUM(V212:W212)</f>
        <v>2022369</v>
      </c>
      <c r="Z212" s="14">
        <v>14740</v>
      </c>
      <c r="AA212" s="14">
        <v>14043</v>
      </c>
      <c r="AB212" s="14">
        <v>791819</v>
      </c>
      <c r="AC212" s="14">
        <v>241761</v>
      </c>
      <c r="AD212" s="14">
        <v>71902</v>
      </c>
      <c r="AE212" s="14">
        <v>439161</v>
      </c>
      <c r="AF212" s="14">
        <v>1377099</v>
      </c>
      <c r="AG212" s="14">
        <v>1973958</v>
      </c>
      <c r="AH212" s="14">
        <v>9286</v>
      </c>
      <c r="AI212" s="14">
        <v>565790</v>
      </c>
      <c r="AJ212" s="14">
        <v>54267</v>
      </c>
      <c r="AK212" s="14">
        <v>918547</v>
      </c>
      <c r="AL212" s="14">
        <v>182481</v>
      </c>
      <c r="AM212" s="14">
        <v>0</v>
      </c>
      <c r="AN212" s="19">
        <f>SUM(Z212:AM212)</f>
        <v>6654854</v>
      </c>
      <c r="AO212" s="14"/>
      <c r="AP212" s="14">
        <v>1207575</v>
      </c>
      <c r="AQ212" s="14">
        <v>250099</v>
      </c>
      <c r="AR212" s="14">
        <v>5907210</v>
      </c>
      <c r="AS212" s="14">
        <v>119752</v>
      </c>
      <c r="AT212" s="14">
        <v>8317465</v>
      </c>
      <c r="AU212" s="14">
        <v>60689</v>
      </c>
      <c r="AV212" s="19">
        <f>SUM(AP212:AU212)</f>
        <v>15862790</v>
      </c>
      <c r="AX212" s="19">
        <f t="shared" si="40"/>
        <v>161930631</v>
      </c>
    </row>
    <row r="213" spans="1:50" x14ac:dyDescent="0.2">
      <c r="A213" s="8">
        <v>12</v>
      </c>
      <c r="B213" s="8">
        <v>202312</v>
      </c>
      <c r="C213" s="8">
        <v>2</v>
      </c>
      <c r="D213" s="14">
        <v>189</v>
      </c>
      <c r="E213" s="14">
        <v>0</v>
      </c>
      <c r="F213" s="14">
        <v>0</v>
      </c>
      <c r="G213" s="14">
        <v>49625</v>
      </c>
      <c r="H213" s="14">
        <v>5013</v>
      </c>
      <c r="I213" s="14">
        <v>29557</v>
      </c>
      <c r="J213" s="14">
        <v>3137</v>
      </c>
      <c r="K213" s="14">
        <v>9888</v>
      </c>
      <c r="L213" s="14">
        <v>67346</v>
      </c>
      <c r="M213" s="14">
        <v>129449</v>
      </c>
      <c r="N213" s="14">
        <v>1378</v>
      </c>
      <c r="O213" s="14">
        <v>1213</v>
      </c>
      <c r="P213" s="14">
        <v>2897</v>
      </c>
      <c r="Q213" s="14">
        <v>39301</v>
      </c>
      <c r="R213" s="14">
        <v>709</v>
      </c>
      <c r="S213" s="14">
        <v>37755</v>
      </c>
      <c r="T213" s="19">
        <f t="shared" si="39"/>
        <v>377457</v>
      </c>
      <c r="V213" s="14">
        <v>0</v>
      </c>
      <c r="W213" s="14">
        <v>0</v>
      </c>
      <c r="X213" s="19">
        <f t="shared" ref="X213:X230" si="41">SUM(V213:W213)</f>
        <v>0</v>
      </c>
      <c r="Z213" s="14">
        <v>0</v>
      </c>
      <c r="AA213" s="14">
        <v>0</v>
      </c>
      <c r="AB213" s="14">
        <v>2648</v>
      </c>
      <c r="AC213" s="14">
        <v>1396</v>
      </c>
      <c r="AD213" s="14">
        <v>1349</v>
      </c>
      <c r="AE213" s="14">
        <v>461</v>
      </c>
      <c r="AF213" s="14">
        <v>2679</v>
      </c>
      <c r="AG213" s="14">
        <v>5439</v>
      </c>
      <c r="AH213" s="14">
        <v>0</v>
      </c>
      <c r="AI213" s="14">
        <v>380</v>
      </c>
      <c r="AJ213" s="14">
        <v>0</v>
      </c>
      <c r="AK213" s="14">
        <v>1294</v>
      </c>
      <c r="AL213" s="14">
        <v>0</v>
      </c>
      <c r="AM213" s="14">
        <v>0</v>
      </c>
      <c r="AN213" s="19">
        <f t="shared" ref="AN213:AN230" si="42">SUM(Z213:AM213)</f>
        <v>15646</v>
      </c>
      <c r="AP213" s="14">
        <v>2124</v>
      </c>
      <c r="AQ213" s="14">
        <v>0</v>
      </c>
      <c r="AR213" s="14">
        <v>32114</v>
      </c>
      <c r="AS213" s="14">
        <v>0</v>
      </c>
      <c r="AT213" s="14">
        <v>59813</v>
      </c>
      <c r="AU213" s="14">
        <v>0</v>
      </c>
      <c r="AV213" s="19">
        <f t="shared" ref="AV213:AV230" si="43">SUM(AP213:AU213)</f>
        <v>94051</v>
      </c>
      <c r="AX213" s="19">
        <f t="shared" si="40"/>
        <v>487154</v>
      </c>
    </row>
    <row r="214" spans="1:50" x14ac:dyDescent="0.2">
      <c r="A214" s="8">
        <v>12</v>
      </c>
      <c r="B214" s="8">
        <v>202312</v>
      </c>
      <c r="C214" s="8">
        <v>3</v>
      </c>
      <c r="D214" s="14">
        <v>1822</v>
      </c>
      <c r="E214" s="14">
        <v>75401</v>
      </c>
      <c r="F214" s="14">
        <v>0</v>
      </c>
      <c r="G214" s="14">
        <v>85041</v>
      </c>
      <c r="H214" s="14">
        <v>0</v>
      </c>
      <c r="I214" s="14">
        <v>65443</v>
      </c>
      <c r="J214" s="14">
        <v>263624</v>
      </c>
      <c r="K214" s="14">
        <v>328541</v>
      </c>
      <c r="L214" s="14">
        <v>295382</v>
      </c>
      <c r="M214" s="14">
        <v>1532058</v>
      </c>
      <c r="N214" s="14">
        <v>1512</v>
      </c>
      <c r="O214" s="14">
        <v>1794</v>
      </c>
      <c r="P214" s="14">
        <v>5290</v>
      </c>
      <c r="Q214" s="14">
        <v>12947</v>
      </c>
      <c r="R214" s="14">
        <v>2644</v>
      </c>
      <c r="S214" s="14">
        <v>1004833</v>
      </c>
      <c r="T214" s="19">
        <f t="shared" si="39"/>
        <v>3676332</v>
      </c>
      <c r="V214" s="14">
        <v>43568</v>
      </c>
      <c r="W214" s="14">
        <v>1430</v>
      </c>
      <c r="X214" s="19">
        <f t="shared" si="41"/>
        <v>44998</v>
      </c>
      <c r="Z214" s="14">
        <v>0</v>
      </c>
      <c r="AA214" s="14">
        <v>0</v>
      </c>
      <c r="AB214" s="14">
        <v>19998</v>
      </c>
      <c r="AC214" s="14">
        <v>19819</v>
      </c>
      <c r="AD214" s="14">
        <v>862</v>
      </c>
      <c r="AE214" s="14">
        <v>4849</v>
      </c>
      <c r="AF214" s="14">
        <v>89829</v>
      </c>
      <c r="AG214" s="14">
        <v>12832</v>
      </c>
      <c r="AH214" s="14">
        <v>0</v>
      </c>
      <c r="AI214" s="14">
        <v>9711</v>
      </c>
      <c r="AJ214" s="14">
        <v>651</v>
      </c>
      <c r="AK214" s="14">
        <v>7777</v>
      </c>
      <c r="AL214" s="14">
        <v>5654</v>
      </c>
      <c r="AM214" s="14">
        <v>0</v>
      </c>
      <c r="AN214" s="19">
        <f t="shared" si="42"/>
        <v>171982</v>
      </c>
      <c r="AP214" s="14">
        <v>1314</v>
      </c>
      <c r="AQ214" s="14">
        <v>1523</v>
      </c>
      <c r="AR214" s="14">
        <v>0</v>
      </c>
      <c r="AS214" s="14">
        <v>0</v>
      </c>
      <c r="AT214" s="14">
        <v>3024</v>
      </c>
      <c r="AU214" s="14">
        <v>0</v>
      </c>
      <c r="AV214" s="19">
        <f t="shared" si="43"/>
        <v>5861</v>
      </c>
      <c r="AX214" s="19">
        <f t="shared" si="40"/>
        <v>3899173</v>
      </c>
    </row>
    <row r="215" spans="1:50" x14ac:dyDescent="0.2">
      <c r="A215" s="8">
        <v>12</v>
      </c>
      <c r="B215" s="8">
        <v>202312</v>
      </c>
      <c r="C215" s="8">
        <v>6</v>
      </c>
      <c r="D215" s="14">
        <v>2250</v>
      </c>
      <c r="E215" s="14">
        <v>2700988</v>
      </c>
      <c r="F215" s="14">
        <v>416080</v>
      </c>
      <c r="G215" s="14">
        <v>4523906</v>
      </c>
      <c r="H215" s="14">
        <v>0</v>
      </c>
      <c r="I215" s="14">
        <v>2325003</v>
      </c>
      <c r="J215" s="14">
        <v>1902981</v>
      </c>
      <c r="K215" s="14">
        <v>6989580</v>
      </c>
      <c r="L215" s="14">
        <v>8111710</v>
      </c>
      <c r="M215" s="14">
        <v>113893247</v>
      </c>
      <c r="N215" s="14">
        <v>456238</v>
      </c>
      <c r="O215" s="14">
        <v>23964</v>
      </c>
      <c r="P215" s="14">
        <v>132807</v>
      </c>
      <c r="Q215" s="14">
        <v>10373010</v>
      </c>
      <c r="R215" s="14">
        <v>726728</v>
      </c>
      <c r="S215" s="14">
        <v>24466652</v>
      </c>
      <c r="T215" s="19">
        <f t="shared" si="39"/>
        <v>177045144</v>
      </c>
      <c r="V215" s="14">
        <v>1028405</v>
      </c>
      <c r="W215" s="14">
        <v>7835</v>
      </c>
      <c r="X215" s="19">
        <f t="shared" si="41"/>
        <v>1036240</v>
      </c>
      <c r="Z215" s="14">
        <v>0</v>
      </c>
      <c r="AA215" s="14">
        <v>47760</v>
      </c>
      <c r="AB215" s="14">
        <v>838012</v>
      </c>
      <c r="AC215" s="14">
        <v>80520</v>
      </c>
      <c r="AD215" s="14">
        <v>83920</v>
      </c>
      <c r="AE215" s="14">
        <v>417620</v>
      </c>
      <c r="AF215" s="14">
        <v>2024465</v>
      </c>
      <c r="AG215" s="14">
        <v>530197</v>
      </c>
      <c r="AH215" s="14">
        <v>27400</v>
      </c>
      <c r="AI215" s="14">
        <v>59700</v>
      </c>
      <c r="AJ215" s="14">
        <v>109280</v>
      </c>
      <c r="AK215" s="14">
        <v>157999</v>
      </c>
      <c r="AL215" s="14">
        <v>246176</v>
      </c>
      <c r="AM215" s="14">
        <v>0</v>
      </c>
      <c r="AN215" s="19">
        <f t="shared" si="42"/>
        <v>4623049</v>
      </c>
      <c r="AP215" s="14">
        <v>351939</v>
      </c>
      <c r="AQ215" s="14">
        <v>0</v>
      </c>
      <c r="AR215" s="14">
        <v>792438</v>
      </c>
      <c r="AS215" s="14">
        <v>0</v>
      </c>
      <c r="AT215" s="14">
        <v>4591662</v>
      </c>
      <c r="AU215" s="14">
        <v>0</v>
      </c>
      <c r="AV215" s="19">
        <f t="shared" si="43"/>
        <v>5736039</v>
      </c>
      <c r="AX215" s="19">
        <f t="shared" si="40"/>
        <v>188440472</v>
      </c>
    </row>
    <row r="216" spans="1:50" x14ac:dyDescent="0.2">
      <c r="A216" s="8">
        <v>12</v>
      </c>
      <c r="B216" s="8">
        <v>202312</v>
      </c>
      <c r="C216" s="8" t="s">
        <v>146</v>
      </c>
      <c r="D216" s="14">
        <v>0</v>
      </c>
      <c r="E216" s="14">
        <v>43687</v>
      </c>
      <c r="F216" s="14">
        <v>0</v>
      </c>
      <c r="G216" s="14">
        <v>601472</v>
      </c>
      <c r="H216" s="14">
        <v>12944</v>
      </c>
      <c r="I216" s="14">
        <v>114600</v>
      </c>
      <c r="J216" s="14">
        <v>138760</v>
      </c>
      <c r="K216" s="14">
        <v>1016136</v>
      </c>
      <c r="L216" s="14">
        <v>286828</v>
      </c>
      <c r="M216" s="14">
        <v>6811640</v>
      </c>
      <c r="N216" s="14">
        <v>7560</v>
      </c>
      <c r="O216" s="14">
        <v>8600</v>
      </c>
      <c r="P216" s="14">
        <v>4200</v>
      </c>
      <c r="Q216" s="14">
        <v>1526956</v>
      </c>
      <c r="R216" s="14">
        <v>15320</v>
      </c>
      <c r="S216" s="14">
        <v>1481507</v>
      </c>
      <c r="T216" s="19">
        <f t="shared" si="39"/>
        <v>12070210</v>
      </c>
      <c r="V216" s="14">
        <v>23520</v>
      </c>
      <c r="W216" s="14">
        <v>0</v>
      </c>
      <c r="X216" s="19">
        <f t="shared" si="41"/>
        <v>23520</v>
      </c>
      <c r="Z216" s="14">
        <v>0</v>
      </c>
      <c r="AA216" s="14">
        <v>2143</v>
      </c>
      <c r="AB216" s="14">
        <v>10600</v>
      </c>
      <c r="AC216" s="14">
        <v>0</v>
      </c>
      <c r="AD216" s="14">
        <v>0</v>
      </c>
      <c r="AE216" s="14">
        <v>5737</v>
      </c>
      <c r="AF216" s="14">
        <v>387408</v>
      </c>
      <c r="AG216" s="14">
        <v>9840</v>
      </c>
      <c r="AH216" s="14">
        <v>0</v>
      </c>
      <c r="AI216" s="14">
        <v>1400</v>
      </c>
      <c r="AJ216" s="14">
        <v>21040</v>
      </c>
      <c r="AK216" s="14">
        <v>0</v>
      </c>
      <c r="AL216" s="14">
        <v>0</v>
      </c>
      <c r="AM216" s="14">
        <v>0</v>
      </c>
      <c r="AN216" s="19">
        <f t="shared" si="42"/>
        <v>438168</v>
      </c>
      <c r="AP216" s="14">
        <v>0</v>
      </c>
      <c r="AQ216" s="14">
        <v>0</v>
      </c>
      <c r="AR216" s="14">
        <v>66847</v>
      </c>
      <c r="AS216" s="14">
        <v>91200</v>
      </c>
      <c r="AT216" s="14">
        <v>500131</v>
      </c>
      <c r="AU216" s="14">
        <v>0</v>
      </c>
      <c r="AV216" s="19">
        <f t="shared" si="43"/>
        <v>658178</v>
      </c>
      <c r="AX216" s="19">
        <f t="shared" si="40"/>
        <v>13190076</v>
      </c>
    </row>
    <row r="217" spans="1:50" x14ac:dyDescent="0.2">
      <c r="A217" s="8">
        <v>12</v>
      </c>
      <c r="B217" s="8">
        <v>202312</v>
      </c>
      <c r="C217" s="8" t="s">
        <v>147</v>
      </c>
      <c r="D217" s="14">
        <v>0</v>
      </c>
      <c r="E217" s="14">
        <v>0</v>
      </c>
      <c r="F217" s="14">
        <v>0</v>
      </c>
      <c r="G217" s="14">
        <v>0</v>
      </c>
      <c r="H217" s="14">
        <v>0</v>
      </c>
      <c r="I217" s="14">
        <v>0</v>
      </c>
      <c r="J217" s="14">
        <v>0</v>
      </c>
      <c r="K217" s="14">
        <v>0</v>
      </c>
      <c r="L217" s="14">
        <v>0</v>
      </c>
      <c r="M217" s="14">
        <v>0</v>
      </c>
      <c r="N217" s="14">
        <v>0</v>
      </c>
      <c r="O217" s="14">
        <v>0</v>
      </c>
      <c r="P217" s="14">
        <v>0</v>
      </c>
      <c r="Q217" s="14">
        <v>0</v>
      </c>
      <c r="R217" s="14">
        <v>0</v>
      </c>
      <c r="S217" s="14">
        <v>0</v>
      </c>
      <c r="T217" s="19">
        <f t="shared" si="39"/>
        <v>0</v>
      </c>
      <c r="V217" s="14">
        <v>0</v>
      </c>
      <c r="W217" s="14">
        <v>0</v>
      </c>
      <c r="X217" s="19">
        <f t="shared" si="41"/>
        <v>0</v>
      </c>
      <c r="Z217" s="14">
        <v>0</v>
      </c>
      <c r="AA217" s="14">
        <v>0</v>
      </c>
      <c r="AB217" s="14">
        <v>0</v>
      </c>
      <c r="AC217" s="14">
        <v>0</v>
      </c>
      <c r="AD217" s="14">
        <v>0</v>
      </c>
      <c r="AE217" s="14">
        <v>0</v>
      </c>
      <c r="AF217" s="14">
        <v>0</v>
      </c>
      <c r="AG217" s="14">
        <v>0</v>
      </c>
      <c r="AH217" s="14">
        <v>0</v>
      </c>
      <c r="AI217" s="14">
        <v>0</v>
      </c>
      <c r="AJ217" s="14">
        <v>0</v>
      </c>
      <c r="AK217" s="14">
        <v>0</v>
      </c>
      <c r="AL217" s="14">
        <v>0</v>
      </c>
      <c r="AM217" s="14">
        <v>0</v>
      </c>
      <c r="AN217" s="19">
        <f t="shared" si="42"/>
        <v>0</v>
      </c>
      <c r="AP217" s="14">
        <v>0</v>
      </c>
      <c r="AQ217" s="14">
        <v>0</v>
      </c>
      <c r="AR217" s="14">
        <v>0</v>
      </c>
      <c r="AS217" s="14">
        <v>0</v>
      </c>
      <c r="AT217" s="14">
        <v>0</v>
      </c>
      <c r="AU217" s="14">
        <v>0</v>
      </c>
      <c r="AV217" s="19">
        <f t="shared" si="43"/>
        <v>0</v>
      </c>
      <c r="AX217" s="19">
        <f t="shared" si="40"/>
        <v>0</v>
      </c>
    </row>
    <row r="218" spans="1:50" x14ac:dyDescent="0.2">
      <c r="A218" s="8">
        <v>12</v>
      </c>
      <c r="B218" s="8">
        <v>202312</v>
      </c>
      <c r="C218" s="8">
        <v>7</v>
      </c>
      <c r="D218" s="14">
        <v>0</v>
      </c>
      <c r="E218" s="14">
        <v>6768</v>
      </c>
      <c r="F218" s="14">
        <v>0</v>
      </c>
      <c r="G218" s="14">
        <v>4108</v>
      </c>
      <c r="H218" s="14">
        <v>0</v>
      </c>
      <c r="I218" s="14">
        <v>10145</v>
      </c>
      <c r="J218" s="14">
        <v>7189</v>
      </c>
      <c r="K218" s="14">
        <v>15757</v>
      </c>
      <c r="L218" s="14">
        <v>26038</v>
      </c>
      <c r="M218" s="14">
        <v>201094</v>
      </c>
      <c r="N218" s="14">
        <v>1836</v>
      </c>
      <c r="O218" s="14">
        <v>177</v>
      </c>
      <c r="P218" s="14">
        <v>304</v>
      </c>
      <c r="Q218" s="14">
        <v>720</v>
      </c>
      <c r="R218" s="14">
        <v>190</v>
      </c>
      <c r="S218" s="14">
        <v>51787</v>
      </c>
      <c r="T218" s="19">
        <f t="shared" si="39"/>
        <v>326113</v>
      </c>
      <c r="V218" s="14">
        <v>4101</v>
      </c>
      <c r="W218" s="14">
        <v>78</v>
      </c>
      <c r="X218" s="19">
        <f t="shared" si="41"/>
        <v>4179</v>
      </c>
      <c r="Z218" s="14">
        <v>0</v>
      </c>
      <c r="AA218" s="14">
        <v>0</v>
      </c>
      <c r="AB218" s="14">
        <v>285</v>
      </c>
      <c r="AC218" s="14">
        <v>444</v>
      </c>
      <c r="AD218" s="14">
        <v>296</v>
      </c>
      <c r="AE218" s="14">
        <v>69</v>
      </c>
      <c r="AF218" s="14">
        <v>6909</v>
      </c>
      <c r="AG218" s="14">
        <v>779</v>
      </c>
      <c r="AH218" s="14">
        <v>444</v>
      </c>
      <c r="AI218" s="14">
        <v>0</v>
      </c>
      <c r="AJ218" s="14">
        <v>0</v>
      </c>
      <c r="AK218" s="14">
        <v>56</v>
      </c>
      <c r="AL218" s="14">
        <v>646</v>
      </c>
      <c r="AM218" s="14">
        <v>0</v>
      </c>
      <c r="AN218" s="19">
        <f t="shared" si="42"/>
        <v>9928</v>
      </c>
      <c r="AP218" s="14">
        <v>427</v>
      </c>
      <c r="AQ218" s="14">
        <v>208</v>
      </c>
      <c r="AR218" s="14">
        <v>39</v>
      </c>
      <c r="AS218" s="14">
        <v>97</v>
      </c>
      <c r="AT218" s="14">
        <v>305</v>
      </c>
      <c r="AU218" s="14">
        <v>0</v>
      </c>
      <c r="AV218" s="19">
        <f t="shared" si="43"/>
        <v>1076</v>
      </c>
      <c r="AX218" s="19">
        <f t="shared" si="40"/>
        <v>341296</v>
      </c>
    </row>
    <row r="219" spans="1:50" x14ac:dyDescent="0.2">
      <c r="A219" s="8">
        <v>12</v>
      </c>
      <c r="B219" s="8">
        <v>202312</v>
      </c>
      <c r="C219" s="8">
        <v>8</v>
      </c>
      <c r="D219" s="14">
        <v>0</v>
      </c>
      <c r="E219" s="14">
        <v>0</v>
      </c>
      <c r="F219" s="14">
        <v>0</v>
      </c>
      <c r="G219" s="14">
        <v>0</v>
      </c>
      <c r="H219" s="14">
        <v>0</v>
      </c>
      <c r="I219" s="14">
        <v>279600</v>
      </c>
      <c r="J219" s="14">
        <v>497920</v>
      </c>
      <c r="K219" s="14">
        <v>590700</v>
      </c>
      <c r="L219" s="14">
        <v>1299600</v>
      </c>
      <c r="M219" s="14">
        <v>46445738</v>
      </c>
      <c r="N219" s="14">
        <v>0</v>
      </c>
      <c r="O219" s="14">
        <v>0</v>
      </c>
      <c r="P219" s="14">
        <v>0</v>
      </c>
      <c r="Q219" s="14">
        <v>1771100</v>
      </c>
      <c r="R219" s="14">
        <v>0</v>
      </c>
      <c r="S219" s="14">
        <v>9972500</v>
      </c>
      <c r="T219" s="19">
        <f t="shared" si="39"/>
        <v>60857158</v>
      </c>
      <c r="V219" s="14">
        <v>0</v>
      </c>
      <c r="W219" s="14">
        <v>0</v>
      </c>
      <c r="X219" s="19">
        <f t="shared" si="41"/>
        <v>0</v>
      </c>
      <c r="Z219" s="14">
        <v>891000</v>
      </c>
      <c r="AA219" s="14">
        <v>0</v>
      </c>
      <c r="AB219" s="14">
        <v>4042800</v>
      </c>
      <c r="AC219" s="14">
        <v>0</v>
      </c>
      <c r="AD219" s="14">
        <v>0</v>
      </c>
      <c r="AE219" s="14">
        <v>1425600</v>
      </c>
      <c r="AF219" s="14">
        <v>1800300</v>
      </c>
      <c r="AG219" s="14">
        <v>0</v>
      </c>
      <c r="AH219" s="14">
        <v>0</v>
      </c>
      <c r="AI219" s="14">
        <v>0</v>
      </c>
      <c r="AJ219" s="14">
        <v>0</v>
      </c>
      <c r="AK219" s="14">
        <v>0</v>
      </c>
      <c r="AL219" s="14">
        <v>0</v>
      </c>
      <c r="AM219" s="14">
        <v>0</v>
      </c>
      <c r="AN219" s="19">
        <f t="shared" si="42"/>
        <v>8159700</v>
      </c>
      <c r="AP219" s="14">
        <v>0</v>
      </c>
      <c r="AQ219" s="14">
        <v>0</v>
      </c>
      <c r="AR219" s="14">
        <v>0</v>
      </c>
      <c r="AS219" s="14">
        <v>0</v>
      </c>
      <c r="AT219" s="14">
        <v>660000</v>
      </c>
      <c r="AU219" s="14">
        <v>0</v>
      </c>
      <c r="AV219" s="19">
        <f t="shared" si="43"/>
        <v>660000</v>
      </c>
      <c r="AX219" s="19">
        <f t="shared" si="40"/>
        <v>69676858</v>
      </c>
    </row>
    <row r="220" spans="1:50" x14ac:dyDescent="0.2">
      <c r="A220" s="8">
        <v>12</v>
      </c>
      <c r="B220" s="8">
        <v>202312</v>
      </c>
      <c r="C220" s="8">
        <v>9</v>
      </c>
      <c r="D220" s="14">
        <v>0</v>
      </c>
      <c r="E220" s="14">
        <v>0</v>
      </c>
      <c r="F220" s="14">
        <v>0</v>
      </c>
      <c r="G220" s="14">
        <v>600000</v>
      </c>
      <c r="H220" s="14">
        <v>0</v>
      </c>
      <c r="I220" s="14">
        <v>0</v>
      </c>
      <c r="J220" s="14">
        <v>0</v>
      </c>
      <c r="K220" s="14">
        <v>0</v>
      </c>
      <c r="L220" s="14">
        <v>0</v>
      </c>
      <c r="M220" s="14">
        <v>13592079</v>
      </c>
      <c r="N220" s="14">
        <v>0</v>
      </c>
      <c r="O220" s="14">
        <v>0</v>
      </c>
      <c r="P220" s="14">
        <v>0</v>
      </c>
      <c r="Q220" s="14">
        <v>0</v>
      </c>
      <c r="R220" s="14">
        <v>0</v>
      </c>
      <c r="S220" s="14">
        <v>22241200</v>
      </c>
      <c r="T220" s="19">
        <f t="shared" si="39"/>
        <v>36433279</v>
      </c>
      <c r="V220" s="14">
        <v>2292471</v>
      </c>
      <c r="W220" s="14">
        <v>0</v>
      </c>
      <c r="X220" s="19">
        <f t="shared" si="41"/>
        <v>2292471</v>
      </c>
      <c r="Z220" s="14">
        <v>0</v>
      </c>
      <c r="AA220" s="14">
        <v>0</v>
      </c>
      <c r="AB220" s="14">
        <v>0</v>
      </c>
      <c r="AC220" s="14">
        <v>0</v>
      </c>
      <c r="AD220" s="14">
        <v>0</v>
      </c>
      <c r="AE220" s="14">
        <v>0</v>
      </c>
      <c r="AF220" s="14">
        <v>1512000</v>
      </c>
      <c r="AG220" s="14">
        <v>0</v>
      </c>
      <c r="AH220" s="14">
        <v>0</v>
      </c>
      <c r="AI220" s="14">
        <v>0</v>
      </c>
      <c r="AJ220" s="14">
        <v>0</v>
      </c>
      <c r="AK220" s="14">
        <v>33840</v>
      </c>
      <c r="AL220" s="14">
        <v>0</v>
      </c>
      <c r="AM220" s="14">
        <v>0</v>
      </c>
      <c r="AN220" s="19">
        <f t="shared" si="42"/>
        <v>1545840</v>
      </c>
      <c r="AP220" s="14">
        <v>0</v>
      </c>
      <c r="AQ220" s="14">
        <v>0</v>
      </c>
      <c r="AR220" s="14">
        <v>0</v>
      </c>
      <c r="AS220" s="14">
        <v>0</v>
      </c>
      <c r="AT220" s="14">
        <v>0</v>
      </c>
      <c r="AU220" s="14">
        <v>0</v>
      </c>
      <c r="AV220" s="19">
        <f t="shared" si="43"/>
        <v>0</v>
      </c>
      <c r="AX220" s="19">
        <f t="shared" si="40"/>
        <v>40271590</v>
      </c>
    </row>
    <row r="221" spans="1:50" x14ac:dyDescent="0.2">
      <c r="A221" s="8">
        <v>12</v>
      </c>
      <c r="B221" s="8">
        <v>202312</v>
      </c>
      <c r="C221" s="8" t="s">
        <v>148</v>
      </c>
      <c r="D221" s="14">
        <v>0</v>
      </c>
      <c r="E221" s="14">
        <v>0</v>
      </c>
      <c r="F221" s="14">
        <v>0</v>
      </c>
      <c r="G221" s="14">
        <v>0</v>
      </c>
      <c r="H221" s="14">
        <v>0</v>
      </c>
      <c r="I221" s="14">
        <v>0</v>
      </c>
      <c r="J221" s="14">
        <v>0</v>
      </c>
      <c r="K221" s="14">
        <v>0</v>
      </c>
      <c r="L221" s="14">
        <v>0</v>
      </c>
      <c r="M221" s="14">
        <v>388800</v>
      </c>
      <c r="N221" s="14">
        <v>0</v>
      </c>
      <c r="O221" s="14">
        <v>0</v>
      </c>
      <c r="P221" s="14">
        <v>0</v>
      </c>
      <c r="Q221" s="14">
        <v>0</v>
      </c>
      <c r="R221" s="14">
        <v>0</v>
      </c>
      <c r="S221" s="14">
        <v>0</v>
      </c>
      <c r="T221" s="19">
        <f t="shared" si="39"/>
        <v>388800</v>
      </c>
      <c r="V221" s="14">
        <v>0</v>
      </c>
      <c r="W221" s="14">
        <v>0</v>
      </c>
      <c r="X221" s="19">
        <f t="shared" si="41"/>
        <v>0</v>
      </c>
      <c r="Z221" s="14">
        <v>0</v>
      </c>
      <c r="AA221" s="14">
        <v>0</v>
      </c>
      <c r="AB221" s="14">
        <v>0</v>
      </c>
      <c r="AC221" s="14">
        <v>0</v>
      </c>
      <c r="AD221" s="14">
        <v>0</v>
      </c>
      <c r="AE221" s="14">
        <v>0</v>
      </c>
      <c r="AF221" s="14">
        <v>0</v>
      </c>
      <c r="AG221" s="14">
        <v>0</v>
      </c>
      <c r="AH221" s="14">
        <v>0</v>
      </c>
      <c r="AI221" s="14">
        <v>0</v>
      </c>
      <c r="AJ221" s="14">
        <v>0</v>
      </c>
      <c r="AK221" s="14">
        <v>0</v>
      </c>
      <c r="AL221" s="14">
        <v>0</v>
      </c>
      <c r="AM221" s="14">
        <v>0</v>
      </c>
      <c r="AN221" s="19">
        <f t="shared" si="42"/>
        <v>0</v>
      </c>
      <c r="AP221" s="14">
        <v>0</v>
      </c>
      <c r="AQ221" s="14">
        <v>0</v>
      </c>
      <c r="AR221" s="14">
        <v>0</v>
      </c>
      <c r="AS221" s="14">
        <v>0</v>
      </c>
      <c r="AT221" s="14">
        <v>0</v>
      </c>
      <c r="AU221" s="14">
        <v>0</v>
      </c>
      <c r="AV221" s="19">
        <f t="shared" si="43"/>
        <v>0</v>
      </c>
      <c r="AX221" s="19">
        <f t="shared" si="40"/>
        <v>388800</v>
      </c>
    </row>
    <row r="222" spans="1:50" x14ac:dyDescent="0.2">
      <c r="A222" s="8">
        <v>12</v>
      </c>
      <c r="B222" s="8">
        <v>202312</v>
      </c>
      <c r="C222" s="8" t="s">
        <v>149</v>
      </c>
      <c r="D222" s="14">
        <v>0</v>
      </c>
      <c r="E222" s="14">
        <v>0</v>
      </c>
      <c r="F222" s="14">
        <v>0</v>
      </c>
      <c r="G222" s="14">
        <v>0</v>
      </c>
      <c r="H222" s="14">
        <v>0</v>
      </c>
      <c r="I222" s="14">
        <v>0</v>
      </c>
      <c r="J222" s="14">
        <v>0</v>
      </c>
      <c r="K222" s="14">
        <v>0</v>
      </c>
      <c r="L222" s="14">
        <v>0</v>
      </c>
      <c r="M222" s="14">
        <v>134896</v>
      </c>
      <c r="N222" s="14">
        <v>0</v>
      </c>
      <c r="O222" s="14">
        <v>0</v>
      </c>
      <c r="P222" s="14">
        <v>0</v>
      </c>
      <c r="Q222" s="14">
        <v>0</v>
      </c>
      <c r="R222" s="14">
        <v>0</v>
      </c>
      <c r="S222" s="14">
        <v>1312701</v>
      </c>
      <c r="T222" s="19">
        <f t="shared" si="39"/>
        <v>1447597</v>
      </c>
      <c r="V222" s="14">
        <v>0</v>
      </c>
      <c r="W222" s="14">
        <v>0</v>
      </c>
      <c r="X222" s="19">
        <f t="shared" si="41"/>
        <v>0</v>
      </c>
      <c r="Z222" s="14">
        <v>0</v>
      </c>
      <c r="AA222" s="14">
        <v>0</v>
      </c>
      <c r="AB222" s="14">
        <v>22644000</v>
      </c>
      <c r="AC222" s="14">
        <v>0</v>
      </c>
      <c r="AD222" s="14">
        <v>0</v>
      </c>
      <c r="AE222" s="14">
        <v>0</v>
      </c>
      <c r="AF222" s="14">
        <v>0</v>
      </c>
      <c r="AG222" s="14">
        <v>0</v>
      </c>
      <c r="AH222" s="14">
        <v>0</v>
      </c>
      <c r="AI222" s="14">
        <v>0</v>
      </c>
      <c r="AJ222" s="14">
        <v>0</v>
      </c>
      <c r="AK222" s="14">
        <v>0</v>
      </c>
      <c r="AL222" s="14">
        <v>0</v>
      </c>
      <c r="AM222" s="14">
        <v>0</v>
      </c>
      <c r="AN222" s="19">
        <f t="shared" si="42"/>
        <v>22644000</v>
      </c>
      <c r="AP222" s="14">
        <v>0</v>
      </c>
      <c r="AQ222" s="14">
        <v>0</v>
      </c>
      <c r="AR222" s="14">
        <v>0</v>
      </c>
      <c r="AS222" s="14">
        <v>0</v>
      </c>
      <c r="AT222" s="14">
        <v>0</v>
      </c>
      <c r="AU222" s="14">
        <v>0</v>
      </c>
      <c r="AV222" s="19">
        <f t="shared" si="43"/>
        <v>0</v>
      </c>
      <c r="AX222" s="19">
        <f t="shared" si="40"/>
        <v>24091597</v>
      </c>
    </row>
    <row r="223" spans="1:50" x14ac:dyDescent="0.2">
      <c r="A223" s="8">
        <v>12</v>
      </c>
      <c r="B223" s="8">
        <v>202312</v>
      </c>
      <c r="C223" s="8">
        <v>10</v>
      </c>
      <c r="D223" s="14">
        <v>0</v>
      </c>
      <c r="E223" s="14">
        <v>281</v>
      </c>
      <c r="F223" s="14">
        <v>0</v>
      </c>
      <c r="G223" s="14">
        <v>4750</v>
      </c>
      <c r="H223" s="14">
        <v>0</v>
      </c>
      <c r="I223" s="14">
        <v>14636</v>
      </c>
      <c r="J223" s="14">
        <v>465</v>
      </c>
      <c r="K223" s="14">
        <v>0</v>
      </c>
      <c r="L223" s="14">
        <v>0</v>
      </c>
      <c r="M223" s="14">
        <v>8869</v>
      </c>
      <c r="N223" s="14">
        <v>0</v>
      </c>
      <c r="O223" s="14">
        <v>0</v>
      </c>
      <c r="P223" s="14">
        <v>12549</v>
      </c>
      <c r="Q223" s="14">
        <v>920</v>
      </c>
      <c r="R223" s="14">
        <v>17851</v>
      </c>
      <c r="S223" s="14">
        <v>1273</v>
      </c>
      <c r="T223" s="19">
        <f t="shared" si="39"/>
        <v>61594</v>
      </c>
      <c r="V223" s="14">
        <v>10552</v>
      </c>
      <c r="W223" s="14">
        <v>19500</v>
      </c>
      <c r="X223" s="19">
        <f t="shared" si="41"/>
        <v>30052</v>
      </c>
      <c r="Z223" s="14">
        <v>0</v>
      </c>
      <c r="AA223" s="14">
        <v>0</v>
      </c>
      <c r="AB223" s="14">
        <v>0</v>
      </c>
      <c r="AC223" s="14">
        <v>0</v>
      </c>
      <c r="AD223" s="14">
        <v>0</v>
      </c>
      <c r="AE223" s="14">
        <v>0</v>
      </c>
      <c r="AF223" s="14">
        <v>2264</v>
      </c>
      <c r="AG223" s="14">
        <v>360</v>
      </c>
      <c r="AH223" s="14">
        <v>0</v>
      </c>
      <c r="AI223" s="14">
        <v>0</v>
      </c>
      <c r="AJ223" s="14">
        <v>0</v>
      </c>
      <c r="AK223" s="14">
        <v>404</v>
      </c>
      <c r="AL223" s="14">
        <v>0</v>
      </c>
      <c r="AM223" s="14">
        <v>0</v>
      </c>
      <c r="AN223" s="19">
        <f t="shared" si="42"/>
        <v>3028</v>
      </c>
      <c r="AP223" s="14">
        <v>3509</v>
      </c>
      <c r="AQ223" s="14">
        <v>0</v>
      </c>
      <c r="AR223" s="14">
        <v>0</v>
      </c>
      <c r="AS223" s="14">
        <v>72</v>
      </c>
      <c r="AT223" s="14">
        <v>0</v>
      </c>
      <c r="AU223" s="14">
        <v>5560</v>
      </c>
      <c r="AV223" s="19">
        <f t="shared" si="43"/>
        <v>9141</v>
      </c>
      <c r="AX223" s="19">
        <f t="shared" si="40"/>
        <v>103815</v>
      </c>
    </row>
    <row r="224" spans="1:50" x14ac:dyDescent="0.2">
      <c r="A224" s="8">
        <v>12</v>
      </c>
      <c r="B224" s="8">
        <v>202312</v>
      </c>
      <c r="C224" s="8">
        <v>11</v>
      </c>
      <c r="D224" s="14">
        <v>0</v>
      </c>
      <c r="E224" s="14">
        <v>0</v>
      </c>
      <c r="F224" s="14">
        <v>44</v>
      </c>
      <c r="G224" s="14">
        <v>27759</v>
      </c>
      <c r="H224" s="14">
        <v>0</v>
      </c>
      <c r="I224" s="14">
        <v>22626</v>
      </c>
      <c r="J224" s="14">
        <v>0</v>
      </c>
      <c r="K224" s="14">
        <v>0</v>
      </c>
      <c r="L224" s="14">
        <v>0</v>
      </c>
      <c r="M224" s="14">
        <v>4515</v>
      </c>
      <c r="N224" s="14">
        <v>2649</v>
      </c>
      <c r="O224" s="14">
        <v>499</v>
      </c>
      <c r="P224" s="14">
        <v>1418</v>
      </c>
      <c r="Q224" s="14">
        <v>1274</v>
      </c>
      <c r="R224" s="14">
        <v>117</v>
      </c>
      <c r="S224" s="14">
        <v>115119</v>
      </c>
      <c r="T224" s="19">
        <f t="shared" si="39"/>
        <v>176020</v>
      </c>
      <c r="V224" s="14">
        <v>26881</v>
      </c>
      <c r="W224" s="14">
        <v>0</v>
      </c>
      <c r="X224" s="19">
        <f t="shared" si="41"/>
        <v>26881</v>
      </c>
      <c r="Z224" s="14">
        <v>0</v>
      </c>
      <c r="AA224" s="14">
        <v>0</v>
      </c>
      <c r="AB224" s="14">
        <v>0</v>
      </c>
      <c r="AC224" s="14">
        <v>0</v>
      </c>
      <c r="AD224" s="14">
        <v>0</v>
      </c>
      <c r="AE224" s="14">
        <v>0</v>
      </c>
      <c r="AF224" s="14">
        <v>5243</v>
      </c>
      <c r="AG224" s="14">
        <v>0</v>
      </c>
      <c r="AH224" s="14">
        <v>1184</v>
      </c>
      <c r="AI224" s="14">
        <v>0</v>
      </c>
      <c r="AJ224" s="14">
        <v>0</v>
      </c>
      <c r="AK224" s="14">
        <v>0</v>
      </c>
      <c r="AL224" s="14">
        <v>0</v>
      </c>
      <c r="AM224" s="14">
        <v>0</v>
      </c>
      <c r="AN224" s="19">
        <f t="shared" si="42"/>
        <v>6427</v>
      </c>
      <c r="AP224" s="14">
        <v>0</v>
      </c>
      <c r="AQ224" s="14">
        <v>0</v>
      </c>
      <c r="AR224" s="14">
        <v>0</v>
      </c>
      <c r="AS224" s="14">
        <v>0</v>
      </c>
      <c r="AT224" s="14">
        <v>0</v>
      </c>
      <c r="AU224" s="14">
        <v>0</v>
      </c>
      <c r="AV224" s="19">
        <f t="shared" si="43"/>
        <v>0</v>
      </c>
      <c r="AX224" s="19">
        <f t="shared" si="40"/>
        <v>209328</v>
      </c>
    </row>
    <row r="225" spans="1:50" x14ac:dyDescent="0.2">
      <c r="A225" s="8">
        <v>12</v>
      </c>
      <c r="B225" s="8">
        <v>202312</v>
      </c>
      <c r="C225" s="8">
        <v>12</v>
      </c>
      <c r="D225" s="14">
        <v>0</v>
      </c>
      <c r="E225" s="14">
        <v>0</v>
      </c>
      <c r="F225" s="14">
        <v>0</v>
      </c>
      <c r="G225" s="14">
        <v>14432</v>
      </c>
      <c r="H225" s="14">
        <v>0</v>
      </c>
      <c r="I225" s="14">
        <v>10745</v>
      </c>
      <c r="J225" s="14">
        <v>0</v>
      </c>
      <c r="K225" s="14">
        <v>46668</v>
      </c>
      <c r="L225" s="14">
        <v>156</v>
      </c>
      <c r="M225" s="14">
        <v>971977</v>
      </c>
      <c r="N225" s="14">
        <v>1291</v>
      </c>
      <c r="O225" s="14">
        <v>0</v>
      </c>
      <c r="P225" s="14">
        <v>0</v>
      </c>
      <c r="Q225" s="14">
        <v>10278</v>
      </c>
      <c r="R225" s="14">
        <v>0</v>
      </c>
      <c r="S225" s="14">
        <v>58173</v>
      </c>
      <c r="T225" s="19">
        <f t="shared" si="39"/>
        <v>1113720</v>
      </c>
      <c r="V225" s="14">
        <v>5141</v>
      </c>
      <c r="W225" s="14">
        <v>0</v>
      </c>
      <c r="X225" s="19">
        <f t="shared" si="41"/>
        <v>5141</v>
      </c>
      <c r="Z225" s="14">
        <v>0</v>
      </c>
      <c r="AA225" s="14">
        <v>0</v>
      </c>
      <c r="AB225" s="14">
        <v>0</v>
      </c>
      <c r="AC225" s="14">
        <v>0</v>
      </c>
      <c r="AD225" s="14">
        <v>0</v>
      </c>
      <c r="AE225" s="14">
        <v>0</v>
      </c>
      <c r="AF225" s="14">
        <v>55690</v>
      </c>
      <c r="AG225" s="14">
        <v>0</v>
      </c>
      <c r="AH225" s="14">
        <v>0</v>
      </c>
      <c r="AI225" s="14">
        <v>308</v>
      </c>
      <c r="AJ225" s="14">
        <v>0</v>
      </c>
      <c r="AK225" s="14">
        <v>0</v>
      </c>
      <c r="AL225" s="14">
        <v>35336</v>
      </c>
      <c r="AM225" s="14">
        <v>0</v>
      </c>
      <c r="AN225" s="19">
        <f t="shared" si="42"/>
        <v>91334</v>
      </c>
      <c r="AP225" s="14">
        <v>0</v>
      </c>
      <c r="AQ225" s="14">
        <v>0</v>
      </c>
      <c r="AR225" s="14">
        <v>543</v>
      </c>
      <c r="AS225" s="14">
        <v>0</v>
      </c>
      <c r="AT225" s="14">
        <v>276</v>
      </c>
      <c r="AU225" s="14">
        <v>0</v>
      </c>
      <c r="AV225" s="19">
        <f t="shared" si="43"/>
        <v>819</v>
      </c>
      <c r="AX225" s="19">
        <f t="shared" si="40"/>
        <v>1211014</v>
      </c>
    </row>
    <row r="226" spans="1:50" x14ac:dyDescent="0.2">
      <c r="A226" s="8">
        <v>12</v>
      </c>
      <c r="B226" s="8">
        <v>202312</v>
      </c>
      <c r="C226" s="8">
        <v>15</v>
      </c>
      <c r="D226" s="14">
        <v>0</v>
      </c>
      <c r="E226" s="14">
        <v>7632</v>
      </c>
      <c r="F226" s="14">
        <v>0</v>
      </c>
      <c r="G226" s="14">
        <v>22567</v>
      </c>
      <c r="H226" s="14">
        <v>0</v>
      </c>
      <c r="I226" s="14">
        <v>11221</v>
      </c>
      <c r="J226" s="14">
        <v>10025</v>
      </c>
      <c r="K226" s="14">
        <v>37362</v>
      </c>
      <c r="L226" s="14">
        <v>27465</v>
      </c>
      <c r="M226" s="14">
        <v>578973</v>
      </c>
      <c r="N226" s="14">
        <v>1319</v>
      </c>
      <c r="O226" s="14">
        <v>0</v>
      </c>
      <c r="P226" s="14">
        <v>400</v>
      </c>
      <c r="Q226" s="14">
        <v>13926</v>
      </c>
      <c r="R226" s="14">
        <v>0</v>
      </c>
      <c r="S226" s="14">
        <v>74991</v>
      </c>
      <c r="T226" s="19">
        <f t="shared" si="39"/>
        <v>785881</v>
      </c>
      <c r="V226" s="14">
        <v>2775</v>
      </c>
      <c r="W226" s="14">
        <v>54</v>
      </c>
      <c r="X226" s="19">
        <f t="shared" si="41"/>
        <v>2829</v>
      </c>
      <c r="Z226" s="14">
        <v>0</v>
      </c>
      <c r="AA226" s="14">
        <v>5345</v>
      </c>
      <c r="AB226" s="14">
        <v>3024</v>
      </c>
      <c r="AC226" s="14">
        <v>0</v>
      </c>
      <c r="AD226" s="14">
        <v>0</v>
      </c>
      <c r="AE226" s="14">
        <v>132</v>
      </c>
      <c r="AF226" s="14">
        <v>54472</v>
      </c>
      <c r="AG226" s="14">
        <v>2779</v>
      </c>
      <c r="AH226" s="14">
        <v>0</v>
      </c>
      <c r="AI226" s="14">
        <v>0</v>
      </c>
      <c r="AJ226" s="14">
        <v>0</v>
      </c>
      <c r="AK226" s="14">
        <v>955</v>
      </c>
      <c r="AL226" s="14">
        <v>740</v>
      </c>
      <c r="AM226" s="14">
        <v>0</v>
      </c>
      <c r="AN226" s="19">
        <f t="shared" si="42"/>
        <v>67447</v>
      </c>
      <c r="AP226" s="14">
        <v>263</v>
      </c>
      <c r="AQ226" s="14">
        <v>0</v>
      </c>
      <c r="AR226" s="14">
        <v>-2802</v>
      </c>
      <c r="AS226" s="14">
        <v>0</v>
      </c>
      <c r="AT226" s="14">
        <v>6203</v>
      </c>
      <c r="AU226" s="14">
        <v>0</v>
      </c>
      <c r="AV226" s="19">
        <f t="shared" si="43"/>
        <v>3664</v>
      </c>
      <c r="AX226" s="19">
        <f t="shared" si="40"/>
        <v>859821</v>
      </c>
    </row>
    <row r="227" spans="1:50" x14ac:dyDescent="0.2">
      <c r="A227" s="8">
        <v>12</v>
      </c>
      <c r="B227" s="8">
        <v>202312</v>
      </c>
      <c r="C227" s="8">
        <v>21</v>
      </c>
      <c r="D227" s="14">
        <v>0</v>
      </c>
      <c r="E227" s="14">
        <v>0</v>
      </c>
      <c r="F227" s="14">
        <v>0</v>
      </c>
      <c r="G227" s="14">
        <v>0</v>
      </c>
      <c r="H227" s="14">
        <v>0</v>
      </c>
      <c r="I227" s="14">
        <v>0</v>
      </c>
      <c r="J227" s="14">
        <v>0</v>
      </c>
      <c r="K227" s="14">
        <v>0</v>
      </c>
      <c r="L227" s="14">
        <v>0</v>
      </c>
      <c r="M227" s="14">
        <v>0</v>
      </c>
      <c r="N227" s="14">
        <v>0</v>
      </c>
      <c r="O227" s="14">
        <v>0</v>
      </c>
      <c r="P227" s="14">
        <v>0</v>
      </c>
      <c r="Q227" s="14">
        <v>0</v>
      </c>
      <c r="R227" s="14">
        <v>0</v>
      </c>
      <c r="S227" s="14">
        <v>0</v>
      </c>
      <c r="T227" s="19">
        <f t="shared" si="39"/>
        <v>0</v>
      </c>
      <c r="V227" s="14">
        <v>0</v>
      </c>
      <c r="W227" s="14">
        <v>0</v>
      </c>
      <c r="X227" s="19">
        <f t="shared" si="41"/>
        <v>0</v>
      </c>
      <c r="Z227" s="14">
        <v>0</v>
      </c>
      <c r="AA227" s="14">
        <v>0</v>
      </c>
      <c r="AB227" s="14">
        <v>0</v>
      </c>
      <c r="AC227" s="14">
        <v>0</v>
      </c>
      <c r="AD227" s="14">
        <v>0</v>
      </c>
      <c r="AE227" s="14">
        <v>0</v>
      </c>
      <c r="AF227" s="14">
        <v>0</v>
      </c>
      <c r="AG227" s="14">
        <v>0</v>
      </c>
      <c r="AH227" s="14">
        <v>0</v>
      </c>
      <c r="AI227" s="14">
        <v>0</v>
      </c>
      <c r="AJ227" s="14">
        <v>0</v>
      </c>
      <c r="AK227" s="14">
        <v>0</v>
      </c>
      <c r="AL227" s="14">
        <v>0</v>
      </c>
      <c r="AM227" s="14">
        <v>0</v>
      </c>
      <c r="AN227" s="19">
        <f t="shared" si="42"/>
        <v>0</v>
      </c>
      <c r="AP227" s="14">
        <v>0</v>
      </c>
      <c r="AQ227" s="14">
        <v>0</v>
      </c>
      <c r="AR227" s="14">
        <v>0</v>
      </c>
      <c r="AS227" s="14">
        <v>0</v>
      </c>
      <c r="AT227" s="14">
        <v>0</v>
      </c>
      <c r="AU227" s="14">
        <v>0</v>
      </c>
      <c r="AV227" s="19">
        <f t="shared" si="43"/>
        <v>0</v>
      </c>
      <c r="AX227" s="19">
        <f t="shared" si="40"/>
        <v>0</v>
      </c>
    </row>
    <row r="228" spans="1:50" x14ac:dyDescent="0.2">
      <c r="A228" s="8">
        <v>12</v>
      </c>
      <c r="B228" s="8">
        <v>202312</v>
      </c>
      <c r="C228" s="8">
        <v>23</v>
      </c>
      <c r="D228" s="14">
        <v>4512</v>
      </c>
      <c r="E228" s="14">
        <v>855418</v>
      </c>
      <c r="F228" s="14">
        <v>95897</v>
      </c>
      <c r="G228" s="14">
        <v>1252015</v>
      </c>
      <c r="H228" s="14">
        <v>10512</v>
      </c>
      <c r="I228" s="14">
        <v>1177798</v>
      </c>
      <c r="J228" s="14">
        <v>650121</v>
      </c>
      <c r="K228" s="14">
        <v>2375911</v>
      </c>
      <c r="L228" s="14">
        <v>2789836</v>
      </c>
      <c r="M228" s="14">
        <v>17427081</v>
      </c>
      <c r="N228" s="14">
        <v>322419</v>
      </c>
      <c r="O228" s="14">
        <v>54759</v>
      </c>
      <c r="P228" s="14">
        <v>138381</v>
      </c>
      <c r="Q228" s="14">
        <v>3302275</v>
      </c>
      <c r="R228" s="14">
        <v>279280</v>
      </c>
      <c r="S228" s="14">
        <v>5616135</v>
      </c>
      <c r="T228" s="19">
        <f t="shared" si="39"/>
        <v>36352350</v>
      </c>
      <c r="V228" s="14">
        <v>855309</v>
      </c>
      <c r="W228" s="14">
        <v>12776</v>
      </c>
      <c r="X228" s="19">
        <f t="shared" si="41"/>
        <v>868085</v>
      </c>
      <c r="Z228" s="14">
        <v>1916</v>
      </c>
      <c r="AA228" s="14">
        <v>8963</v>
      </c>
      <c r="AB228" s="14">
        <v>90378</v>
      </c>
      <c r="AC228" s="14">
        <v>23804</v>
      </c>
      <c r="AD228" s="14">
        <v>4097</v>
      </c>
      <c r="AE228" s="14">
        <v>107953</v>
      </c>
      <c r="AF228" s="14">
        <v>556051</v>
      </c>
      <c r="AG228" s="14">
        <v>107519</v>
      </c>
      <c r="AH228" s="14">
        <v>20815</v>
      </c>
      <c r="AI228" s="14">
        <v>12952</v>
      </c>
      <c r="AJ228" s="14">
        <v>47463</v>
      </c>
      <c r="AK228" s="14">
        <v>99340</v>
      </c>
      <c r="AL228" s="14">
        <v>111042</v>
      </c>
      <c r="AM228" s="14">
        <v>0</v>
      </c>
      <c r="AN228" s="19">
        <f t="shared" si="42"/>
        <v>1192293</v>
      </c>
      <c r="AP228" s="14">
        <v>164457</v>
      </c>
      <c r="AQ228" s="14">
        <v>20343</v>
      </c>
      <c r="AR228" s="14">
        <v>505698</v>
      </c>
      <c r="AS228" s="14">
        <v>14360</v>
      </c>
      <c r="AT228" s="14">
        <v>1705347</v>
      </c>
      <c r="AU228" s="14">
        <v>1822</v>
      </c>
      <c r="AV228" s="19">
        <f t="shared" si="43"/>
        <v>2412027</v>
      </c>
      <c r="AX228" s="19">
        <f t="shared" si="40"/>
        <v>40824755</v>
      </c>
    </row>
    <row r="229" spans="1:50" x14ac:dyDescent="0.2">
      <c r="A229" s="8">
        <v>12</v>
      </c>
      <c r="B229" s="8">
        <v>202312</v>
      </c>
      <c r="C229" s="8">
        <v>31</v>
      </c>
      <c r="D229" s="14">
        <v>0</v>
      </c>
      <c r="E229" s="14">
        <v>0</v>
      </c>
      <c r="F229" s="14">
        <v>0</v>
      </c>
      <c r="G229" s="14">
        <v>0</v>
      </c>
      <c r="H229" s="14">
        <v>0</v>
      </c>
      <c r="I229" s="14">
        <v>0</v>
      </c>
      <c r="J229" s="14">
        <v>0</v>
      </c>
      <c r="K229" s="14">
        <v>0</v>
      </c>
      <c r="L229" s="14">
        <v>0</v>
      </c>
      <c r="M229" s="14">
        <v>3158158</v>
      </c>
      <c r="N229" s="14">
        <v>0</v>
      </c>
      <c r="O229" s="14">
        <v>0</v>
      </c>
      <c r="P229" s="14">
        <v>0</v>
      </c>
      <c r="Q229" s="14">
        <v>0</v>
      </c>
      <c r="R229" s="14">
        <v>0</v>
      </c>
      <c r="S229" s="14">
        <v>0</v>
      </c>
      <c r="T229" s="19">
        <f t="shared" si="39"/>
        <v>3158158</v>
      </c>
      <c r="V229" s="14">
        <v>0</v>
      </c>
      <c r="W229" s="14">
        <v>0</v>
      </c>
      <c r="X229" s="19">
        <f t="shared" si="41"/>
        <v>0</v>
      </c>
      <c r="Z229" s="14">
        <v>0</v>
      </c>
      <c r="AA229" s="14">
        <v>0</v>
      </c>
      <c r="AB229" s="14">
        <v>0</v>
      </c>
      <c r="AC229" s="14">
        <v>0</v>
      </c>
      <c r="AD229" s="14">
        <v>0</v>
      </c>
      <c r="AE229" s="14">
        <v>0</v>
      </c>
      <c r="AF229" s="14">
        <v>0</v>
      </c>
      <c r="AG229" s="14">
        <v>0</v>
      </c>
      <c r="AH229" s="14">
        <v>0</v>
      </c>
      <c r="AI229" s="14">
        <v>0</v>
      </c>
      <c r="AJ229" s="14">
        <v>0</v>
      </c>
      <c r="AK229" s="14">
        <v>0</v>
      </c>
      <c r="AL229" s="14">
        <v>0</v>
      </c>
      <c r="AM229" s="14">
        <v>0</v>
      </c>
      <c r="AN229" s="19">
        <f t="shared" si="42"/>
        <v>0</v>
      </c>
      <c r="AP229" s="14">
        <v>0</v>
      </c>
      <c r="AQ229" s="14">
        <v>0</v>
      </c>
      <c r="AR229" s="14">
        <v>0</v>
      </c>
      <c r="AS229" s="14">
        <v>0</v>
      </c>
      <c r="AT229" s="14">
        <v>0</v>
      </c>
      <c r="AU229" s="14">
        <v>0</v>
      </c>
      <c r="AV229" s="19">
        <f t="shared" si="43"/>
        <v>0</v>
      </c>
      <c r="AX229" s="19">
        <f t="shared" si="40"/>
        <v>3158158</v>
      </c>
    </row>
    <row r="230" spans="1:50" x14ac:dyDescent="0.2">
      <c r="A230" s="8">
        <v>12</v>
      </c>
      <c r="B230" s="8">
        <v>202312</v>
      </c>
      <c r="C230" s="8">
        <v>32</v>
      </c>
      <c r="D230" s="14">
        <v>0</v>
      </c>
      <c r="E230" s="14">
        <v>0</v>
      </c>
      <c r="F230" s="14">
        <v>0</v>
      </c>
      <c r="G230" s="14">
        <v>0</v>
      </c>
      <c r="H230" s="14">
        <v>0</v>
      </c>
      <c r="I230" s="14">
        <v>0</v>
      </c>
      <c r="J230" s="14">
        <v>0</v>
      </c>
      <c r="K230" s="14">
        <v>0</v>
      </c>
      <c r="L230" s="14">
        <v>0</v>
      </c>
      <c r="M230" s="14">
        <v>14384184</v>
      </c>
      <c r="N230" s="14">
        <v>0</v>
      </c>
      <c r="O230" s="14">
        <v>0</v>
      </c>
      <c r="P230" s="14">
        <v>0</v>
      </c>
      <c r="Q230" s="14">
        <v>0</v>
      </c>
      <c r="R230" s="14">
        <v>0</v>
      </c>
      <c r="S230" s="14">
        <v>0</v>
      </c>
      <c r="T230" s="19">
        <f t="shared" si="39"/>
        <v>14384184</v>
      </c>
      <c r="V230" s="14">
        <v>0</v>
      </c>
      <c r="W230" s="14">
        <v>0</v>
      </c>
      <c r="X230" s="19">
        <f t="shared" si="41"/>
        <v>0</v>
      </c>
      <c r="Z230" s="14">
        <v>0</v>
      </c>
      <c r="AA230" s="14">
        <v>0</v>
      </c>
      <c r="AB230" s="14">
        <v>0</v>
      </c>
      <c r="AC230" s="14">
        <v>0</v>
      </c>
      <c r="AD230" s="14">
        <v>0</v>
      </c>
      <c r="AE230" s="14">
        <v>0</v>
      </c>
      <c r="AF230" s="14">
        <v>0</v>
      </c>
      <c r="AG230" s="14">
        <v>0</v>
      </c>
      <c r="AH230" s="14">
        <v>0</v>
      </c>
      <c r="AI230" s="14">
        <v>0</v>
      </c>
      <c r="AJ230" s="14">
        <v>0</v>
      </c>
      <c r="AK230" s="14">
        <v>0</v>
      </c>
      <c r="AL230" s="14">
        <v>0</v>
      </c>
      <c r="AM230" s="14">
        <v>0</v>
      </c>
      <c r="AN230" s="19">
        <f t="shared" si="42"/>
        <v>0</v>
      </c>
      <c r="AP230" s="14">
        <v>0</v>
      </c>
      <c r="AQ230" s="14">
        <v>0</v>
      </c>
      <c r="AR230" s="14">
        <v>0</v>
      </c>
      <c r="AS230" s="14">
        <v>0</v>
      </c>
      <c r="AT230" s="14">
        <v>0</v>
      </c>
      <c r="AU230" s="14">
        <v>0</v>
      </c>
      <c r="AV230" s="19">
        <f t="shared" si="43"/>
        <v>0</v>
      </c>
      <c r="AX230" s="19">
        <f t="shared" si="40"/>
        <v>14384184</v>
      </c>
    </row>
    <row r="231" spans="1:50" x14ac:dyDescent="0.2">
      <c r="D231" s="14">
        <f t="shared" ref="D231:S231" si="44">SUM(D3:D230)</f>
        <v>2132826</v>
      </c>
      <c r="E231" s="14">
        <f t="shared" si="44"/>
        <v>65527781</v>
      </c>
      <c r="F231" s="14">
        <f t="shared" si="44"/>
        <v>8521881</v>
      </c>
      <c r="G231" s="14">
        <f t="shared" si="44"/>
        <v>218599237</v>
      </c>
      <c r="H231" s="14">
        <f t="shared" si="44"/>
        <v>6416795</v>
      </c>
      <c r="I231" s="14">
        <f t="shared" si="44"/>
        <v>175899809</v>
      </c>
      <c r="J231" s="14">
        <f t="shared" si="44"/>
        <v>123631739</v>
      </c>
      <c r="K231" s="14">
        <f t="shared" si="44"/>
        <v>229590734</v>
      </c>
      <c r="L231" s="14">
        <f t="shared" si="44"/>
        <v>329854722</v>
      </c>
      <c r="M231" s="14">
        <f t="shared" si="44"/>
        <v>3335868163</v>
      </c>
      <c r="N231" s="14">
        <f t="shared" si="44"/>
        <v>15001606</v>
      </c>
      <c r="O231" s="14">
        <f t="shared" si="44"/>
        <v>7600343</v>
      </c>
      <c r="P231" s="14">
        <f t="shared" si="44"/>
        <v>10177218</v>
      </c>
      <c r="Q231" s="14">
        <f t="shared" si="44"/>
        <v>282326466</v>
      </c>
      <c r="R231" s="14">
        <f t="shared" si="44"/>
        <v>19172657</v>
      </c>
      <c r="S231" s="14">
        <f t="shared" si="44"/>
        <v>992469918</v>
      </c>
      <c r="T231" s="19">
        <f>SUM(T3:T230)</f>
        <v>5822791895</v>
      </c>
      <c r="V231" s="14">
        <f t="shared" ref="V231:X231" si="45">SUM(V3:V230)</f>
        <v>66626164</v>
      </c>
      <c r="W231" s="14">
        <f t="shared" si="45"/>
        <v>1000686</v>
      </c>
      <c r="X231" s="19">
        <f t="shared" si="45"/>
        <v>67626850</v>
      </c>
      <c r="Z231" s="14">
        <f t="shared" ref="Z231:AN231" si="46">SUM(Z3:Z230)</f>
        <v>14189342</v>
      </c>
      <c r="AA231" s="14">
        <f t="shared" si="46"/>
        <v>881184</v>
      </c>
      <c r="AB231" s="14">
        <f t="shared" si="46"/>
        <v>318557826</v>
      </c>
      <c r="AC231" s="14">
        <f t="shared" si="46"/>
        <v>4656309</v>
      </c>
      <c r="AD231" s="14">
        <f t="shared" si="46"/>
        <v>1882021</v>
      </c>
      <c r="AE231" s="14">
        <f t="shared" si="46"/>
        <v>29290632</v>
      </c>
      <c r="AF231" s="14">
        <f t="shared" si="46"/>
        <v>91888843</v>
      </c>
      <c r="AG231" s="14">
        <f t="shared" si="46"/>
        <v>30468487</v>
      </c>
      <c r="AH231" s="14">
        <f t="shared" si="46"/>
        <v>700846</v>
      </c>
      <c r="AI231" s="14">
        <f t="shared" si="46"/>
        <v>8247163</v>
      </c>
      <c r="AJ231" s="14">
        <f t="shared" si="46"/>
        <v>2278369</v>
      </c>
      <c r="AK231" s="14">
        <f t="shared" si="46"/>
        <v>13451713</v>
      </c>
      <c r="AL231" s="14">
        <f t="shared" si="46"/>
        <v>7070654</v>
      </c>
      <c r="AM231" s="14">
        <f t="shared" si="46"/>
        <v>0</v>
      </c>
      <c r="AN231" s="19">
        <f t="shared" si="46"/>
        <v>523563389</v>
      </c>
      <c r="AP231" s="14">
        <f t="shared" ref="AP231:AV231" si="47">SUM(AP3:AP230)</f>
        <v>16934658</v>
      </c>
      <c r="AQ231" s="14">
        <f t="shared" si="47"/>
        <v>2125561</v>
      </c>
      <c r="AR231" s="14">
        <f t="shared" si="47"/>
        <v>72358683</v>
      </c>
      <c r="AS231" s="14">
        <f t="shared" si="47"/>
        <v>2339608</v>
      </c>
      <c r="AT231" s="14">
        <f t="shared" si="47"/>
        <v>164657865</v>
      </c>
      <c r="AU231" s="14">
        <f t="shared" si="47"/>
        <v>855980</v>
      </c>
      <c r="AV231" s="19">
        <f t="shared" si="47"/>
        <v>259272355</v>
      </c>
      <c r="AX231" s="19">
        <f t="shared" si="40"/>
        <v>6673254489</v>
      </c>
    </row>
  </sheetData>
  <autoFilter ref="A2:T231" xr:uid="{2B59B55E-AB38-4D39-9C1C-C8ABAAD6C976}"/>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936C1-431A-4204-B313-77837845F947}">
  <dimension ref="A2:L122"/>
  <sheetViews>
    <sheetView view="pageBreakPreview" zoomScale="60" zoomScaleNormal="100" workbookViewId="0">
      <pane xSplit="1" ySplit="2" topLeftCell="B87" activePane="bottomRight" state="frozen"/>
      <selection pane="topRight" activeCell="B1" sqref="B1"/>
      <selection pane="bottomLeft" activeCell="A2" sqref="A2"/>
      <selection pane="bottomRight" activeCell="B4" sqref="B4"/>
    </sheetView>
  </sheetViews>
  <sheetFormatPr defaultColWidth="8.7109375" defaultRowHeight="15.75" x14ac:dyDescent="0.25"/>
  <cols>
    <col min="1" max="1" width="35.7109375" style="150" customWidth="1"/>
    <col min="2" max="2" width="23.42578125" style="150" bestFit="1" customWidth="1"/>
    <col min="3" max="3" width="24" style="150" bestFit="1" customWidth="1"/>
    <col min="4" max="4" width="23.42578125" style="150" bestFit="1" customWidth="1"/>
    <col min="5" max="5" width="23" style="150" bestFit="1" customWidth="1"/>
    <col min="6" max="7" width="23.42578125" style="150" bestFit="1" customWidth="1"/>
    <col min="8" max="8" width="23" style="150" bestFit="1" customWidth="1"/>
    <col min="9" max="9" width="23.42578125" style="150" bestFit="1" customWidth="1"/>
    <col min="10" max="10" width="24" style="150" bestFit="1" customWidth="1"/>
    <col min="11" max="11" width="23.42578125" style="150" bestFit="1" customWidth="1"/>
    <col min="12" max="12" width="24" style="150" bestFit="1" customWidth="1"/>
    <col min="13" max="16384" width="8.7109375" style="150"/>
  </cols>
  <sheetData>
    <row r="2" spans="1:12" x14ac:dyDescent="0.25">
      <c r="A2" s="148" t="s">
        <v>150</v>
      </c>
      <c r="B2" s="149">
        <v>2024</v>
      </c>
      <c r="C2" s="149">
        <v>2025</v>
      </c>
      <c r="D2" s="149">
        <v>2026</v>
      </c>
      <c r="E2" s="149">
        <v>2027</v>
      </c>
      <c r="F2" s="149">
        <v>2028</v>
      </c>
      <c r="G2" s="149">
        <v>2029</v>
      </c>
      <c r="H2" s="149">
        <v>2030</v>
      </c>
      <c r="I2" s="149">
        <v>2031</v>
      </c>
      <c r="J2" s="149">
        <v>2032</v>
      </c>
      <c r="K2" s="149">
        <v>2033</v>
      </c>
      <c r="L2" s="149">
        <v>2034</v>
      </c>
    </row>
    <row r="3" spans="1:12" x14ac:dyDescent="0.25">
      <c r="A3" s="151" t="s">
        <v>151</v>
      </c>
      <c r="B3" s="152">
        <v>8933438.3003813382</v>
      </c>
      <c r="C3" s="152">
        <v>9221628.9283140618</v>
      </c>
      <c r="D3" s="152">
        <v>9643973.769512713</v>
      </c>
      <c r="E3" s="152">
        <v>10307230.750351682</v>
      </c>
      <c r="F3" s="152">
        <v>11573270.692781106</v>
      </c>
      <c r="G3" s="152">
        <v>11728333.638587646</v>
      </c>
      <c r="H3" s="152">
        <v>12053083.591941258</v>
      </c>
      <c r="I3" s="152">
        <v>12210235.514382154</v>
      </c>
      <c r="J3" s="152">
        <v>12163738.894295121</v>
      </c>
      <c r="K3" s="152">
        <v>12197973.799875338</v>
      </c>
      <c r="L3" s="152">
        <v>12238121.741098246</v>
      </c>
    </row>
    <row r="4" spans="1:12" x14ac:dyDescent="0.25">
      <c r="A4" s="153" t="s">
        <v>2</v>
      </c>
      <c r="B4" s="154">
        <v>3844669.0657048952</v>
      </c>
      <c r="C4" s="154">
        <v>3911887.2695378819</v>
      </c>
      <c r="D4" s="154">
        <v>3977792.3557985467</v>
      </c>
      <c r="E4" s="154">
        <v>4050766.0302455504</v>
      </c>
      <c r="F4" s="154">
        <v>4133742.7098708833</v>
      </c>
      <c r="G4" s="154">
        <v>4186949.3662862796</v>
      </c>
      <c r="H4" s="154">
        <v>4246313.8015265716</v>
      </c>
      <c r="I4" s="154">
        <v>4286571.2647276521</v>
      </c>
      <c r="J4" s="154">
        <v>4338967.2066932069</v>
      </c>
      <c r="K4" s="154">
        <v>4358654.0493933409</v>
      </c>
      <c r="L4" s="154">
        <v>4403188.245458819</v>
      </c>
    </row>
    <row r="5" spans="1:12" x14ac:dyDescent="0.25">
      <c r="A5" s="153" t="s">
        <v>152</v>
      </c>
      <c r="B5" s="154">
        <v>4957732.5721945949</v>
      </c>
      <c r="C5" s="154">
        <v>5174591.7866708776</v>
      </c>
      <c r="D5" s="154">
        <v>5552936.7700799089</v>
      </c>
      <c r="E5" s="154">
        <v>6143138.4868781418</v>
      </c>
      <c r="F5" s="154">
        <v>7326114.1444322104</v>
      </c>
      <c r="G5" s="154">
        <v>7428558.2228372479</v>
      </c>
      <c r="H5" s="154">
        <v>7694047.7988145975</v>
      </c>
      <c r="I5" s="154">
        <v>7811031.0695332028</v>
      </c>
      <c r="J5" s="154">
        <v>7712133.799028364</v>
      </c>
      <c r="K5" s="154">
        <v>7726790.1466833167</v>
      </c>
      <c r="L5" s="154">
        <v>7722689.2247299086</v>
      </c>
    </row>
    <row r="6" spans="1:12" x14ac:dyDescent="0.25">
      <c r="A6" s="153" t="s">
        <v>153</v>
      </c>
      <c r="B6" s="154">
        <v>130533.4117606746</v>
      </c>
      <c r="C6" s="154">
        <v>134663.48851177059</v>
      </c>
      <c r="D6" s="154">
        <v>112767.96487653282</v>
      </c>
      <c r="E6" s="154">
        <v>112855.46205325675</v>
      </c>
      <c r="F6" s="154">
        <v>112945.25462467691</v>
      </c>
      <c r="G6" s="154">
        <v>112360.8643235723</v>
      </c>
      <c r="H6" s="154">
        <v>112258.01245337151</v>
      </c>
      <c r="I6" s="154">
        <v>112169.90114202362</v>
      </c>
      <c r="J6" s="154">
        <v>112173.69868507991</v>
      </c>
      <c r="K6" s="154">
        <v>112066.96464804506</v>
      </c>
      <c r="L6" s="154">
        <v>111781.76716026451</v>
      </c>
    </row>
    <row r="7" spans="1:12" x14ac:dyDescent="0.25">
      <c r="A7" s="153" t="s">
        <v>154</v>
      </c>
      <c r="B7" s="154">
        <v>503.25072117355074</v>
      </c>
      <c r="C7" s="154">
        <v>486.38359353144841</v>
      </c>
      <c r="D7" s="154">
        <v>476.67875772606845</v>
      </c>
      <c r="E7" s="154">
        <v>470.77117473366894</v>
      </c>
      <c r="F7" s="154">
        <v>468.58385333450701</v>
      </c>
      <c r="G7" s="154">
        <v>465.18514054379506</v>
      </c>
      <c r="H7" s="154">
        <v>463.97914671743456</v>
      </c>
      <c r="I7" s="154">
        <v>463.27897927493075</v>
      </c>
      <c r="J7" s="154">
        <v>464.18988847055016</v>
      </c>
      <c r="K7" s="154">
        <v>462.63915063401589</v>
      </c>
      <c r="L7" s="154">
        <v>462.50374925331863</v>
      </c>
    </row>
    <row r="8" spans="1:12" x14ac:dyDescent="0.25">
      <c r="B8" s="154"/>
      <c r="C8" s="154"/>
      <c r="D8" s="154"/>
      <c r="E8" s="154"/>
      <c r="F8" s="154"/>
      <c r="G8" s="154"/>
      <c r="H8" s="154"/>
      <c r="I8" s="154"/>
      <c r="J8" s="154"/>
      <c r="K8" s="154"/>
      <c r="L8" s="154"/>
    </row>
    <row r="9" spans="1:12" x14ac:dyDescent="0.25">
      <c r="A9" s="151" t="s">
        <v>155</v>
      </c>
      <c r="B9" s="152">
        <v>2125712.631100168</v>
      </c>
      <c r="C9" s="152">
        <v>2164462.3509451244</v>
      </c>
      <c r="D9" s="152">
        <v>2202343.0507787745</v>
      </c>
      <c r="E9" s="152">
        <v>2248241.9113674052</v>
      </c>
      <c r="F9" s="152">
        <v>2306462.4275927478</v>
      </c>
      <c r="G9" s="152">
        <v>2336015.9322759816</v>
      </c>
      <c r="H9" s="152">
        <v>2370814.0172624863</v>
      </c>
      <c r="I9" s="152">
        <v>2393658.6087987288</v>
      </c>
      <c r="J9" s="152">
        <v>2420449.4142854353</v>
      </c>
      <c r="K9" s="152">
        <v>2431101.4841997465</v>
      </c>
      <c r="L9" s="152">
        <v>2454793.1136905057</v>
      </c>
    </row>
    <row r="10" spans="1:12" x14ac:dyDescent="0.25">
      <c r="A10" s="153" t="s">
        <v>2</v>
      </c>
      <c r="B10" s="154">
        <v>2053079.7179910755</v>
      </c>
      <c r="C10" s="154">
        <v>2088974.701047047</v>
      </c>
      <c r="D10" s="154">
        <v>2124168.4702900741</v>
      </c>
      <c r="E10" s="154">
        <v>2163136.9142299839</v>
      </c>
      <c r="F10" s="154">
        <v>2207447.0317182834</v>
      </c>
      <c r="G10" s="154">
        <v>2235859.7521063625</v>
      </c>
      <c r="H10" s="154">
        <v>2267560.7687293608</v>
      </c>
      <c r="I10" s="154">
        <v>2289058.5308991084</v>
      </c>
      <c r="J10" s="154">
        <v>2317038.3241962972</v>
      </c>
      <c r="K10" s="154">
        <v>2327551.2335698158</v>
      </c>
      <c r="L10" s="154">
        <v>2351332.8004970355</v>
      </c>
    </row>
    <row r="11" spans="1:12" x14ac:dyDescent="0.25">
      <c r="A11" s="153" t="s">
        <v>152</v>
      </c>
      <c r="B11" s="154">
        <v>58359.229702843855</v>
      </c>
      <c r="C11" s="154">
        <v>60911.956483989583</v>
      </c>
      <c r="D11" s="154">
        <v>65365.589565677248</v>
      </c>
      <c r="E11" s="154">
        <v>72313.063448156958</v>
      </c>
      <c r="F11" s="154">
        <v>86238.289774253528</v>
      </c>
      <c r="G11" s="154">
        <v>87444.195380551551</v>
      </c>
      <c r="H11" s="154">
        <v>90569.367406785779</v>
      </c>
      <c r="I11" s="154">
        <v>91946.419006048425</v>
      </c>
      <c r="J11" s="154">
        <v>90782.264134374636</v>
      </c>
      <c r="K11" s="154">
        <v>90954.789204443412</v>
      </c>
      <c r="L11" s="154">
        <v>90906.51579663303</v>
      </c>
    </row>
    <row r="12" spans="1:12" x14ac:dyDescent="0.25">
      <c r="A12" s="153" t="s">
        <v>153</v>
      </c>
      <c r="B12" s="154">
        <v>10453.80594301064</v>
      </c>
      <c r="C12" s="154">
        <v>10784.564331252695</v>
      </c>
      <c r="D12" s="154">
        <v>9031.0550035179858</v>
      </c>
      <c r="E12" s="154">
        <v>9038.062240161049</v>
      </c>
      <c r="F12" s="154">
        <v>9045.2533041506358</v>
      </c>
      <c r="G12" s="154">
        <v>8998.4522382754421</v>
      </c>
      <c r="H12" s="154">
        <v>8990.2153165750733</v>
      </c>
      <c r="I12" s="154">
        <v>8983.1588967834577</v>
      </c>
      <c r="J12" s="154">
        <v>8983.4630241148079</v>
      </c>
      <c r="K12" s="154">
        <v>8974.9151979634298</v>
      </c>
      <c r="L12" s="154">
        <v>8952.0750748679093</v>
      </c>
    </row>
    <row r="13" spans="1:12" x14ac:dyDescent="0.25">
      <c r="A13" s="153" t="s">
        <v>156</v>
      </c>
      <c r="B13" s="154">
        <v>3819.877463238015</v>
      </c>
      <c r="C13" s="154">
        <v>3791.1290828351371</v>
      </c>
      <c r="D13" s="154">
        <v>3777.9359195054617</v>
      </c>
      <c r="E13" s="154">
        <v>3753.8714491031801</v>
      </c>
      <c r="F13" s="154">
        <v>3731.8527960605315</v>
      </c>
      <c r="G13" s="154">
        <v>3713.5325507917032</v>
      </c>
      <c r="H13" s="154">
        <v>3693.6658097646755</v>
      </c>
      <c r="I13" s="154">
        <v>3670.4999967887652</v>
      </c>
      <c r="J13" s="154">
        <v>3645.3629306491248</v>
      </c>
      <c r="K13" s="154">
        <v>3620.5462275239151</v>
      </c>
      <c r="L13" s="154">
        <v>3601.7223219693828</v>
      </c>
    </row>
    <row r="14" spans="1:12" x14ac:dyDescent="0.25">
      <c r="B14" s="154"/>
      <c r="C14" s="154"/>
      <c r="D14" s="154"/>
      <c r="E14" s="154"/>
      <c r="F14" s="154"/>
      <c r="G14" s="154"/>
      <c r="H14" s="154"/>
      <c r="I14" s="154"/>
      <c r="J14" s="154"/>
      <c r="K14" s="154"/>
      <c r="L14" s="154"/>
    </row>
    <row r="15" spans="1:12" x14ac:dyDescent="0.25">
      <c r="A15" s="151" t="s">
        <v>157</v>
      </c>
      <c r="B15" s="152">
        <v>15633906.544185156</v>
      </c>
      <c r="C15" s="152">
        <v>16111256.851898422</v>
      </c>
      <c r="D15" s="152">
        <v>16759493.165264305</v>
      </c>
      <c r="E15" s="152">
        <v>17816511.420982242</v>
      </c>
      <c r="F15" s="152">
        <v>19813367.887442928</v>
      </c>
      <c r="G15" s="152">
        <v>20073308.984094873</v>
      </c>
      <c r="H15" s="152">
        <v>20599910.449732997</v>
      </c>
      <c r="I15" s="152">
        <v>20859018.63714426</v>
      </c>
      <c r="J15" s="152">
        <v>20807041.621893253</v>
      </c>
      <c r="K15" s="152">
        <v>20867264.62398462</v>
      </c>
      <c r="L15" s="152">
        <v>20946248.995634183</v>
      </c>
    </row>
    <row r="16" spans="1:12" x14ac:dyDescent="0.25">
      <c r="A16" s="153" t="s">
        <v>2</v>
      </c>
      <c r="B16" s="154">
        <v>7458838.2625851613</v>
      </c>
      <c r="C16" s="154">
        <v>7589244.729857997</v>
      </c>
      <c r="D16" s="154">
        <v>7717103.6874689283</v>
      </c>
      <c r="E16" s="154">
        <v>7858676.0376048563</v>
      </c>
      <c r="F16" s="154">
        <v>8019654.6868239753</v>
      </c>
      <c r="G16" s="154">
        <v>8122878.0951103838</v>
      </c>
      <c r="H16" s="154">
        <v>8238047.8830530727</v>
      </c>
      <c r="I16" s="154">
        <v>8316149.2493208041</v>
      </c>
      <c r="J16" s="154">
        <v>8417799.8335604183</v>
      </c>
      <c r="K16" s="154">
        <v>8455993.2315074876</v>
      </c>
      <c r="L16" s="154">
        <v>8542391.6600665804</v>
      </c>
    </row>
    <row r="17" spans="1:12" x14ac:dyDescent="0.25">
      <c r="A17" s="153" t="s">
        <v>152</v>
      </c>
      <c r="B17" s="154">
        <v>7694682.8860661201</v>
      </c>
      <c r="C17" s="154">
        <v>8031260.7191818217</v>
      </c>
      <c r="D17" s="154">
        <v>8618473.6489784271</v>
      </c>
      <c r="E17" s="154">
        <v>9534500.2767648268</v>
      </c>
      <c r="F17" s="154">
        <v>11370545.770195857</v>
      </c>
      <c r="G17" s="154">
        <v>11529544.805622473</v>
      </c>
      <c r="H17" s="154">
        <v>11941599.725276515</v>
      </c>
      <c r="I17" s="154">
        <v>12123164.413981786</v>
      </c>
      <c r="J17" s="154">
        <v>11969670.226114493</v>
      </c>
      <c r="K17" s="154">
        <v>11992417.711145312</v>
      </c>
      <c r="L17" s="154">
        <v>11986052.847064307</v>
      </c>
    </row>
    <row r="18" spans="1:12" x14ac:dyDescent="0.25">
      <c r="A18" s="153" t="s">
        <v>153</v>
      </c>
      <c r="B18" s="154">
        <v>391687.47149295296</v>
      </c>
      <c r="C18" s="154">
        <v>404080.4618996894</v>
      </c>
      <c r="D18" s="154">
        <v>338379.25809277111</v>
      </c>
      <c r="E18" s="154">
        <v>338641.80809779669</v>
      </c>
      <c r="F18" s="154">
        <v>338911.24582093605</v>
      </c>
      <c r="G18" s="154">
        <v>337157.68436630757</v>
      </c>
      <c r="H18" s="154">
        <v>336849.06001922372</v>
      </c>
      <c r="I18" s="154">
        <v>336584.66719989665</v>
      </c>
      <c r="J18" s="154">
        <v>336596.06236698484</v>
      </c>
      <c r="K18" s="154">
        <v>336275.78892492491</v>
      </c>
      <c r="L18" s="154">
        <v>335420.0058625032</v>
      </c>
    </row>
    <row r="19" spans="1:12" x14ac:dyDescent="0.25">
      <c r="A19" s="153" t="s">
        <v>156</v>
      </c>
      <c r="B19" s="154">
        <v>36392.255335309812</v>
      </c>
      <c r="C19" s="154">
        <v>36118.367387288752</v>
      </c>
      <c r="D19" s="154">
        <v>35992.675143703796</v>
      </c>
      <c r="E19" s="154">
        <v>35763.411152956178</v>
      </c>
      <c r="F19" s="154">
        <v>35553.637815622889</v>
      </c>
      <c r="G19" s="154">
        <v>35379.099482902777</v>
      </c>
      <c r="H19" s="154">
        <v>35189.827570624417</v>
      </c>
      <c r="I19" s="154">
        <v>34969.125155695452</v>
      </c>
      <c r="J19" s="154">
        <v>34729.642465965684</v>
      </c>
      <c r="K19" s="154">
        <v>34493.211898387308</v>
      </c>
      <c r="L19" s="154">
        <v>34313.875156844922</v>
      </c>
    </row>
    <row r="20" spans="1:12" x14ac:dyDescent="0.25">
      <c r="A20" s="153" t="s">
        <v>154</v>
      </c>
      <c r="B20" s="154">
        <v>52305.668705610071</v>
      </c>
      <c r="C20" s="154">
        <v>50552.573571626563</v>
      </c>
      <c r="D20" s="154">
        <v>49543.895580475728</v>
      </c>
      <c r="E20" s="154">
        <v>48929.887361807356</v>
      </c>
      <c r="F20" s="154">
        <v>48702.546786536128</v>
      </c>
      <c r="G20" s="154">
        <v>48349.299512807542</v>
      </c>
      <c r="H20" s="154">
        <v>48223.953813559412</v>
      </c>
      <c r="I20" s="154">
        <v>48151.181486078873</v>
      </c>
      <c r="J20" s="154">
        <v>48245.857385391755</v>
      </c>
      <c r="K20" s="154">
        <v>48084.680508510457</v>
      </c>
      <c r="L20" s="154">
        <v>48070.607483946245</v>
      </c>
    </row>
    <row r="21" spans="1:12" x14ac:dyDescent="0.25">
      <c r="B21" s="154"/>
      <c r="C21" s="154"/>
      <c r="D21" s="154"/>
      <c r="E21" s="154"/>
      <c r="F21" s="154"/>
      <c r="G21" s="154"/>
      <c r="H21" s="154"/>
      <c r="I21" s="154"/>
      <c r="J21" s="154"/>
      <c r="K21" s="154"/>
      <c r="L21" s="154"/>
    </row>
    <row r="22" spans="1:12" x14ac:dyDescent="0.25">
      <c r="A22" s="151" t="s">
        <v>158</v>
      </c>
      <c r="B22" s="152">
        <v>225711847.7458514</v>
      </c>
      <c r="C22" s="152">
        <v>232055544.42020386</v>
      </c>
      <c r="D22" s="152">
        <v>239119151.11255091</v>
      </c>
      <c r="E22" s="152">
        <v>251881146.4091512</v>
      </c>
      <c r="F22" s="152">
        <v>275358976.78561908</v>
      </c>
      <c r="G22" s="152">
        <v>278872476.59411913</v>
      </c>
      <c r="H22" s="152">
        <v>285486255.89087909</v>
      </c>
      <c r="I22" s="152">
        <v>288865796.62925798</v>
      </c>
      <c r="J22" s="152">
        <v>288878374.32487619</v>
      </c>
      <c r="K22" s="152">
        <v>289779450.30963069</v>
      </c>
      <c r="L22" s="152">
        <v>291166214.99221605</v>
      </c>
    </row>
    <row r="23" spans="1:12" x14ac:dyDescent="0.25">
      <c r="A23" s="153" t="s">
        <v>2</v>
      </c>
      <c r="B23" s="154">
        <v>127917515.84346591</v>
      </c>
      <c r="C23" s="154">
        <v>130153959.47667077</v>
      </c>
      <c r="D23" s="154">
        <v>132346713.85210305</v>
      </c>
      <c r="E23" s="154">
        <v>134774650.0405508</v>
      </c>
      <c r="F23" s="154">
        <v>137535400.1985532</v>
      </c>
      <c r="G23" s="154">
        <v>139305660.05673075</v>
      </c>
      <c r="H23" s="154">
        <v>141280797.82687747</v>
      </c>
      <c r="I23" s="154">
        <v>142620219.9198679</v>
      </c>
      <c r="J23" s="154">
        <v>144363506.17467159</v>
      </c>
      <c r="K23" s="154">
        <v>145018514.95955396</v>
      </c>
      <c r="L23" s="154">
        <v>146500229.93512818</v>
      </c>
    </row>
    <row r="24" spans="1:12" x14ac:dyDescent="0.25">
      <c r="A24" s="153" t="s">
        <v>152</v>
      </c>
      <c r="B24" s="154">
        <v>86804522.758355677</v>
      </c>
      <c r="C24" s="154">
        <v>90601492.51100871</v>
      </c>
      <c r="D24" s="154">
        <v>97225903.014115199</v>
      </c>
      <c r="E24" s="154">
        <v>107559695.24913168</v>
      </c>
      <c r="F24" s="154">
        <v>128272316.57216467</v>
      </c>
      <c r="G24" s="154">
        <v>130066001.32741812</v>
      </c>
      <c r="H24" s="154">
        <v>134714435.99073249</v>
      </c>
      <c r="I24" s="154">
        <v>136762686.24174291</v>
      </c>
      <c r="J24" s="154">
        <v>135031102.24779698</v>
      </c>
      <c r="K24" s="154">
        <v>135287719.00657579</v>
      </c>
      <c r="L24" s="154">
        <v>135215916.30890077</v>
      </c>
    </row>
    <row r="25" spans="1:12" x14ac:dyDescent="0.25">
      <c r="A25" s="153" t="s">
        <v>153</v>
      </c>
      <c r="B25" s="154">
        <v>10390998.98672061</v>
      </c>
      <c r="C25" s="154">
        <v>10719770.163056673</v>
      </c>
      <c r="D25" s="154">
        <v>8976796.0015859623</v>
      </c>
      <c r="E25" s="154">
        <v>8983761.1384226996</v>
      </c>
      <c r="F25" s="154">
        <v>8990908.998162644</v>
      </c>
      <c r="G25" s="154">
        <v>8944389.1152857542</v>
      </c>
      <c r="H25" s="154">
        <v>8936201.681397194</v>
      </c>
      <c r="I25" s="154">
        <v>8929187.6569065657</v>
      </c>
      <c r="J25" s="154">
        <v>8929489.9570266474</v>
      </c>
      <c r="K25" s="154">
        <v>8920993.4866156001</v>
      </c>
      <c r="L25" s="154">
        <v>8898290.5880506225</v>
      </c>
    </row>
    <row r="26" spans="1:12" x14ac:dyDescent="0.25">
      <c r="A26" s="153" t="s">
        <v>156</v>
      </c>
      <c r="B26" s="154">
        <v>60870.402050182529</v>
      </c>
      <c r="C26" s="154">
        <v>60412.291681393006</v>
      </c>
      <c r="D26" s="154">
        <v>60202.056362611256</v>
      </c>
      <c r="E26" s="154">
        <v>59818.584902437789</v>
      </c>
      <c r="F26" s="154">
        <v>59467.713892514512</v>
      </c>
      <c r="G26" s="154">
        <v>59175.777644322334</v>
      </c>
      <c r="H26" s="154">
        <v>58859.197721175544</v>
      </c>
      <c r="I26" s="154">
        <v>58490.046521108598</v>
      </c>
      <c r="J26" s="154">
        <v>58089.483064032429</v>
      </c>
      <c r="K26" s="154">
        <v>57694.024646496953</v>
      </c>
      <c r="L26" s="154">
        <v>57394.062485331771</v>
      </c>
    </row>
    <row r="27" spans="1:12" x14ac:dyDescent="0.25">
      <c r="A27" s="153" t="s">
        <v>154</v>
      </c>
      <c r="B27" s="154">
        <v>537939.75525898894</v>
      </c>
      <c r="C27" s="154">
        <v>519909.97778632917</v>
      </c>
      <c r="D27" s="154">
        <v>509536.18838409916</v>
      </c>
      <c r="E27" s="154">
        <v>503221.39614357776</v>
      </c>
      <c r="F27" s="154">
        <v>500883.30284607771</v>
      </c>
      <c r="G27" s="154">
        <v>497250.31704018021</v>
      </c>
      <c r="H27" s="154">
        <v>495961.19415073184</v>
      </c>
      <c r="I27" s="154">
        <v>495212.7642194592</v>
      </c>
      <c r="J27" s="154">
        <v>496186.46231692442</v>
      </c>
      <c r="K27" s="154">
        <v>494528.83223879803</v>
      </c>
      <c r="L27" s="154">
        <v>494384.09765118698</v>
      </c>
    </row>
    <row r="28" spans="1:12" x14ac:dyDescent="0.25">
      <c r="B28" s="154"/>
      <c r="C28" s="154"/>
      <c r="D28" s="154"/>
      <c r="E28" s="154"/>
      <c r="F28" s="154"/>
      <c r="G28" s="154"/>
      <c r="H28" s="154"/>
      <c r="I28" s="154"/>
      <c r="J28" s="154"/>
      <c r="K28" s="154"/>
      <c r="L28" s="154"/>
    </row>
    <row r="29" spans="1:12" x14ac:dyDescent="0.25">
      <c r="A29" s="151" t="s">
        <v>159</v>
      </c>
      <c r="B29" s="152">
        <v>6416557.1050165221</v>
      </c>
      <c r="C29" s="152">
        <v>6539640.3475628188</v>
      </c>
      <c r="D29" s="152">
        <v>6670624.6210047491</v>
      </c>
      <c r="E29" s="152">
        <v>6832760.5546483053</v>
      </c>
      <c r="F29" s="152">
        <v>7059060.5133143375</v>
      </c>
      <c r="G29" s="152">
        <v>7150330.2703348249</v>
      </c>
      <c r="H29" s="152">
        <v>7264619.9508403558</v>
      </c>
      <c r="I29" s="152">
        <v>7336955.6585917575</v>
      </c>
      <c r="J29" s="152">
        <v>7410538.795090857</v>
      </c>
      <c r="K29" s="152">
        <v>7442418.1872996837</v>
      </c>
      <c r="L29" s="152">
        <v>7511475.4661567351</v>
      </c>
    </row>
    <row r="30" spans="1:12" x14ac:dyDescent="0.25">
      <c r="A30" s="153" t="s">
        <v>2</v>
      </c>
      <c r="B30" s="154">
        <v>5993878.2834708272</v>
      </c>
      <c r="C30" s="154">
        <v>6098672.1487744423</v>
      </c>
      <c r="D30" s="154">
        <v>6201418.8503909167</v>
      </c>
      <c r="E30" s="154">
        <v>6315185.5530792205</v>
      </c>
      <c r="F30" s="154">
        <v>6444547.0428566542</v>
      </c>
      <c r="G30" s="154">
        <v>6527496.7628388256</v>
      </c>
      <c r="H30" s="154">
        <v>6620046.5228094039</v>
      </c>
      <c r="I30" s="154">
        <v>6682808.3185075056</v>
      </c>
      <c r="J30" s="154">
        <v>6764494.1263942653</v>
      </c>
      <c r="K30" s="154">
        <v>6795186.1149409581</v>
      </c>
      <c r="L30" s="154">
        <v>6864615.3807911156</v>
      </c>
    </row>
    <row r="31" spans="1:12" x14ac:dyDescent="0.25">
      <c r="A31" s="153" t="s">
        <v>152</v>
      </c>
      <c r="B31" s="154">
        <v>406211.94820649619</v>
      </c>
      <c r="C31" s="154">
        <v>423980.31362680905</v>
      </c>
      <c r="D31" s="154">
        <v>454980.01975591667</v>
      </c>
      <c r="E31" s="154">
        <v>503338.21288639092</v>
      </c>
      <c r="F31" s="154">
        <v>600265.35438470356</v>
      </c>
      <c r="G31" s="154">
        <v>608659.11263308534</v>
      </c>
      <c r="H31" s="154">
        <v>630412.00799721293</v>
      </c>
      <c r="I31" s="154">
        <v>639997.03534876637</v>
      </c>
      <c r="J31" s="154">
        <v>631893.88489862171</v>
      </c>
      <c r="K31" s="154">
        <v>633094.75312775956</v>
      </c>
      <c r="L31" s="154">
        <v>632758.7439800537</v>
      </c>
    </row>
    <row r="32" spans="1:12" x14ac:dyDescent="0.25">
      <c r="A32" s="153" t="s">
        <v>153</v>
      </c>
      <c r="B32" s="154">
        <v>16466.873339198959</v>
      </c>
      <c r="C32" s="154">
        <v>16987.885161567927</v>
      </c>
      <c r="D32" s="154">
        <v>14225.750857915877</v>
      </c>
      <c r="E32" s="154">
        <v>14236.788682693583</v>
      </c>
      <c r="F32" s="154">
        <v>14248.116072979585</v>
      </c>
      <c r="G32" s="154">
        <v>14174.394862914309</v>
      </c>
      <c r="H32" s="154">
        <v>14161.420033738761</v>
      </c>
      <c r="I32" s="154">
        <v>14150.304735485646</v>
      </c>
      <c r="J32" s="154">
        <v>14150.78379796984</v>
      </c>
      <c r="K32" s="154">
        <v>14137.319230966437</v>
      </c>
      <c r="L32" s="154">
        <v>14101.341385565824</v>
      </c>
    </row>
    <row r="33" spans="1:12" x14ac:dyDescent="0.25">
      <c r="A33" s="153" t="s">
        <v>156</v>
      </c>
      <c r="B33" s="154">
        <v>0</v>
      </c>
      <c r="C33" s="154">
        <v>0</v>
      </c>
      <c r="D33" s="154">
        <v>0</v>
      </c>
      <c r="E33" s="154">
        <v>0</v>
      </c>
      <c r="F33" s="154">
        <v>0</v>
      </c>
      <c r="G33" s="154">
        <v>0</v>
      </c>
      <c r="H33" s="154">
        <v>0</v>
      </c>
      <c r="I33" s="154">
        <v>0</v>
      </c>
      <c r="J33" s="154">
        <v>0</v>
      </c>
      <c r="K33" s="154">
        <v>0</v>
      </c>
      <c r="L33" s="154">
        <v>0</v>
      </c>
    </row>
    <row r="34" spans="1:12" x14ac:dyDescent="0.25">
      <c r="A34" s="153" t="s">
        <v>154</v>
      </c>
      <c r="B34" s="154">
        <v>0</v>
      </c>
      <c r="C34" s="154">
        <v>0</v>
      </c>
      <c r="D34" s="154">
        <v>0</v>
      </c>
      <c r="E34" s="154">
        <v>0</v>
      </c>
      <c r="F34" s="154">
        <v>0</v>
      </c>
      <c r="G34" s="154">
        <v>0</v>
      </c>
      <c r="H34" s="154">
        <v>0</v>
      </c>
      <c r="I34" s="154">
        <v>0</v>
      </c>
      <c r="J34" s="154">
        <v>0</v>
      </c>
      <c r="K34" s="154">
        <v>0</v>
      </c>
      <c r="L34" s="154">
        <v>0</v>
      </c>
    </row>
    <row r="35" spans="1:12" x14ac:dyDescent="0.25">
      <c r="B35" s="154"/>
      <c r="C35" s="154"/>
      <c r="D35" s="154"/>
      <c r="E35" s="154"/>
      <c r="F35" s="154"/>
      <c r="G35" s="154"/>
      <c r="H35" s="154"/>
      <c r="I35" s="154"/>
      <c r="J35" s="154"/>
      <c r="K35" s="154"/>
      <c r="L35" s="154"/>
    </row>
    <row r="36" spans="1:12" x14ac:dyDescent="0.25">
      <c r="A36" s="151" t="s">
        <v>160</v>
      </c>
      <c r="B36" s="152">
        <v>7620518.2049184917</v>
      </c>
      <c r="C36" s="152">
        <v>7772028.4440897005</v>
      </c>
      <c r="D36" s="152">
        <v>7887090.8892643563</v>
      </c>
      <c r="E36" s="152">
        <v>8086989.9602278983</v>
      </c>
      <c r="F36" s="152">
        <v>8378471.4403863037</v>
      </c>
      <c r="G36" s="152">
        <v>8481822.096786378</v>
      </c>
      <c r="H36" s="152">
        <v>8617248.7782771736</v>
      </c>
      <c r="I36" s="152">
        <v>8700995.1992004532</v>
      </c>
      <c r="J36" s="152">
        <v>8778915.7603727411</v>
      </c>
      <c r="K36" s="152">
        <v>8814169.7051129378</v>
      </c>
      <c r="L36" s="152">
        <v>8889831.2046685629</v>
      </c>
    </row>
    <row r="37" spans="1:12" x14ac:dyDescent="0.25">
      <c r="A37" s="153" t="s">
        <v>2</v>
      </c>
      <c r="B37" s="154">
        <v>6655506.652841948</v>
      </c>
      <c r="C37" s="154">
        <v>6771868.0860776864</v>
      </c>
      <c r="D37" s="154">
        <v>6885956.3814726388</v>
      </c>
      <c r="E37" s="154">
        <v>7012281.1099380031</v>
      </c>
      <c r="F37" s="154">
        <v>7155922.0407539532</v>
      </c>
      <c r="G37" s="154">
        <v>7248028.0841341056</v>
      </c>
      <c r="H37" s="154">
        <v>7350793.8584912103</v>
      </c>
      <c r="I37" s="154">
        <v>7420483.5533862393</v>
      </c>
      <c r="J37" s="154">
        <v>7511186.1689752713</v>
      </c>
      <c r="K37" s="154">
        <v>7545266.0625434769</v>
      </c>
      <c r="L37" s="154">
        <v>7622359.2097369963</v>
      </c>
    </row>
    <row r="38" spans="1:12" x14ac:dyDescent="0.25">
      <c r="A38" s="153" t="s">
        <v>152</v>
      </c>
      <c r="B38" s="154">
        <v>620452.37148980808</v>
      </c>
      <c r="C38" s="154">
        <v>647591.95837592892</v>
      </c>
      <c r="D38" s="154">
        <v>694941.2332266887</v>
      </c>
      <c r="E38" s="154">
        <v>768804.04238638503</v>
      </c>
      <c r="F38" s="154">
        <v>916851.57045610354</v>
      </c>
      <c r="G38" s="154">
        <v>929672.28445507528</v>
      </c>
      <c r="H38" s="154">
        <v>962897.88398515515</v>
      </c>
      <c r="I38" s="154">
        <v>977538.15485193639</v>
      </c>
      <c r="J38" s="154">
        <v>965161.31823861448</v>
      </c>
      <c r="K38" s="154">
        <v>966995.53691166185</v>
      </c>
      <c r="L38" s="154">
        <v>966482.31303073745</v>
      </c>
    </row>
    <row r="39" spans="1:12" x14ac:dyDescent="0.25">
      <c r="A39" s="153" t="s">
        <v>153</v>
      </c>
      <c r="B39" s="154">
        <v>274490.81474123354</v>
      </c>
      <c r="C39" s="154">
        <v>283175.70328479417</v>
      </c>
      <c r="D39" s="154">
        <v>237132.93124079402</v>
      </c>
      <c r="E39" s="154">
        <v>237316.92376042987</v>
      </c>
      <c r="F39" s="154">
        <v>237505.7431267084</v>
      </c>
      <c r="G39" s="154">
        <v>236276.86411624341</v>
      </c>
      <c r="H39" s="154">
        <v>236060.58314060449</v>
      </c>
      <c r="I39" s="154">
        <v>235875.2991944211</v>
      </c>
      <c r="J39" s="154">
        <v>235883.28481797507</v>
      </c>
      <c r="K39" s="154">
        <v>235658.8402685594</v>
      </c>
      <c r="L39" s="154">
        <v>235059.1157250336</v>
      </c>
    </row>
    <row r="40" spans="1:12" x14ac:dyDescent="0.25">
      <c r="A40" s="153" t="s">
        <v>156</v>
      </c>
      <c r="B40" s="154">
        <v>64361.045166738077</v>
      </c>
      <c r="C40" s="154">
        <v>63876.664233740361</v>
      </c>
      <c r="D40" s="154">
        <v>63654.372867295955</v>
      </c>
      <c r="E40" s="154">
        <v>63248.911047805552</v>
      </c>
      <c r="F40" s="154">
        <v>62877.919167404405</v>
      </c>
      <c r="G40" s="154">
        <v>62569.241691605668</v>
      </c>
      <c r="H40" s="154">
        <v>62234.507337202434</v>
      </c>
      <c r="I40" s="154">
        <v>61844.186980171165</v>
      </c>
      <c r="J40" s="154">
        <v>61420.653014816875</v>
      </c>
      <c r="K40" s="154">
        <v>61002.516840004289</v>
      </c>
      <c r="L40" s="154">
        <v>60685.35320130927</v>
      </c>
    </row>
    <row r="41" spans="1:12" x14ac:dyDescent="0.25">
      <c r="A41" s="153" t="s">
        <v>154</v>
      </c>
      <c r="B41" s="154">
        <v>5707.3206787636773</v>
      </c>
      <c r="C41" s="154">
        <v>5516.0321175498348</v>
      </c>
      <c r="D41" s="154">
        <v>5405.9704569388214</v>
      </c>
      <c r="E41" s="154">
        <v>5338.9730952750178</v>
      </c>
      <c r="F41" s="154">
        <v>5314.166882134522</v>
      </c>
      <c r="G41" s="154">
        <v>5275.6223893489478</v>
      </c>
      <c r="H41" s="154">
        <v>5261.9453229999963</v>
      </c>
      <c r="I41" s="154">
        <v>5254.0047876861463</v>
      </c>
      <c r="J41" s="154">
        <v>5264.3353260637396</v>
      </c>
      <c r="K41" s="154">
        <v>5246.7485492357719</v>
      </c>
      <c r="L41" s="154">
        <v>5245.2129744865006</v>
      </c>
    </row>
    <row r="42" spans="1:12" x14ac:dyDescent="0.25">
      <c r="B42" s="154"/>
      <c r="C42" s="154"/>
      <c r="D42" s="154"/>
      <c r="E42" s="154"/>
      <c r="F42" s="154"/>
      <c r="G42" s="154"/>
      <c r="H42" s="154"/>
      <c r="I42" s="154"/>
      <c r="J42" s="154"/>
      <c r="K42" s="154"/>
      <c r="L42" s="154"/>
    </row>
    <row r="43" spans="1:12" x14ac:dyDescent="0.25">
      <c r="A43" s="151" t="s">
        <v>161</v>
      </c>
      <c r="B43" s="152">
        <v>179397504.56887436</v>
      </c>
      <c r="C43" s="152">
        <v>183816033.90506542</v>
      </c>
      <c r="D43" s="152">
        <v>189025470.94208929</v>
      </c>
      <c r="E43" s="152">
        <v>197147929.57509837</v>
      </c>
      <c r="F43" s="152">
        <v>211349994.18041867</v>
      </c>
      <c r="G43" s="152">
        <v>214076024.02321434</v>
      </c>
      <c r="H43" s="152">
        <v>218601009.47364181</v>
      </c>
      <c r="I43" s="152">
        <v>221056810.38194188</v>
      </c>
      <c r="J43" s="152">
        <v>221823880.47904143</v>
      </c>
      <c r="K43" s="152">
        <v>222607989.31885704</v>
      </c>
      <c r="L43" s="152">
        <v>224026396.68915531</v>
      </c>
    </row>
    <row r="44" spans="1:12" x14ac:dyDescent="0.25">
      <c r="A44" s="153" t="s">
        <v>2</v>
      </c>
      <c r="B44" s="154">
        <v>126776170.37613656</v>
      </c>
      <c r="C44" s="154">
        <v>128992659.31598403</v>
      </c>
      <c r="D44" s="154">
        <v>131165848.81595056</v>
      </c>
      <c r="E44" s="154">
        <v>133572121.71657273</v>
      </c>
      <c r="F44" s="154">
        <v>136308239.05037987</v>
      </c>
      <c r="G44" s="154">
        <v>138062703.74515226</v>
      </c>
      <c r="H44" s="154">
        <v>140020218.32643041</v>
      </c>
      <c r="I44" s="154">
        <v>141347689.41079941</v>
      </c>
      <c r="J44" s="154">
        <v>143075421.17447606</v>
      </c>
      <c r="K44" s="154">
        <v>143724585.63614157</v>
      </c>
      <c r="L44" s="154">
        <v>145193079.99325633</v>
      </c>
    </row>
    <row r="45" spans="1:12" x14ac:dyDescent="0.25">
      <c r="A45" s="153" t="s">
        <v>152</v>
      </c>
      <c r="B45" s="154">
        <v>48060075.53478685</v>
      </c>
      <c r="C45" s="154">
        <v>50162300.710585542</v>
      </c>
      <c r="D45" s="154">
        <v>53829962.936423734</v>
      </c>
      <c r="E45" s="154">
        <v>59551356.472083487</v>
      </c>
      <c r="F45" s="154">
        <v>71019078.586972728</v>
      </c>
      <c r="G45" s="154">
        <v>72012167.680533558</v>
      </c>
      <c r="H45" s="154">
        <v>74585813.775672138</v>
      </c>
      <c r="I45" s="154">
        <v>75719845.259858027</v>
      </c>
      <c r="J45" s="154">
        <v>74761138.790432051</v>
      </c>
      <c r="K45" s="154">
        <v>74903216.88058795</v>
      </c>
      <c r="L45" s="154">
        <v>74863462.695388764</v>
      </c>
    </row>
    <row r="46" spans="1:12" x14ac:dyDescent="0.25">
      <c r="A46" s="153" t="s">
        <v>153</v>
      </c>
      <c r="B46" s="154">
        <v>3706621.9457480935</v>
      </c>
      <c r="C46" s="154">
        <v>3823899.452838032</v>
      </c>
      <c r="D46" s="154">
        <v>3202154.9712886061</v>
      </c>
      <c r="E46" s="154">
        <v>3204639.537891604</v>
      </c>
      <c r="F46" s="154">
        <v>3207189.2844377318</v>
      </c>
      <c r="G46" s="154">
        <v>3190594.9590022783</v>
      </c>
      <c r="H46" s="154">
        <v>3187674.3810896557</v>
      </c>
      <c r="I46" s="154">
        <v>3185172.375542528</v>
      </c>
      <c r="J46" s="154">
        <v>3185280.2104350859</v>
      </c>
      <c r="K46" s="154">
        <v>3182249.394656234</v>
      </c>
      <c r="L46" s="154">
        <v>3174150.9373124712</v>
      </c>
    </row>
    <row r="47" spans="1:12" x14ac:dyDescent="0.25">
      <c r="A47" s="153" t="s">
        <v>156</v>
      </c>
      <c r="B47" s="154">
        <v>430237.18215043901</v>
      </c>
      <c r="C47" s="154">
        <v>426999.21907571814</v>
      </c>
      <c r="D47" s="154">
        <v>425513.25795020122</v>
      </c>
      <c r="E47" s="154">
        <v>422802.84903382621</v>
      </c>
      <c r="F47" s="154">
        <v>420322.86287432595</v>
      </c>
      <c r="G47" s="154">
        <v>418259.43262646551</v>
      </c>
      <c r="H47" s="154">
        <v>416021.81878669182</v>
      </c>
      <c r="I47" s="154">
        <v>413412.62668749521</v>
      </c>
      <c r="J47" s="154">
        <v>410581.41008237388</v>
      </c>
      <c r="K47" s="154">
        <v>407786.27633119759</v>
      </c>
      <c r="L47" s="154">
        <v>405666.11824738752</v>
      </c>
    </row>
    <row r="48" spans="1:12" x14ac:dyDescent="0.25">
      <c r="A48" s="153" t="s">
        <v>154</v>
      </c>
      <c r="B48" s="154">
        <v>424399.53005240171</v>
      </c>
      <c r="C48" s="154">
        <v>410175.20658208628</v>
      </c>
      <c r="D48" s="154">
        <v>401990.96047622012</v>
      </c>
      <c r="E48" s="154">
        <v>397008.99951673392</v>
      </c>
      <c r="F48" s="154">
        <v>395164.39575399482</v>
      </c>
      <c r="G48" s="154">
        <v>392298.20589976542</v>
      </c>
      <c r="H48" s="154">
        <v>391281.17166291439</v>
      </c>
      <c r="I48" s="154">
        <v>390690.70905440848</v>
      </c>
      <c r="J48" s="154">
        <v>391458.89361585292</v>
      </c>
      <c r="K48" s="154">
        <v>390151.1311400737</v>
      </c>
      <c r="L48" s="154">
        <v>390036.94495033042</v>
      </c>
    </row>
    <row r="49" spans="1:12" x14ac:dyDescent="0.25">
      <c r="B49" s="154"/>
      <c r="C49" s="154"/>
      <c r="D49" s="154"/>
      <c r="E49" s="154"/>
      <c r="F49" s="154"/>
      <c r="G49" s="154"/>
      <c r="H49" s="154"/>
      <c r="I49" s="154"/>
      <c r="J49" s="154"/>
      <c r="K49" s="154"/>
      <c r="L49" s="154"/>
    </row>
    <row r="50" spans="1:12" x14ac:dyDescent="0.25">
      <c r="A50" s="151" t="s">
        <v>162</v>
      </c>
      <c r="B50" s="152">
        <v>126741002.77041942</v>
      </c>
      <c r="C50" s="152">
        <v>130056188.32241848</v>
      </c>
      <c r="D50" s="152">
        <v>134274472.33495712</v>
      </c>
      <c r="E50" s="152">
        <v>140729381.14083442</v>
      </c>
      <c r="F50" s="152">
        <v>152285979.01173759</v>
      </c>
      <c r="G50" s="152">
        <v>154281391.32629168</v>
      </c>
      <c r="H50" s="152">
        <v>157761782.90978575</v>
      </c>
      <c r="I50" s="152">
        <v>159602232.74591327</v>
      </c>
      <c r="J50" s="152">
        <v>159930535.22101709</v>
      </c>
      <c r="K50" s="152">
        <v>160478963.83024555</v>
      </c>
      <c r="L50" s="152">
        <v>161412230.27423644</v>
      </c>
    </row>
    <row r="51" spans="1:12" x14ac:dyDescent="0.25">
      <c r="A51" s="153" t="s">
        <v>2</v>
      </c>
      <c r="B51" s="154">
        <v>83866791.844897151</v>
      </c>
      <c r="C51" s="154">
        <v>85333075.421638593</v>
      </c>
      <c r="D51" s="154">
        <v>86770714.93143338</v>
      </c>
      <c r="E51" s="154">
        <v>88362547.117874652</v>
      </c>
      <c r="F51" s="154">
        <v>90172582.728011787</v>
      </c>
      <c r="G51" s="154">
        <v>91333221.394719735</v>
      </c>
      <c r="H51" s="154">
        <v>92628184.536722869</v>
      </c>
      <c r="I51" s="154">
        <v>93506352.261639819</v>
      </c>
      <c r="J51" s="154">
        <v>94649306.176071689</v>
      </c>
      <c r="K51" s="154">
        <v>95078750.768206611</v>
      </c>
      <c r="L51" s="154">
        <v>96050210.232616603</v>
      </c>
    </row>
    <row r="52" spans="1:12" x14ac:dyDescent="0.25">
      <c r="A52" s="153" t="s">
        <v>152</v>
      </c>
      <c r="B52" s="154">
        <v>40841709.252567187</v>
      </c>
      <c r="C52" s="154">
        <v>42628191.451315522</v>
      </c>
      <c r="D52" s="154">
        <v>45744990.428376704</v>
      </c>
      <c r="E52" s="154">
        <v>50607061.2574955</v>
      </c>
      <c r="F52" s="154">
        <v>60352392.849130891</v>
      </c>
      <c r="G52" s="154">
        <v>61196325.272660881</v>
      </c>
      <c r="H52" s="154">
        <v>63383423.490194321</v>
      </c>
      <c r="I52" s="154">
        <v>64347129.511148311</v>
      </c>
      <c r="J52" s="154">
        <v>63532415.625513457</v>
      </c>
      <c r="K52" s="154">
        <v>63653154.346473381</v>
      </c>
      <c r="L52" s="154">
        <v>63619371.02725444</v>
      </c>
    </row>
    <row r="53" spans="1:12" x14ac:dyDescent="0.25">
      <c r="A53" s="153" t="s">
        <v>153</v>
      </c>
      <c r="B53" s="154">
        <v>2001007.5898718727</v>
      </c>
      <c r="C53" s="154">
        <v>2064319.4639294404</v>
      </c>
      <c r="D53" s="154">
        <v>1728672.7633080047</v>
      </c>
      <c r="E53" s="154">
        <v>1730014.0483656416</v>
      </c>
      <c r="F53" s="154">
        <v>1731390.520599856</v>
      </c>
      <c r="G53" s="154">
        <v>1722432.1289345727</v>
      </c>
      <c r="H53" s="154">
        <v>1720855.4646144703</v>
      </c>
      <c r="I53" s="154">
        <v>1719504.7652005611</v>
      </c>
      <c r="J53" s="154">
        <v>1719562.9795104151</v>
      </c>
      <c r="K53" s="154">
        <v>1717926.8036430748</v>
      </c>
      <c r="L53" s="154">
        <v>1713554.8782489267</v>
      </c>
    </row>
    <row r="54" spans="1:12" x14ac:dyDescent="0.25">
      <c r="A54" s="153" t="s">
        <v>156</v>
      </c>
      <c r="B54" s="154">
        <v>6289.6094644323894</v>
      </c>
      <c r="C54" s="154">
        <v>6242.2738922290418</v>
      </c>
      <c r="D54" s="154">
        <v>6220.5507229015666</v>
      </c>
      <c r="E54" s="154">
        <v>6180.9274307265232</v>
      </c>
      <c r="F54" s="154">
        <v>6144.6726738910247</v>
      </c>
      <c r="G54" s="154">
        <v>6114.5075209136121</v>
      </c>
      <c r="H54" s="154">
        <v>6081.7959893020452</v>
      </c>
      <c r="I54" s="154">
        <v>6043.6523792132948</v>
      </c>
      <c r="J54" s="154">
        <v>6002.2630072709999</v>
      </c>
      <c r="K54" s="154">
        <v>5961.4011282305091</v>
      </c>
      <c r="L54" s="154">
        <v>5930.4066746982198</v>
      </c>
    </row>
    <row r="55" spans="1:12" x14ac:dyDescent="0.25">
      <c r="A55" s="153" t="s">
        <v>154</v>
      </c>
      <c r="B55" s="154">
        <v>25204.473618775333</v>
      </c>
      <c r="C55" s="154">
        <v>24359.71164270004</v>
      </c>
      <c r="D55" s="154">
        <v>23873.661116113926</v>
      </c>
      <c r="E55" s="154">
        <v>23577.789667911253</v>
      </c>
      <c r="F55" s="154">
        <v>23468.241321169891</v>
      </c>
      <c r="G55" s="154">
        <v>23298.0224555684</v>
      </c>
      <c r="H55" s="154">
        <v>23237.622264764846</v>
      </c>
      <c r="I55" s="154">
        <v>23202.555545352781</v>
      </c>
      <c r="J55" s="154">
        <v>23248.176914233387</v>
      </c>
      <c r="K55" s="154">
        <v>23170.510794253631</v>
      </c>
      <c r="L55" s="154">
        <v>23163.729441770374</v>
      </c>
    </row>
    <row r="56" spans="1:12" x14ac:dyDescent="0.25">
      <c r="B56" s="154"/>
      <c r="C56" s="154"/>
      <c r="D56" s="154"/>
      <c r="E56" s="154"/>
      <c r="F56" s="154"/>
      <c r="G56" s="154"/>
      <c r="H56" s="154"/>
      <c r="I56" s="154"/>
      <c r="J56" s="154"/>
      <c r="K56" s="154"/>
      <c r="L56" s="154"/>
    </row>
    <row r="57" spans="1:12" x14ac:dyDescent="0.25">
      <c r="A57" s="151" t="s">
        <v>163</v>
      </c>
      <c r="B57" s="152">
        <v>240500667.85382766</v>
      </c>
      <c r="C57" s="152">
        <v>248184690.5226056</v>
      </c>
      <c r="D57" s="152">
        <v>259508624.7713376</v>
      </c>
      <c r="E57" s="152">
        <v>277212545.08838779</v>
      </c>
      <c r="F57" s="152">
        <v>310987713.31094998</v>
      </c>
      <c r="G57" s="152">
        <v>315145040.36578506</v>
      </c>
      <c r="H57" s="152">
        <v>323828804.4665935</v>
      </c>
      <c r="I57" s="152">
        <v>328037227.70331073</v>
      </c>
      <c r="J57" s="152">
        <v>326828057.34311783</v>
      </c>
      <c r="K57" s="152">
        <v>327749130.39522403</v>
      </c>
      <c r="L57" s="152">
        <v>328843535.62886584</v>
      </c>
    </row>
    <row r="58" spans="1:12" x14ac:dyDescent="0.25">
      <c r="A58" s="153" t="s">
        <v>2</v>
      </c>
      <c r="B58" s="154">
        <v>104532066.74780954</v>
      </c>
      <c r="C58" s="154">
        <v>106359651.29401012</v>
      </c>
      <c r="D58" s="154">
        <v>108151533.70528778</v>
      </c>
      <c r="E58" s="154">
        <v>110135602.78321467</v>
      </c>
      <c r="F58" s="154">
        <v>112391641.90254435</v>
      </c>
      <c r="G58" s="154">
        <v>113838268.82017797</v>
      </c>
      <c r="H58" s="154">
        <v>115452318.56046335</v>
      </c>
      <c r="I58" s="154">
        <v>116546872.0209863</v>
      </c>
      <c r="J58" s="154">
        <v>117971456.55849931</v>
      </c>
      <c r="K58" s="154">
        <v>118506718.84506147</v>
      </c>
      <c r="L58" s="154">
        <v>119717551.68297781</v>
      </c>
    </row>
    <row r="59" spans="1:12" x14ac:dyDescent="0.25">
      <c r="A59" s="153" t="s">
        <v>152</v>
      </c>
      <c r="B59" s="154">
        <v>132096662.26018883</v>
      </c>
      <c r="C59" s="154">
        <v>137874783.20470011</v>
      </c>
      <c r="D59" s="154">
        <v>147955623.33946684</v>
      </c>
      <c r="E59" s="154">
        <v>163681295.45145983</v>
      </c>
      <c r="F59" s="154">
        <v>195201175.48177201</v>
      </c>
      <c r="G59" s="154">
        <v>197930754.10033721</v>
      </c>
      <c r="H59" s="154">
        <v>205004610.21112707</v>
      </c>
      <c r="I59" s="154">
        <v>208121579.38547835</v>
      </c>
      <c r="J59" s="154">
        <v>205486503.94522536</v>
      </c>
      <c r="K59" s="154">
        <v>205877016.05493507</v>
      </c>
      <c r="L59" s="154">
        <v>205767748.74486008</v>
      </c>
    </row>
    <row r="60" spans="1:12" x14ac:dyDescent="0.25">
      <c r="A60" s="153" t="s">
        <v>153</v>
      </c>
      <c r="B60" s="154">
        <v>3193709.3739058711</v>
      </c>
      <c r="C60" s="154">
        <v>3294758.3287827233</v>
      </c>
      <c r="D60" s="154">
        <v>2759049.2092766371</v>
      </c>
      <c r="E60" s="154">
        <v>2761189.9681040081</v>
      </c>
      <c r="F60" s="154">
        <v>2763386.8874458349</v>
      </c>
      <c r="G60" s="154">
        <v>2749088.8410109547</v>
      </c>
      <c r="H60" s="154">
        <v>2746572.4049693821</v>
      </c>
      <c r="I60" s="154">
        <v>2744416.6203529895</v>
      </c>
      <c r="J60" s="154">
        <v>2744509.5333374366</v>
      </c>
      <c r="K60" s="154">
        <v>2741898.1138549061</v>
      </c>
      <c r="L60" s="154">
        <v>2734920.2996856947</v>
      </c>
    </row>
    <row r="61" spans="1:12" x14ac:dyDescent="0.25">
      <c r="A61" s="153" t="s">
        <v>154</v>
      </c>
      <c r="B61" s="154">
        <v>678229.47192340891</v>
      </c>
      <c r="C61" s="154">
        <v>655497.69511265564</v>
      </c>
      <c r="D61" s="154">
        <v>642418.51730633841</v>
      </c>
      <c r="E61" s="154">
        <v>634456.8856092483</v>
      </c>
      <c r="F61" s="154">
        <v>631509.03918784438</v>
      </c>
      <c r="G61" s="154">
        <v>626928.60425893147</v>
      </c>
      <c r="H61" s="154">
        <v>625303.29003367224</v>
      </c>
      <c r="I61" s="154">
        <v>624359.67649312934</v>
      </c>
      <c r="J61" s="154">
        <v>625587.30605573475</v>
      </c>
      <c r="K61" s="154">
        <v>623497.38137264305</v>
      </c>
      <c r="L61" s="154">
        <v>623314.90134218452</v>
      </c>
    </row>
    <row r="62" spans="1:12" x14ac:dyDescent="0.25">
      <c r="B62" s="154"/>
      <c r="C62" s="154"/>
      <c r="D62" s="154"/>
      <c r="E62" s="154"/>
      <c r="F62" s="154"/>
      <c r="G62" s="154"/>
      <c r="H62" s="154"/>
      <c r="I62" s="154"/>
      <c r="J62" s="154"/>
      <c r="K62" s="154"/>
      <c r="L62" s="154"/>
    </row>
    <row r="63" spans="1:12" x14ac:dyDescent="0.25">
      <c r="A63" s="151" t="s">
        <v>164</v>
      </c>
      <c r="B63" s="152">
        <v>341498270.16437835</v>
      </c>
      <c r="C63" s="152">
        <v>351352590.0838607</v>
      </c>
      <c r="D63" s="152">
        <v>364971591.90094918</v>
      </c>
      <c r="E63" s="152">
        <v>385941559.17535371</v>
      </c>
      <c r="F63" s="152">
        <v>424826844.70295304</v>
      </c>
      <c r="G63" s="152">
        <v>430459639.56382984</v>
      </c>
      <c r="H63" s="152">
        <v>441206541.18792289</v>
      </c>
      <c r="I63" s="152">
        <v>446640897.08797264</v>
      </c>
      <c r="J63" s="152">
        <v>446338819.71633321</v>
      </c>
      <c r="K63" s="152">
        <v>447743373.06791168</v>
      </c>
      <c r="L63" s="152">
        <v>449825710.98541176</v>
      </c>
    </row>
    <row r="64" spans="1:12" x14ac:dyDescent="0.25">
      <c r="A64" s="153" t="s">
        <v>2</v>
      </c>
      <c r="B64" s="154">
        <v>191069492.91274336</v>
      </c>
      <c r="C64" s="154">
        <v>194410053.0237394</v>
      </c>
      <c r="D64" s="154">
        <v>197685354.7979604</v>
      </c>
      <c r="E64" s="154">
        <v>201311945.99067006</v>
      </c>
      <c r="F64" s="154">
        <v>205435659.06678855</v>
      </c>
      <c r="G64" s="154">
        <v>208079883.75482643</v>
      </c>
      <c r="H64" s="154">
        <v>211030133.1376909</v>
      </c>
      <c r="I64" s="154">
        <v>213030818.48884311</v>
      </c>
      <c r="J64" s="154">
        <v>215634752.89540789</v>
      </c>
      <c r="K64" s="154">
        <v>216613134.90631261</v>
      </c>
      <c r="L64" s="154">
        <v>218826362.13447914</v>
      </c>
    </row>
    <row r="65" spans="1:12" x14ac:dyDescent="0.25">
      <c r="A65" s="153" t="s">
        <v>152</v>
      </c>
      <c r="B65" s="154">
        <v>145672309.58585504</v>
      </c>
      <c r="C65" s="154">
        <v>152044251.22807044</v>
      </c>
      <c r="D65" s="154">
        <v>163161104.90076029</v>
      </c>
      <c r="E65" s="154">
        <v>180502913.06720543</v>
      </c>
      <c r="F65" s="154">
        <v>215262108.66929179</v>
      </c>
      <c r="G65" s="154">
        <v>218272207.59805477</v>
      </c>
      <c r="H65" s="154">
        <v>226073047.82902959</v>
      </c>
      <c r="I65" s="154">
        <v>229510349.65609103</v>
      </c>
      <c r="J65" s="154">
        <v>226604466.04974723</v>
      </c>
      <c r="K65" s="154">
        <v>227035111.30579925</v>
      </c>
      <c r="L65" s="154">
        <v>226914614.53359842</v>
      </c>
    </row>
    <row r="66" spans="1:12" x14ac:dyDescent="0.25">
      <c r="A66" s="153" t="s">
        <v>153</v>
      </c>
      <c r="B66" s="154">
        <v>4597142.6877550958</v>
      </c>
      <c r="C66" s="154">
        <v>4742596.2684136555</v>
      </c>
      <c r="D66" s="154">
        <v>3971476.8667477383</v>
      </c>
      <c r="E66" s="154">
        <v>3974558.3537076684</v>
      </c>
      <c r="F66" s="154">
        <v>3977720.6801768155</v>
      </c>
      <c r="G66" s="154">
        <v>3957139.5464786966</v>
      </c>
      <c r="H66" s="154">
        <v>3953517.2959250803</v>
      </c>
      <c r="I66" s="154">
        <v>3950414.1802920182</v>
      </c>
      <c r="J66" s="154">
        <v>3950547.9226577254</v>
      </c>
      <c r="K66" s="154">
        <v>3946788.9494471811</v>
      </c>
      <c r="L66" s="154">
        <v>3936744.8271965478</v>
      </c>
    </row>
    <row r="67" spans="1:12" x14ac:dyDescent="0.25">
      <c r="A67" s="153" t="s">
        <v>156</v>
      </c>
      <c r="B67" s="154">
        <v>65584.999942589304</v>
      </c>
      <c r="C67" s="154">
        <v>65091.407531519129</v>
      </c>
      <c r="D67" s="154">
        <v>64864.888847465365</v>
      </c>
      <c r="E67" s="154">
        <v>64451.716355640405</v>
      </c>
      <c r="F67" s="154">
        <v>64073.669318154054</v>
      </c>
      <c r="G67" s="154">
        <v>63759.121719057555</v>
      </c>
      <c r="H67" s="154">
        <v>63418.02171738039</v>
      </c>
      <c r="I67" s="154">
        <v>63020.278633389622</v>
      </c>
      <c r="J67" s="154">
        <v>62588.690317483881</v>
      </c>
      <c r="K67" s="154">
        <v>62162.602441967982</v>
      </c>
      <c r="L67" s="154">
        <v>61839.407298512568</v>
      </c>
    </row>
    <row r="68" spans="1:12" x14ac:dyDescent="0.25">
      <c r="A68" s="153" t="s">
        <v>154</v>
      </c>
      <c r="B68" s="154">
        <v>93739.97808223241</v>
      </c>
      <c r="C68" s="154">
        <v>90598.156105715811</v>
      </c>
      <c r="D68" s="154">
        <v>88790.446633255357</v>
      </c>
      <c r="E68" s="154">
        <v>87690.047414879431</v>
      </c>
      <c r="F68" s="154">
        <v>87282.617377743867</v>
      </c>
      <c r="G68" s="154">
        <v>86649.54275091333</v>
      </c>
      <c r="H68" s="154">
        <v>86424.903559961531</v>
      </c>
      <c r="I68" s="154">
        <v>86294.48411304818</v>
      </c>
      <c r="J68" s="154">
        <v>86464.158202800405</v>
      </c>
      <c r="K68" s="154">
        <v>86175.303910711125</v>
      </c>
      <c r="L68" s="154">
        <v>86150.082839136172</v>
      </c>
    </row>
    <row r="69" spans="1:12" x14ac:dyDescent="0.25">
      <c r="B69" s="154"/>
      <c r="C69" s="154"/>
      <c r="D69" s="154"/>
      <c r="E69" s="154"/>
      <c r="F69" s="154"/>
      <c r="G69" s="154"/>
      <c r="H69" s="154"/>
      <c r="I69" s="154"/>
      <c r="J69" s="154"/>
      <c r="K69" s="154"/>
      <c r="L69" s="154"/>
    </row>
    <row r="70" spans="1:12" x14ac:dyDescent="0.25">
      <c r="A70" s="151" t="s">
        <v>165</v>
      </c>
      <c r="B70" s="152">
        <v>69593362.310848594</v>
      </c>
      <c r="C70" s="152">
        <v>72080510.170544133</v>
      </c>
      <c r="D70" s="152">
        <v>75986739.064594671</v>
      </c>
      <c r="E70" s="152">
        <v>82102849.432492614</v>
      </c>
      <c r="F70" s="152">
        <v>94019641.562356129</v>
      </c>
      <c r="G70" s="152">
        <v>95296958.823282257</v>
      </c>
      <c r="H70" s="152">
        <v>98190774.593423009</v>
      </c>
      <c r="I70" s="152">
        <v>99541706.9277118</v>
      </c>
      <c r="J70" s="152">
        <v>98865948.464760318</v>
      </c>
      <c r="K70" s="152">
        <v>99113574.522339702</v>
      </c>
      <c r="L70" s="152">
        <v>99312800.718451813</v>
      </c>
    </row>
    <row r="71" spans="1:12" x14ac:dyDescent="0.25">
      <c r="A71" s="153" t="s">
        <v>2</v>
      </c>
      <c r="B71" s="154">
        <v>20781160.51188219</v>
      </c>
      <c r="C71" s="154">
        <v>21144487.565342799</v>
      </c>
      <c r="D71" s="154">
        <v>21500716.970975976</v>
      </c>
      <c r="E71" s="154">
        <v>21895153.427250527</v>
      </c>
      <c r="F71" s="154">
        <v>22343658.010757748</v>
      </c>
      <c r="G71" s="154">
        <v>22631250.011102308</v>
      </c>
      <c r="H71" s="154">
        <v>22952125.965922508</v>
      </c>
      <c r="I71" s="154">
        <v>23169725.137733012</v>
      </c>
      <c r="J71" s="154">
        <v>23452935.073763706</v>
      </c>
      <c r="K71" s="154">
        <v>23559346.166924633</v>
      </c>
      <c r="L71" s="154">
        <v>23800061.885465849</v>
      </c>
    </row>
    <row r="72" spans="1:12" x14ac:dyDescent="0.25">
      <c r="A72" s="153" t="s">
        <v>152</v>
      </c>
      <c r="B72" s="154">
        <v>48061587.647513539</v>
      </c>
      <c r="C72" s="154">
        <v>50163878.965560392</v>
      </c>
      <c r="D72" s="154">
        <v>53831656.586946078</v>
      </c>
      <c r="E72" s="154">
        <v>59553230.134640425</v>
      </c>
      <c r="F72" s="154">
        <v>71021313.058129385</v>
      </c>
      <c r="G72" s="154">
        <v>72014433.397222817</v>
      </c>
      <c r="H72" s="154">
        <v>74588160.466911912</v>
      </c>
      <c r="I72" s="154">
        <v>75722227.631096661</v>
      </c>
      <c r="J72" s="154">
        <v>74763490.997917563</v>
      </c>
      <c r="K72" s="154">
        <v>74905573.558272198</v>
      </c>
      <c r="L72" s="154">
        <v>74865818.122288257</v>
      </c>
    </row>
    <row r="73" spans="1:12" x14ac:dyDescent="0.25">
      <c r="A73" s="153" t="s">
        <v>153</v>
      </c>
      <c r="B73" s="154">
        <v>700220.14049664873</v>
      </c>
      <c r="C73" s="154">
        <v>722375.10361227323</v>
      </c>
      <c r="D73" s="154">
        <v>604920.98646850605</v>
      </c>
      <c r="E73" s="154">
        <v>605390.34741259157</v>
      </c>
      <c r="F73" s="154">
        <v>605872.02153822198</v>
      </c>
      <c r="G73" s="154">
        <v>602737.17772141751</v>
      </c>
      <c r="H73" s="154">
        <v>602185.44962337019</v>
      </c>
      <c r="I73" s="154">
        <v>601712.79427805159</v>
      </c>
      <c r="J73" s="154">
        <v>601733.16543128015</v>
      </c>
      <c r="K73" s="154">
        <v>601160.61223282898</v>
      </c>
      <c r="L73" s="154">
        <v>599630.72787395597</v>
      </c>
    </row>
    <row r="74" spans="1:12" x14ac:dyDescent="0.25">
      <c r="A74" s="153" t="s">
        <v>156</v>
      </c>
      <c r="B74" s="154">
        <v>40920.88800595935</v>
      </c>
      <c r="C74" s="154">
        <v>40612.917589070203</v>
      </c>
      <c r="D74" s="154">
        <v>40471.584270330619</v>
      </c>
      <c r="E74" s="154">
        <v>40213.790791945125</v>
      </c>
      <c r="F74" s="154">
        <v>39977.913373396594</v>
      </c>
      <c r="G74" s="154">
        <v>39781.655584474756</v>
      </c>
      <c r="H74" s="154">
        <v>39568.830777282834</v>
      </c>
      <c r="I74" s="154">
        <v>39320.664272603739</v>
      </c>
      <c r="J74" s="154">
        <v>39051.380485833608</v>
      </c>
      <c r="K74" s="154">
        <v>38785.528625652987</v>
      </c>
      <c r="L74" s="154">
        <v>38583.875316497142</v>
      </c>
    </row>
    <row r="75" spans="1:12" x14ac:dyDescent="0.25">
      <c r="A75" s="153" t="s">
        <v>154</v>
      </c>
      <c r="B75" s="154">
        <v>9473.1229502725764</v>
      </c>
      <c r="C75" s="154">
        <v>9155.6184396005028</v>
      </c>
      <c r="D75" s="154">
        <v>8972.9359337867318</v>
      </c>
      <c r="E75" s="154">
        <v>8861.7323971173028</v>
      </c>
      <c r="F75" s="154">
        <v>8820.5585573705775</v>
      </c>
      <c r="G75" s="154">
        <v>8756.58165125905</v>
      </c>
      <c r="H75" s="154">
        <v>8733.8801879253442</v>
      </c>
      <c r="I75" s="154">
        <v>8720.7003314650301</v>
      </c>
      <c r="J75" s="154">
        <v>8737.8471619484808</v>
      </c>
      <c r="K75" s="154">
        <v>8708.6562843778102</v>
      </c>
      <c r="L75" s="154">
        <v>8706.1075072513886</v>
      </c>
    </row>
    <row r="76" spans="1:12" x14ac:dyDescent="0.25">
      <c r="B76" s="154"/>
      <c r="C76" s="154"/>
      <c r="D76" s="154"/>
      <c r="E76" s="154"/>
      <c r="F76" s="154"/>
      <c r="G76" s="154"/>
      <c r="H76" s="154"/>
      <c r="I76" s="154"/>
      <c r="J76" s="154"/>
      <c r="K76" s="154"/>
      <c r="L76" s="154"/>
    </row>
    <row r="77" spans="1:12" x14ac:dyDescent="0.25">
      <c r="A77" s="151" t="s">
        <v>166</v>
      </c>
      <c r="B77" s="152">
        <v>10368226.365344413</v>
      </c>
      <c r="C77" s="152">
        <v>10619263.45766329</v>
      </c>
      <c r="D77" s="152">
        <v>10949852.190320229</v>
      </c>
      <c r="E77" s="152">
        <v>11420563.340730809</v>
      </c>
      <c r="F77" s="152">
        <v>12243350.022003504</v>
      </c>
      <c r="G77" s="152">
        <v>12402349.436376782</v>
      </c>
      <c r="H77" s="152">
        <v>12664894.060378043</v>
      </c>
      <c r="I77" s="152">
        <v>12807246.463039791</v>
      </c>
      <c r="J77" s="152">
        <v>12851859.625323024</v>
      </c>
      <c r="K77" s="152">
        <v>12897105.280066285</v>
      </c>
      <c r="L77" s="152">
        <v>12979834.466203844</v>
      </c>
    </row>
    <row r="78" spans="1:12" x14ac:dyDescent="0.25">
      <c r="A78" s="153" t="s">
        <v>2</v>
      </c>
      <c r="B78" s="154">
        <v>7401134.5194467427</v>
      </c>
      <c r="C78" s="154">
        <v>7530532.1243436709</v>
      </c>
      <c r="D78" s="154">
        <v>7657401.9278547019</v>
      </c>
      <c r="E78" s="154">
        <v>7797879.0330958962</v>
      </c>
      <c r="F78" s="154">
        <v>7957612.3046438154</v>
      </c>
      <c r="G78" s="154">
        <v>8060037.146608239</v>
      </c>
      <c r="H78" s="154">
        <v>8174315.9475598186</v>
      </c>
      <c r="I78" s="154">
        <v>8251813.0989325196</v>
      </c>
      <c r="J78" s="154">
        <v>8352677.2846746286</v>
      </c>
      <c r="K78" s="154">
        <v>8390575.2073818371</v>
      </c>
      <c r="L78" s="154">
        <v>8476305.2325577736</v>
      </c>
    </row>
    <row r="79" spans="1:12" x14ac:dyDescent="0.25">
      <c r="A79" s="153" t="s">
        <v>152</v>
      </c>
      <c r="B79" s="154">
        <v>2781896.5233702403</v>
      </c>
      <c r="C79" s="154">
        <v>2903581.1616655495</v>
      </c>
      <c r="D79" s="154">
        <v>3115879.1383420625</v>
      </c>
      <c r="E79" s="154">
        <v>3447054.7473808848</v>
      </c>
      <c r="F79" s="154">
        <v>4110849.2988333702</v>
      </c>
      <c r="G79" s="154">
        <v>4168333.0015956373</v>
      </c>
      <c r="H79" s="154">
        <v>4317305.2419590373</v>
      </c>
      <c r="I79" s="154">
        <v>4382947.2162619215</v>
      </c>
      <c r="J79" s="154">
        <v>4327453.7080942485</v>
      </c>
      <c r="K79" s="154">
        <v>4335677.7181619341</v>
      </c>
      <c r="L79" s="154">
        <v>4333376.5975672528</v>
      </c>
    </row>
    <row r="80" spans="1:12" x14ac:dyDescent="0.25">
      <c r="A80" s="153" t="s">
        <v>153</v>
      </c>
      <c r="B80" s="154">
        <v>46565.443162399279</v>
      </c>
      <c r="C80" s="154">
        <v>48038.773642430802</v>
      </c>
      <c r="D80" s="154">
        <v>40227.940020637747</v>
      </c>
      <c r="E80" s="154">
        <v>40259.153062223442</v>
      </c>
      <c r="F80" s="154">
        <v>40291.184944516819</v>
      </c>
      <c r="G80" s="154">
        <v>40082.714232047918</v>
      </c>
      <c r="H80" s="154">
        <v>40046.02368017019</v>
      </c>
      <c r="I80" s="154">
        <v>40014.591557120671</v>
      </c>
      <c r="J80" s="154">
        <v>40015.946262195488</v>
      </c>
      <c r="K80" s="154">
        <v>39977.870817234681</v>
      </c>
      <c r="L80" s="154">
        <v>39876.131751135246</v>
      </c>
    </row>
    <row r="81" spans="1:12" x14ac:dyDescent="0.25">
      <c r="A81" s="153" t="s">
        <v>156</v>
      </c>
      <c r="B81" s="154">
        <v>120347.96254148938</v>
      </c>
      <c r="C81" s="154">
        <v>119442.22432314318</v>
      </c>
      <c r="D81" s="154">
        <v>119026.56430747933</v>
      </c>
      <c r="E81" s="154">
        <v>118268.39601270383</v>
      </c>
      <c r="F81" s="154">
        <v>117574.68265223796</v>
      </c>
      <c r="G81" s="154">
        <v>116997.4902651568</v>
      </c>
      <c r="H81" s="154">
        <v>116371.57442676876</v>
      </c>
      <c r="I81" s="154">
        <v>115641.71897483373</v>
      </c>
      <c r="J81" s="154">
        <v>114849.7577867353</v>
      </c>
      <c r="K81" s="154">
        <v>114067.88986378252</v>
      </c>
      <c r="L81" s="154">
        <v>113474.82930035779</v>
      </c>
    </row>
    <row r="82" spans="1:12" x14ac:dyDescent="0.25">
      <c r="A82" s="153" t="s">
        <v>154</v>
      </c>
      <c r="B82" s="154">
        <v>18281.916823541433</v>
      </c>
      <c r="C82" s="154">
        <v>17669.173688497558</v>
      </c>
      <c r="D82" s="154">
        <v>17316.61979534795</v>
      </c>
      <c r="E82" s="154">
        <v>17102.011179103225</v>
      </c>
      <c r="F82" s="154">
        <v>17022.550929562836</v>
      </c>
      <c r="G82" s="154">
        <v>16899.083675701764</v>
      </c>
      <c r="H82" s="154">
        <v>16855.272752248315</v>
      </c>
      <c r="I82" s="154">
        <v>16829.837313394779</v>
      </c>
      <c r="J82" s="154">
        <v>16862.92850521519</v>
      </c>
      <c r="K82" s="154">
        <v>16806.593841498212</v>
      </c>
      <c r="L82" s="154">
        <v>16801.675027325571</v>
      </c>
    </row>
    <row r="83" spans="1:12" x14ac:dyDescent="0.25">
      <c r="B83" s="154"/>
      <c r="C83" s="154"/>
      <c r="D83" s="154"/>
      <c r="E83" s="154"/>
      <c r="F83" s="154"/>
      <c r="G83" s="154"/>
      <c r="H83" s="154"/>
      <c r="I83" s="154"/>
      <c r="J83" s="154"/>
      <c r="K83" s="154"/>
      <c r="L83" s="154"/>
    </row>
    <row r="84" spans="1:12" x14ac:dyDescent="0.25">
      <c r="A84" s="151" t="s">
        <v>167</v>
      </c>
      <c r="B84" s="152">
        <v>1040078634.9535125</v>
      </c>
      <c r="C84" s="152">
        <v>1074847413.5149455</v>
      </c>
      <c r="D84" s="152">
        <v>1054080746.8923868</v>
      </c>
      <c r="E84" s="152">
        <v>1112014255.1297235</v>
      </c>
      <c r="F84" s="152">
        <v>1223999701.4100809</v>
      </c>
      <c r="G84" s="152">
        <v>1234959471.1087041</v>
      </c>
      <c r="H84" s="152">
        <v>1262298119.0296526</v>
      </c>
      <c r="I84" s="152">
        <v>1275107297.8805382</v>
      </c>
      <c r="J84" s="152">
        <v>1269478281.0165071</v>
      </c>
      <c r="K84" s="152">
        <v>1271731527.6847363</v>
      </c>
      <c r="L84" s="152">
        <v>1273370762.9588284</v>
      </c>
    </row>
    <row r="85" spans="1:12" x14ac:dyDescent="0.25">
      <c r="A85" s="153" t="s">
        <v>2</v>
      </c>
      <c r="B85" s="154">
        <v>239786136.75055683</v>
      </c>
      <c r="C85" s="154">
        <v>243978433.44527072</v>
      </c>
      <c r="D85" s="154">
        <v>248088833.00283566</v>
      </c>
      <c r="E85" s="154">
        <v>252640089.60804668</v>
      </c>
      <c r="F85" s="154">
        <v>257815218.36626121</v>
      </c>
      <c r="G85" s="154">
        <v>261133636.25170878</v>
      </c>
      <c r="H85" s="154">
        <v>264836105.39622498</v>
      </c>
      <c r="I85" s="154">
        <v>267346901.88127822</v>
      </c>
      <c r="J85" s="154">
        <v>270614756.74488616</v>
      </c>
      <c r="K85" s="154">
        <v>271842595.05169648</v>
      </c>
      <c r="L85" s="154">
        <v>274620124.83263099</v>
      </c>
    </row>
    <row r="86" spans="1:12" x14ac:dyDescent="0.25">
      <c r="A86" s="153" t="s">
        <v>152</v>
      </c>
      <c r="B86" s="154">
        <v>446662723.2146045</v>
      </c>
      <c r="C86" s="154">
        <v>466200470.73963463</v>
      </c>
      <c r="D86" s="154">
        <v>500287142.04414511</v>
      </c>
      <c r="E86" s="154">
        <v>553460866.57086742</v>
      </c>
      <c r="F86" s="154">
        <v>660040057.96637869</v>
      </c>
      <c r="G86" s="154">
        <v>669269670.57078528</v>
      </c>
      <c r="H86" s="154">
        <v>693188729.38735259</v>
      </c>
      <c r="I86" s="154">
        <v>703728238.22709501</v>
      </c>
      <c r="J86" s="154">
        <v>694818172.28083348</v>
      </c>
      <c r="K86" s="154">
        <v>696138623.52757013</v>
      </c>
      <c r="L86" s="154">
        <v>695769154.43242908</v>
      </c>
    </row>
    <row r="87" spans="1:12" x14ac:dyDescent="0.25">
      <c r="A87" s="153" t="s">
        <v>153</v>
      </c>
      <c r="B87" s="154">
        <v>351263761.86817825</v>
      </c>
      <c r="C87" s="154">
        <v>362377746.22533381</v>
      </c>
      <c r="D87" s="154">
        <v>303457168.75442225</v>
      </c>
      <c r="E87" s="154">
        <v>303692622.55153316</v>
      </c>
      <c r="F87" s="154">
        <v>303934253.22677124</v>
      </c>
      <c r="G87" s="154">
        <v>302361666.30977833</v>
      </c>
      <c r="H87" s="154">
        <v>302084893.22651482</v>
      </c>
      <c r="I87" s="154">
        <v>301847786.80088991</v>
      </c>
      <c r="J87" s="154">
        <v>301858005.94127566</v>
      </c>
      <c r="K87" s="154">
        <v>301570785.9961096</v>
      </c>
      <c r="L87" s="154">
        <v>300803323.15972239</v>
      </c>
    </row>
    <row r="88" spans="1:12" x14ac:dyDescent="0.25">
      <c r="A88" s="153" t="s">
        <v>156</v>
      </c>
      <c r="B88" s="154">
        <v>155831.26541535309</v>
      </c>
      <c r="C88" s="154">
        <v>154658.48002107374</v>
      </c>
      <c r="D88" s="154">
        <v>154120.26711862322</v>
      </c>
      <c r="E88" s="154">
        <v>153138.56105332996</v>
      </c>
      <c r="F88" s="154">
        <v>152240.31376676151</v>
      </c>
      <c r="G88" s="154">
        <v>151492.94240984338</v>
      </c>
      <c r="H88" s="154">
        <v>150682.48201583468</v>
      </c>
      <c r="I88" s="154">
        <v>149737.43653069719</v>
      </c>
      <c r="J88" s="154">
        <v>148711.9741007979</v>
      </c>
      <c r="K88" s="154">
        <v>147699.58082675806</v>
      </c>
      <c r="L88" s="154">
        <v>146931.66273230291</v>
      </c>
    </row>
    <row r="89" spans="1:12" x14ac:dyDescent="0.25">
      <c r="A89" s="153" t="s">
        <v>154</v>
      </c>
      <c r="B89" s="154">
        <v>2210181.8547576489</v>
      </c>
      <c r="C89" s="154">
        <v>2136104.6246852856</v>
      </c>
      <c r="D89" s="154">
        <v>2093482.8238651413</v>
      </c>
      <c r="E89" s="154">
        <v>2067537.8382229379</v>
      </c>
      <c r="F89" s="154">
        <v>2057931.5369032351</v>
      </c>
      <c r="G89" s="154">
        <v>2043005.0340220325</v>
      </c>
      <c r="H89" s="154">
        <v>2037708.537544579</v>
      </c>
      <c r="I89" s="154">
        <v>2034633.5347445724</v>
      </c>
      <c r="J89" s="154">
        <v>2038634.075411052</v>
      </c>
      <c r="K89" s="154">
        <v>2031823.5285333414</v>
      </c>
      <c r="L89" s="154">
        <v>2031228.8713135198</v>
      </c>
    </row>
    <row r="90" spans="1:12" x14ac:dyDescent="0.25">
      <c r="B90" s="154"/>
      <c r="C90" s="154"/>
      <c r="D90" s="154"/>
      <c r="E90" s="154"/>
      <c r="F90" s="154"/>
      <c r="G90" s="154"/>
      <c r="H90" s="154"/>
      <c r="I90" s="154"/>
      <c r="J90" s="154"/>
      <c r="K90" s="154"/>
      <c r="L90" s="154"/>
    </row>
    <row r="91" spans="1:12" x14ac:dyDescent="0.25">
      <c r="A91" s="151" t="s">
        <v>168</v>
      </c>
      <c r="B91" s="152">
        <v>285131680.99138749</v>
      </c>
      <c r="C91" s="152">
        <v>293448355.60218352</v>
      </c>
      <c r="D91" s="152">
        <v>305747440.11367959</v>
      </c>
      <c r="E91" s="152">
        <v>323858092.44380987</v>
      </c>
      <c r="F91" s="152">
        <v>357576432.09474677</v>
      </c>
      <c r="G91" s="152">
        <v>362372466.55625021</v>
      </c>
      <c r="H91" s="152">
        <v>371602874.61051381</v>
      </c>
      <c r="I91" s="152">
        <v>376245112.26227045</v>
      </c>
      <c r="J91" s="152">
        <v>375849297.44165176</v>
      </c>
      <c r="K91" s="152">
        <v>377027067.18089819</v>
      </c>
      <c r="L91" s="152">
        <v>378739297.86088675</v>
      </c>
    </row>
    <row r="92" spans="1:12" x14ac:dyDescent="0.25">
      <c r="A92" s="153" t="s">
        <v>2</v>
      </c>
      <c r="B92" s="154">
        <v>157099433.22139063</v>
      </c>
      <c r="C92" s="154">
        <v>159846078.39262751</v>
      </c>
      <c r="D92" s="154">
        <v>162539067.44344428</v>
      </c>
      <c r="E92" s="154">
        <v>165520890.508001</v>
      </c>
      <c r="F92" s="154">
        <v>168911452.63882583</v>
      </c>
      <c r="G92" s="154">
        <v>171085563.18608344</v>
      </c>
      <c r="H92" s="154">
        <v>173511290.59470448</v>
      </c>
      <c r="I92" s="154">
        <v>175156276.03915682</v>
      </c>
      <c r="J92" s="154">
        <v>177297259.47497836</v>
      </c>
      <c r="K92" s="154">
        <v>178101695.89778987</v>
      </c>
      <c r="L92" s="154">
        <v>179921435.60523701</v>
      </c>
    </row>
    <row r="93" spans="1:12" x14ac:dyDescent="0.25">
      <c r="A93" s="153" t="s">
        <v>152</v>
      </c>
      <c r="B93" s="154">
        <v>127107560.73976338</v>
      </c>
      <c r="C93" s="154">
        <v>132667450.34143661</v>
      </c>
      <c r="D93" s="154">
        <v>142367551.59920987</v>
      </c>
      <c r="E93" s="154">
        <v>157499287.62454292</v>
      </c>
      <c r="F93" s="154">
        <v>187828706.98240364</v>
      </c>
      <c r="G93" s="154">
        <v>190455193.33048299</v>
      </c>
      <c r="H93" s="154">
        <v>197261880.03915656</v>
      </c>
      <c r="I93" s="154">
        <v>200261125.7572085</v>
      </c>
      <c r="J93" s="154">
        <v>197725573.33790442</v>
      </c>
      <c r="K93" s="154">
        <v>198101336.36518493</v>
      </c>
      <c r="L93" s="154">
        <v>197996195.92473331</v>
      </c>
    </row>
    <row r="94" spans="1:12" x14ac:dyDescent="0.25">
      <c r="A94" s="153" t="s">
        <v>153</v>
      </c>
      <c r="B94" s="154">
        <v>538038.6776424608</v>
      </c>
      <c r="C94" s="154">
        <v>555062.21976664674</v>
      </c>
      <c r="D94" s="154">
        <v>464812.23377385212</v>
      </c>
      <c r="E94" s="154">
        <v>465172.88369962212</v>
      </c>
      <c r="F94" s="154">
        <v>465542.99488983286</v>
      </c>
      <c r="G94" s="154">
        <v>463134.22781179246</v>
      </c>
      <c r="H94" s="154">
        <v>462710.28819748631</v>
      </c>
      <c r="I94" s="154">
        <v>462347.1069031072</v>
      </c>
      <c r="J94" s="154">
        <v>462362.75979240768</v>
      </c>
      <c r="K94" s="154">
        <v>461922.81848258455</v>
      </c>
      <c r="L94" s="154">
        <v>460747.27823489887</v>
      </c>
    </row>
    <row r="95" spans="1:12" x14ac:dyDescent="0.25">
      <c r="A95" s="153" t="s">
        <v>156</v>
      </c>
      <c r="B95" s="154">
        <v>233753.5397380924</v>
      </c>
      <c r="C95" s="154">
        <v>231994.31166190864</v>
      </c>
      <c r="D95" s="154">
        <v>231186.96936930006</v>
      </c>
      <c r="E95" s="154">
        <v>229714.36843050254</v>
      </c>
      <c r="F95" s="154">
        <v>228366.95921685171</v>
      </c>
      <c r="G95" s="154">
        <v>227245.87032809228</v>
      </c>
      <c r="H95" s="154">
        <v>226030.14519480718</v>
      </c>
      <c r="I95" s="154">
        <v>224612.5366887376</v>
      </c>
      <c r="J95" s="154">
        <v>223074.29933811046</v>
      </c>
      <c r="K95" s="154">
        <v>221555.66627828716</v>
      </c>
      <c r="L95" s="154">
        <v>220403.75640750886</v>
      </c>
    </row>
    <row r="96" spans="1:12" x14ac:dyDescent="0.25">
      <c r="A96" s="153" t="s">
        <v>154</v>
      </c>
      <c r="B96" s="154">
        <v>152894.81285290525</v>
      </c>
      <c r="C96" s="154">
        <v>147770.33669082154</v>
      </c>
      <c r="D96" s="154">
        <v>144821.86788232869</v>
      </c>
      <c r="E96" s="154">
        <v>143027.05913584615</v>
      </c>
      <c r="F96" s="154">
        <v>142362.51941060909</v>
      </c>
      <c r="G96" s="154">
        <v>141329.94154392486</v>
      </c>
      <c r="H96" s="154">
        <v>140963.54326047449</v>
      </c>
      <c r="I96" s="154">
        <v>140750.82231327408</v>
      </c>
      <c r="J96" s="154">
        <v>141027.56963847502</v>
      </c>
      <c r="K96" s="154">
        <v>140556.43316250949</v>
      </c>
      <c r="L96" s="154">
        <v>140515.29627409438</v>
      </c>
    </row>
    <row r="98" spans="1:12" x14ac:dyDescent="0.25">
      <c r="A98" s="151" t="s">
        <v>169</v>
      </c>
      <c r="B98" s="152">
        <v>3536103444.7417579</v>
      </c>
      <c r="C98" s="152">
        <v>3666954095.7363763</v>
      </c>
      <c r="D98" s="152">
        <v>3768506103.7380824</v>
      </c>
      <c r="E98" s="152">
        <v>4062246511.2206278</v>
      </c>
      <c r="F98" s="152">
        <v>4640646880.7933807</v>
      </c>
      <c r="G98" s="152">
        <v>4695691736.7764463</v>
      </c>
      <c r="H98" s="152">
        <v>4831580145.1478148</v>
      </c>
      <c r="I98" s="152">
        <v>4893561096.3838167</v>
      </c>
      <c r="J98" s="152">
        <v>4854883976.8498993</v>
      </c>
      <c r="K98" s="152">
        <v>4864591721.9757738</v>
      </c>
      <c r="L98" s="152">
        <v>4868680974.3269176</v>
      </c>
    </row>
    <row r="99" spans="1:12" x14ac:dyDescent="0.25">
      <c r="A99" s="153" t="s">
        <v>2</v>
      </c>
      <c r="B99" s="154">
        <v>623140836.49950016</v>
      </c>
      <c r="C99" s="154">
        <v>634035508.32915521</v>
      </c>
      <c r="D99" s="154">
        <v>644717351.1302371</v>
      </c>
      <c r="E99" s="154">
        <v>656544864.95788324</v>
      </c>
      <c r="F99" s="154">
        <v>669993657.73250949</v>
      </c>
      <c r="G99" s="154">
        <v>678617349.34794188</v>
      </c>
      <c r="H99" s="154">
        <v>688239088.74911284</v>
      </c>
      <c r="I99" s="154">
        <v>694763985.65590811</v>
      </c>
      <c r="J99" s="154">
        <v>703256277.33241141</v>
      </c>
      <c r="K99" s="154">
        <v>706447104.79208159</v>
      </c>
      <c r="L99" s="154">
        <v>713665171.08460581</v>
      </c>
    </row>
    <row r="100" spans="1:12" x14ac:dyDescent="0.25">
      <c r="A100" s="153" t="s">
        <v>152</v>
      </c>
      <c r="B100" s="154">
        <v>2366361604.1820369</v>
      </c>
      <c r="C100" s="154">
        <v>2469870075.2778454</v>
      </c>
      <c r="D100" s="154">
        <v>2650456871.527266</v>
      </c>
      <c r="E100" s="154">
        <v>2932164418.4785986</v>
      </c>
      <c r="F100" s="154">
        <v>3496807253.474998</v>
      </c>
      <c r="G100" s="154">
        <v>3545704552.8317857</v>
      </c>
      <c r="H100" s="154">
        <v>3672424647.0996518</v>
      </c>
      <c r="I100" s="154">
        <v>3728261608.0750604</v>
      </c>
      <c r="J100" s="154">
        <v>3681057225.774653</v>
      </c>
      <c r="K100" s="154">
        <v>3688052806.4848228</v>
      </c>
      <c r="L100" s="154">
        <v>3686095406.7842584</v>
      </c>
    </row>
    <row r="101" spans="1:12" x14ac:dyDescent="0.25">
      <c r="A101" s="153" t="s">
        <v>153</v>
      </c>
      <c r="B101" s="154">
        <v>533390375.07110101</v>
      </c>
      <c r="C101" s="154">
        <v>550266844.91606677</v>
      </c>
      <c r="D101" s="154">
        <v>460796559.82468998</v>
      </c>
      <c r="E101" s="154">
        <v>461154093.97078288</v>
      </c>
      <c r="F101" s="154">
        <v>461521007.64217454</v>
      </c>
      <c r="G101" s="154">
        <v>459133050.73758066</v>
      </c>
      <c r="H101" s="154">
        <v>458712773.68450135</v>
      </c>
      <c r="I101" s="154">
        <v>458352730.03916997</v>
      </c>
      <c r="J101" s="154">
        <v>458368247.69773591</v>
      </c>
      <c r="K101" s="154">
        <v>457932107.19333196</v>
      </c>
      <c r="L101" s="154">
        <v>456766722.84518123</v>
      </c>
    </row>
    <row r="102" spans="1:12" x14ac:dyDescent="0.25">
      <c r="A102" s="153" t="s">
        <v>156</v>
      </c>
      <c r="B102" s="154">
        <v>531362.41309600137</v>
      </c>
      <c r="C102" s="154">
        <v>527363.3819934366</v>
      </c>
      <c r="D102" s="154">
        <v>525528.15267765557</v>
      </c>
      <c r="E102" s="154">
        <v>522180.6748630153</v>
      </c>
      <c r="F102" s="154">
        <v>519117.77959308494</v>
      </c>
      <c r="G102" s="154">
        <v>516569.34974730044</v>
      </c>
      <c r="H102" s="154">
        <v>513805.79527361155</v>
      </c>
      <c r="I102" s="154">
        <v>510583.32481410733</v>
      </c>
      <c r="J102" s="154">
        <v>507086.64403032354</v>
      </c>
      <c r="K102" s="154">
        <v>503634.52720599994</v>
      </c>
      <c r="L102" s="154">
        <v>501016.03591259889</v>
      </c>
    </row>
    <row r="103" spans="1:12" x14ac:dyDescent="0.25">
      <c r="A103" s="153" t="s">
        <v>154</v>
      </c>
      <c r="B103" s="154">
        <v>12679266.576023659</v>
      </c>
      <c r="C103" s="154">
        <v>12254303.831315976</v>
      </c>
      <c r="D103" s="154">
        <v>12009793.103212086</v>
      </c>
      <c r="E103" s="154">
        <v>11860953.13850037</v>
      </c>
      <c r="F103" s="154">
        <v>11805844.164105376</v>
      </c>
      <c r="G103" s="154">
        <v>11720214.509391146</v>
      </c>
      <c r="H103" s="154">
        <v>11689829.819275241</v>
      </c>
      <c r="I103" s="154">
        <v>11672189.288863964</v>
      </c>
      <c r="J103" s="154">
        <v>11695139.401068229</v>
      </c>
      <c r="K103" s="154">
        <v>11656068.978331244</v>
      </c>
      <c r="L103" s="154">
        <v>11652657.57695934</v>
      </c>
    </row>
    <row r="104" spans="1:12" x14ac:dyDescent="0.25">
      <c r="A104" s="153"/>
      <c r="B104" s="154"/>
      <c r="C104" s="154"/>
      <c r="D104" s="154"/>
      <c r="E104" s="154"/>
      <c r="F104" s="154"/>
      <c r="G104" s="154"/>
      <c r="H104" s="154"/>
      <c r="I104" s="154"/>
      <c r="J104" s="154"/>
      <c r="K104" s="154"/>
      <c r="L104" s="154"/>
    </row>
    <row r="105" spans="1:12" x14ac:dyDescent="0.25">
      <c r="A105" s="151" t="s">
        <v>170</v>
      </c>
      <c r="B105" s="152">
        <v>20492425.44337808</v>
      </c>
      <c r="C105" s="152">
        <v>21257537.727856699</v>
      </c>
      <c r="D105" s="152">
        <v>22527253.259676326</v>
      </c>
      <c r="E105" s="152">
        <v>24476500.947694127</v>
      </c>
      <c r="F105" s="152">
        <v>28307582.240674041</v>
      </c>
      <c r="G105" s="152">
        <v>28694571.506837152</v>
      </c>
      <c r="H105" s="152">
        <v>29603299.132661838</v>
      </c>
      <c r="I105" s="152">
        <v>30020267.154406108</v>
      </c>
      <c r="J105" s="152">
        <v>29771068.482823581</v>
      </c>
      <c r="K105" s="152">
        <v>29840202.242438748</v>
      </c>
      <c r="L105" s="152">
        <v>29880635.134812985</v>
      </c>
    </row>
    <row r="106" spans="1:12" x14ac:dyDescent="0.25">
      <c r="A106" s="153" t="s">
        <v>2</v>
      </c>
      <c r="B106" s="154">
        <v>4677959.3861412723</v>
      </c>
      <c r="C106" s="154">
        <v>4759746.4066016218</v>
      </c>
      <c r="D106" s="154">
        <v>4839935.7054980146</v>
      </c>
      <c r="E106" s="154">
        <v>4928725.6324037239</v>
      </c>
      <c r="F106" s="154">
        <v>5029686.6073668571</v>
      </c>
      <c r="G106" s="154">
        <v>5094425.2294770963</v>
      </c>
      <c r="H106" s="154">
        <v>5166656.2621848192</v>
      </c>
      <c r="I106" s="154">
        <v>5215639.0938994139</v>
      </c>
      <c r="J106" s="154">
        <v>5279391.2879958758</v>
      </c>
      <c r="K106" s="154">
        <v>5303345.0403263625</v>
      </c>
      <c r="L106" s="154">
        <v>5357531.5403679637</v>
      </c>
    </row>
    <row r="107" spans="1:12" x14ac:dyDescent="0.25">
      <c r="A107" s="153" t="s">
        <v>152</v>
      </c>
      <c r="B107" s="154">
        <v>15636343.819177449</v>
      </c>
      <c r="C107" s="154">
        <v>16320302.703310419</v>
      </c>
      <c r="D107" s="154">
        <v>17513576.474474292</v>
      </c>
      <c r="E107" s="154">
        <v>19375031.652247392</v>
      </c>
      <c r="F107" s="154">
        <v>23106054.623307902</v>
      </c>
      <c r="G107" s="154">
        <v>23429156.123611473</v>
      </c>
      <c r="H107" s="154">
        <v>24266491.786626443</v>
      </c>
      <c r="I107" s="154">
        <v>24635448.888569988</v>
      </c>
      <c r="J107" s="154">
        <v>24323533.773772392</v>
      </c>
      <c r="K107" s="154">
        <v>24369758.875213228</v>
      </c>
      <c r="L107" s="154">
        <v>24356824.852511249</v>
      </c>
    </row>
    <row r="108" spans="1:12" x14ac:dyDescent="0.25">
      <c r="A108" s="153" t="s">
        <v>153</v>
      </c>
      <c r="B108" s="154">
        <v>18937.527455871154</v>
      </c>
      <c r="C108" s="154">
        <v>19536.710766977241</v>
      </c>
      <c r="D108" s="154">
        <v>16360.15179705449</v>
      </c>
      <c r="E108" s="154">
        <v>16372.845713226379</v>
      </c>
      <c r="F108" s="154">
        <v>16385.87264069013</v>
      </c>
      <c r="G108" s="154">
        <v>16301.090459462814</v>
      </c>
      <c r="H108" s="154">
        <v>16286.168914936066</v>
      </c>
      <c r="I108" s="154">
        <v>16273.385901335818</v>
      </c>
      <c r="J108" s="154">
        <v>16273.936841320634</v>
      </c>
      <c r="K108" s="154">
        <v>16258.452079759898</v>
      </c>
      <c r="L108" s="154">
        <v>16217.076196127193</v>
      </c>
    </row>
    <row r="109" spans="1:12" x14ac:dyDescent="0.25">
      <c r="A109" s="153" t="s">
        <v>156</v>
      </c>
      <c r="B109" s="154">
        <v>157846.52118582441</v>
      </c>
      <c r="C109" s="154">
        <v>156658.56898578856</v>
      </c>
      <c r="D109" s="154">
        <v>156113.39575573936</v>
      </c>
      <c r="E109" s="154">
        <v>155118.99397878826</v>
      </c>
      <c r="F109" s="154">
        <v>154209.13029404232</v>
      </c>
      <c r="G109" s="154">
        <v>153452.09371085718</v>
      </c>
      <c r="H109" s="154">
        <v>152631.15220459277</v>
      </c>
      <c r="I109" s="154">
        <v>151673.8851132057</v>
      </c>
      <c r="J109" s="154">
        <v>150635.1611014682</v>
      </c>
      <c r="K109" s="154">
        <v>149609.67525975872</v>
      </c>
      <c r="L109" s="154">
        <v>148831.82622258182</v>
      </c>
    </row>
    <row r="110" spans="1:12" x14ac:dyDescent="0.25">
      <c r="A110" s="153" t="s">
        <v>154</v>
      </c>
      <c r="B110" s="154">
        <v>1338.1894176660326</v>
      </c>
      <c r="C110" s="154">
        <v>1293.3381918904422</v>
      </c>
      <c r="D110" s="154">
        <v>1267.5321512261364</v>
      </c>
      <c r="E110" s="154">
        <v>1251.8233509963468</v>
      </c>
      <c r="F110" s="154">
        <v>1246.0070645485753</v>
      </c>
      <c r="G110" s="154">
        <v>1236.969578264182</v>
      </c>
      <c r="H110" s="154">
        <v>1233.7627310440871</v>
      </c>
      <c r="I110" s="154">
        <v>1231.9009221628837</v>
      </c>
      <c r="J110" s="154">
        <v>1234.3231125239627</v>
      </c>
      <c r="K110" s="154">
        <v>1230.1995596404511</v>
      </c>
      <c r="L110" s="154">
        <v>1229.8395150599606</v>
      </c>
    </row>
    <row r="112" spans="1:12" x14ac:dyDescent="0.25">
      <c r="A112" s="155" t="s">
        <v>58</v>
      </c>
      <c r="B112" s="154">
        <f>SUM(B3,B9,B15,B22,B29,B36,B43,B50,B57,B63,B70,B77,B84,B91,B98,B105)</f>
        <v>6116347200.6951828</v>
      </c>
      <c r="C112" s="154">
        <f t="shared" ref="C112:L112" si="0">SUM(C3,C9,C15,C22,C29,C36,C43,C50,C57,C63,C70,C77,C84,C91,C98,C105)</f>
        <v>6326481240.3865328</v>
      </c>
      <c r="D112" s="154">
        <f t="shared" si="0"/>
        <v>6467860971.8164482</v>
      </c>
      <c r="E112" s="154">
        <f t="shared" si="0"/>
        <v>6914323068.5014811</v>
      </c>
      <c r="F112" s="154">
        <f t="shared" si="0"/>
        <v>7780733729.076438</v>
      </c>
      <c r="G112" s="154">
        <f t="shared" si="0"/>
        <v>7872021937.0032167</v>
      </c>
      <c r="H112" s="154">
        <f t="shared" si="0"/>
        <v>8083730177.2913208</v>
      </c>
      <c r="I112" s="154">
        <f t="shared" si="0"/>
        <v>8182986555.2382975</v>
      </c>
      <c r="J112" s="154">
        <f t="shared" si="0"/>
        <v>8137080783.4512882</v>
      </c>
      <c r="K112" s="154">
        <f t="shared" si="0"/>
        <v>8155313033.6085939</v>
      </c>
      <c r="L112" s="154">
        <f t="shared" si="0"/>
        <v>8170278864.5572357</v>
      </c>
    </row>
    <row r="113" spans="1:12" x14ac:dyDescent="0.25">
      <c r="A113" s="155"/>
      <c r="B113" s="154"/>
      <c r="C113" s="154"/>
      <c r="D113" s="154"/>
      <c r="E113" s="154"/>
      <c r="F113" s="154"/>
      <c r="G113" s="154"/>
      <c r="H113" s="154"/>
      <c r="I113" s="154"/>
      <c r="J113" s="154"/>
      <c r="K113" s="154"/>
      <c r="L113" s="154"/>
    </row>
    <row r="114" spans="1:12" x14ac:dyDescent="0.25">
      <c r="A114" s="155" t="s">
        <v>171</v>
      </c>
      <c r="B114" s="156">
        <f>B112/$B$112</f>
        <v>1</v>
      </c>
      <c r="C114" s="156">
        <f t="shared" ref="C114:L114" si="1">C112/$B$112</f>
        <v>1.0343561332926727</v>
      </c>
      <c r="D114" s="156">
        <f t="shared" si="1"/>
        <v>1.0574711931136467</v>
      </c>
      <c r="E114" s="156">
        <f t="shared" si="1"/>
        <v>1.1304660840240726</v>
      </c>
      <c r="F114" s="156">
        <f t="shared" si="1"/>
        <v>1.2721210019261302</v>
      </c>
      <c r="G114" s="156">
        <f t="shared" si="1"/>
        <v>1.2870462841135775</v>
      </c>
      <c r="H114" s="156">
        <f t="shared" si="1"/>
        <v>1.321659793344061</v>
      </c>
      <c r="I114" s="156">
        <f t="shared" si="1"/>
        <v>1.3378878416693252</v>
      </c>
      <c r="J114" s="156">
        <f t="shared" si="1"/>
        <v>1.3303824188604645</v>
      </c>
      <c r="K114" s="156">
        <f t="shared" si="1"/>
        <v>1.3333633238939842</v>
      </c>
      <c r="L114" s="156">
        <f t="shared" si="1"/>
        <v>1.3358101815457113</v>
      </c>
    </row>
    <row r="115" spans="1:12" x14ac:dyDescent="0.25">
      <c r="A115" s="155"/>
      <c r="B115" s="154"/>
      <c r="C115" s="154"/>
      <c r="D115" s="154"/>
      <c r="E115" s="154"/>
      <c r="F115" s="154"/>
      <c r="G115" s="154"/>
      <c r="H115" s="154"/>
      <c r="I115" s="154"/>
      <c r="J115" s="154"/>
      <c r="K115" s="154"/>
      <c r="L115" s="154"/>
    </row>
    <row r="116" spans="1:12" x14ac:dyDescent="0.25">
      <c r="A116" s="155" t="s">
        <v>172</v>
      </c>
      <c r="B116" s="156">
        <f>'III-Customer Load Calcs'!$I$27</f>
        <v>0.39908718918032576</v>
      </c>
      <c r="C116" s="156">
        <f>'III-Customer Load Calcs'!$I$27</f>
        <v>0.39908718918032576</v>
      </c>
      <c r="D116" s="156">
        <f>'III-Customer Load Calcs'!$I$27</f>
        <v>0.39908718918032576</v>
      </c>
      <c r="E116" s="156">
        <f>'III-Customer Load Calcs'!$I$27</f>
        <v>0.39908718918032576</v>
      </c>
      <c r="F116" s="156">
        <f>'III-Customer Load Calcs'!$I$27</f>
        <v>0.39908718918032576</v>
      </c>
      <c r="G116" s="156">
        <f>'III-Customer Load Calcs'!$I$27</f>
        <v>0.39908718918032576</v>
      </c>
      <c r="H116" s="156">
        <f>'III-Customer Load Calcs'!$I$27</f>
        <v>0.39908718918032576</v>
      </c>
      <c r="I116" s="156">
        <f>'III-Customer Load Calcs'!$I$27</f>
        <v>0.39908718918032576</v>
      </c>
      <c r="J116" s="156">
        <f>'III-Customer Load Calcs'!$I$27</f>
        <v>0.39908718918032576</v>
      </c>
      <c r="K116" s="156">
        <f>'III-Customer Load Calcs'!$I$27</f>
        <v>0.39908718918032576</v>
      </c>
      <c r="L116" s="156">
        <f>'III-Customer Load Calcs'!$I$27</f>
        <v>0.39908718918032576</v>
      </c>
    </row>
    <row r="118" spans="1:12" x14ac:dyDescent="0.25">
      <c r="A118" s="155" t="s">
        <v>173</v>
      </c>
      <c r="B118" s="157">
        <f>B114*B116</f>
        <v>0.39908718918032576</v>
      </c>
      <c r="C118" s="157">
        <f>C114*C116</f>
        <v>0.41279828184720313</v>
      </c>
      <c r="D118" s="157">
        <f t="shared" ref="D118:L118" si="2">D114*D116</f>
        <v>0.42202320609889071</v>
      </c>
      <c r="E118" s="157">
        <f t="shared" si="2"/>
        <v>0.45115453193685706</v>
      </c>
      <c r="F118" s="157">
        <f t="shared" si="2"/>
        <v>0.50768719495595904</v>
      </c>
      <c r="G118" s="157">
        <f t="shared" si="2"/>
        <v>0.51364368387187054</v>
      </c>
      <c r="H118" s="157">
        <f t="shared" si="2"/>
        <v>0.52745749197833158</v>
      </c>
      <c r="I118" s="157">
        <f t="shared" si="2"/>
        <v>0.53393389817034365</v>
      </c>
      <c r="J118" s="157">
        <f t="shared" si="2"/>
        <v>0.53093858007794559</v>
      </c>
      <c r="K118" s="157">
        <f t="shared" si="2"/>
        <v>0.53212822108898639</v>
      </c>
      <c r="L118" s="157">
        <f t="shared" si="2"/>
        <v>0.53310473063153863</v>
      </c>
    </row>
    <row r="120" spans="1:12" x14ac:dyDescent="0.25">
      <c r="B120" s="154">
        <f>B112*B118</f>
        <v>2440955812.3763943</v>
      </c>
      <c r="C120" s="154">
        <f t="shared" ref="C120:L120" si="3">C112*C118</f>
        <v>2611560586.1701231</v>
      </c>
      <c r="D120" s="154">
        <f t="shared" si="3"/>
        <v>2729587423.9278646</v>
      </c>
      <c r="E120" s="154">
        <f t="shared" si="3"/>
        <v>3119428187.6299992</v>
      </c>
      <c r="F120" s="154">
        <f t="shared" si="3"/>
        <v>3950178881.6140356</v>
      </c>
      <c r="G120" s="154">
        <f t="shared" si="3"/>
        <v>4043414347.2425103</v>
      </c>
      <c r="H120" s="154">
        <f t="shared" si="3"/>
        <v>4263824045.1436338</v>
      </c>
      <c r="I120" s="154">
        <f t="shared" si="3"/>
        <v>4369173910.1138964</v>
      </c>
      <c r="J120" s="154">
        <f t="shared" si="3"/>
        <v>4320290117.1451635</v>
      </c>
      <c r="K120" s="154">
        <f t="shared" si="3"/>
        <v>4339672216.9979658</v>
      </c>
      <c r="L120" s="154">
        <f t="shared" si="3"/>
        <v>4355614313.2743387</v>
      </c>
    </row>
    <row r="122" spans="1:12" x14ac:dyDescent="0.25">
      <c r="D122" s="154"/>
      <c r="L122" s="154"/>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E8185-7D26-43B3-9454-4DA2002DE580}">
  <dimension ref="C1:O32"/>
  <sheetViews>
    <sheetView view="pageBreakPreview" zoomScale="60" zoomScaleNormal="84" workbookViewId="0"/>
  </sheetViews>
  <sheetFormatPr defaultColWidth="8.7109375" defaultRowHeight="15.75" x14ac:dyDescent="0.25"/>
  <cols>
    <col min="1" max="2" width="8.7109375" style="22"/>
    <col min="3" max="3" width="17.140625" style="22" customWidth="1"/>
    <col min="4" max="4" width="12.85546875" style="22" bestFit="1" customWidth="1"/>
    <col min="5" max="5" width="17.7109375" style="22" bestFit="1" customWidth="1"/>
    <col min="6" max="6" width="13.42578125" style="22" bestFit="1" customWidth="1"/>
    <col min="7" max="7" width="13" style="22" bestFit="1" customWidth="1"/>
    <col min="8" max="8" width="13.28515625" style="22" bestFit="1" customWidth="1"/>
    <col min="9" max="9" width="19.140625" style="22" bestFit="1" customWidth="1"/>
    <col min="10" max="10" width="17.42578125" style="22" customWidth="1"/>
    <col min="11" max="11" width="13.5703125" style="22" bestFit="1" customWidth="1"/>
    <col min="12" max="12" width="16.85546875" style="22" bestFit="1" customWidth="1"/>
    <col min="13" max="13" width="15.42578125" style="22" bestFit="1" customWidth="1"/>
    <col min="14" max="14" width="13.28515625" style="22" bestFit="1" customWidth="1"/>
    <col min="15" max="15" width="11.7109375" style="22" bestFit="1" customWidth="1"/>
    <col min="16" max="16384" width="8.7109375" style="22"/>
  </cols>
  <sheetData>
    <row r="1" spans="3:14" x14ac:dyDescent="0.25">
      <c r="C1" s="129" t="s">
        <v>174</v>
      </c>
      <c r="D1" s="129"/>
    </row>
    <row r="3" spans="3:14" x14ac:dyDescent="0.25">
      <c r="C3" s="130"/>
      <c r="D3" s="130"/>
      <c r="E3" s="130" t="s">
        <v>175</v>
      </c>
      <c r="F3" s="130" t="s">
        <v>176</v>
      </c>
      <c r="G3" s="130"/>
      <c r="H3" s="130" t="s">
        <v>177</v>
      </c>
      <c r="I3" s="130" t="s">
        <v>178</v>
      </c>
      <c r="J3" s="130" t="s">
        <v>179</v>
      </c>
      <c r="K3" s="130" t="s">
        <v>180</v>
      </c>
      <c r="L3" s="130" t="s">
        <v>181</v>
      </c>
    </row>
    <row r="4" spans="3:14" x14ac:dyDescent="0.25">
      <c r="C4" s="130"/>
      <c r="D4" s="130"/>
      <c r="E4" s="130"/>
      <c r="F4" s="130"/>
      <c r="G4" s="130"/>
      <c r="H4" s="130"/>
      <c r="I4" s="130" t="s">
        <v>182</v>
      </c>
      <c r="J4" s="130" t="s">
        <v>183</v>
      </c>
      <c r="K4" s="130" t="s">
        <v>184</v>
      </c>
      <c r="L4" s="130" t="s">
        <v>185</v>
      </c>
    </row>
    <row r="5" spans="3:14" ht="63" x14ac:dyDescent="0.25">
      <c r="C5" s="131" t="s">
        <v>105</v>
      </c>
      <c r="D5" s="131" t="s">
        <v>186</v>
      </c>
      <c r="E5" s="131" t="s">
        <v>187</v>
      </c>
      <c r="F5" s="132" t="s">
        <v>188</v>
      </c>
      <c r="G5" s="131" t="s">
        <v>189</v>
      </c>
      <c r="H5" s="131" t="s">
        <v>190</v>
      </c>
      <c r="I5" s="131" t="s">
        <v>191</v>
      </c>
      <c r="J5" s="133" t="s">
        <v>192</v>
      </c>
      <c r="K5" s="131" t="s">
        <v>193</v>
      </c>
      <c r="L5" s="131" t="s">
        <v>194</v>
      </c>
    </row>
    <row r="6" spans="3:14" x14ac:dyDescent="0.25">
      <c r="C6" s="134">
        <v>1</v>
      </c>
      <c r="D6" s="134">
        <v>0.12976385965670006</v>
      </c>
      <c r="E6" s="135">
        <v>1820893.706</v>
      </c>
      <c r="F6" s="136">
        <v>236892</v>
      </c>
      <c r="G6" s="137" t="s">
        <v>2</v>
      </c>
      <c r="H6" s="138">
        <v>0.8</v>
      </c>
      <c r="I6" s="139">
        <f t="shared" ref="I6:I24" si="0">H6*E6</f>
        <v>1456714.9648000002</v>
      </c>
      <c r="J6" s="140">
        <f>ROUND(H6*F6,0)</f>
        <v>189514</v>
      </c>
      <c r="K6" s="141">
        <f>E6/F6</f>
        <v>7.6865985596812045</v>
      </c>
      <c r="L6" s="137">
        <f>(K6/8760)*1000</f>
        <v>0.87746558900470373</v>
      </c>
      <c r="M6" s="45">
        <f>D6*I6</f>
        <v>189028.95625212201</v>
      </c>
      <c r="N6" s="46"/>
    </row>
    <row r="7" spans="3:14" x14ac:dyDescent="0.25">
      <c r="C7" s="134">
        <v>2</v>
      </c>
      <c r="D7" s="134">
        <v>0.11384133862905707</v>
      </c>
      <c r="E7" s="135">
        <v>4120.1949999999997</v>
      </c>
      <c r="F7" s="136">
        <v>511</v>
      </c>
      <c r="G7" s="137" t="s">
        <v>2</v>
      </c>
      <c r="H7" s="138">
        <v>0.8</v>
      </c>
      <c r="I7" s="139">
        <f t="shared" si="0"/>
        <v>3296.1559999999999</v>
      </c>
      <c r="J7" s="140">
        <f t="shared" ref="J7:J24" si="1">ROUND(H7*F7,0)</f>
        <v>409</v>
      </c>
      <c r="K7" s="141">
        <f t="shared" ref="K7:K25" si="2">E7/F7</f>
        <v>8.0630039138943239</v>
      </c>
      <c r="L7" s="137">
        <f t="shared" ref="L7:L25" si="3">(K7/8760)*1000</f>
        <v>0.92043423674592739</v>
      </c>
      <c r="M7" s="45">
        <f t="shared" ref="M7:M24" si="4">D7*I7</f>
        <v>375.23881137019822</v>
      </c>
      <c r="N7" s="46"/>
    </row>
    <row r="8" spans="3:14" x14ac:dyDescent="0.25">
      <c r="C8" s="134">
        <v>3</v>
      </c>
      <c r="D8" s="134">
        <f>D6</f>
        <v>0.12976385965670006</v>
      </c>
      <c r="E8" s="135">
        <v>44092.747000000003</v>
      </c>
      <c r="F8" s="136">
        <v>7193</v>
      </c>
      <c r="G8" s="137" t="s">
        <v>2</v>
      </c>
      <c r="H8" s="138">
        <v>0.8</v>
      </c>
      <c r="I8" s="139">
        <f t="shared" si="0"/>
        <v>35274.197600000007</v>
      </c>
      <c r="J8" s="140">
        <f t="shared" si="1"/>
        <v>5754</v>
      </c>
      <c r="K8" s="141">
        <f t="shared" si="2"/>
        <v>6.1299523147504527</v>
      </c>
      <c r="L8" s="137">
        <f t="shared" si="3"/>
        <v>0.69976624597607906</v>
      </c>
      <c r="M8" s="45">
        <f t="shared" si="4"/>
        <v>4577.3160268691072</v>
      </c>
    </row>
    <row r="9" spans="3:14" x14ac:dyDescent="0.25">
      <c r="C9" s="134">
        <v>6</v>
      </c>
      <c r="D9" s="134">
        <v>0.10092996102870924</v>
      </c>
      <c r="E9" s="135">
        <v>2300444.5299999998</v>
      </c>
      <c r="F9" s="136">
        <v>4728</v>
      </c>
      <c r="G9" s="137" t="s">
        <v>152</v>
      </c>
      <c r="H9" s="138">
        <v>0.3</v>
      </c>
      <c r="I9" s="139">
        <f t="shared" si="0"/>
        <v>690133.35899999994</v>
      </c>
      <c r="J9" s="140">
        <f t="shared" si="1"/>
        <v>1418</v>
      </c>
      <c r="K9" s="141">
        <f t="shared" si="2"/>
        <v>486.55764170896782</v>
      </c>
      <c r="L9" s="137">
        <f t="shared" si="3"/>
        <v>55.543109784128745</v>
      </c>
      <c r="M9" s="45">
        <f t="shared" si="4"/>
        <v>69655.133028482203</v>
      </c>
      <c r="N9" s="45"/>
    </row>
    <row r="10" spans="3:14" x14ac:dyDescent="0.25">
      <c r="C10" s="134" t="s">
        <v>146</v>
      </c>
      <c r="D10" s="134">
        <v>0.14279409613759703</v>
      </c>
      <c r="E10" s="135">
        <v>137797.70600000001</v>
      </c>
      <c r="F10" s="136">
        <v>720</v>
      </c>
      <c r="G10" s="137" t="s">
        <v>152</v>
      </c>
      <c r="H10" s="138">
        <v>0.3</v>
      </c>
      <c r="I10" s="139">
        <f t="shared" si="0"/>
        <v>41339.311800000003</v>
      </c>
      <c r="J10" s="140">
        <f t="shared" si="1"/>
        <v>216</v>
      </c>
      <c r="K10" s="141">
        <f t="shared" si="2"/>
        <v>191.38570277777779</v>
      </c>
      <c r="L10" s="137">
        <f t="shared" si="3"/>
        <v>21.84768296549975</v>
      </c>
      <c r="M10" s="45">
        <f t="shared" si="4"/>
        <v>5903.0096634312995</v>
      </c>
      <c r="N10" s="45"/>
    </row>
    <row r="11" spans="3:14" x14ac:dyDescent="0.25">
      <c r="C11" s="134" t="s">
        <v>147</v>
      </c>
      <c r="D11" s="134"/>
      <c r="E11" s="135">
        <v>0</v>
      </c>
      <c r="F11" s="136">
        <v>0</v>
      </c>
      <c r="G11" s="137" t="s">
        <v>152</v>
      </c>
      <c r="H11" s="138">
        <v>0.3</v>
      </c>
      <c r="I11" s="139">
        <f t="shared" si="0"/>
        <v>0</v>
      </c>
      <c r="J11" s="140">
        <f t="shared" si="1"/>
        <v>0</v>
      </c>
      <c r="K11" s="137">
        <v>0</v>
      </c>
      <c r="L11" s="137">
        <v>0</v>
      </c>
      <c r="M11" s="45">
        <f t="shared" si="4"/>
        <v>0</v>
      </c>
    </row>
    <row r="12" spans="3:14" x14ac:dyDescent="0.25">
      <c r="C12" s="134">
        <v>7</v>
      </c>
      <c r="D12" s="134">
        <v>0.15086525727186378</v>
      </c>
      <c r="E12" s="135">
        <v>4076.8629999999998</v>
      </c>
      <c r="F12" s="136">
        <v>2335</v>
      </c>
      <c r="G12" s="137" t="s">
        <v>195</v>
      </c>
      <c r="H12" s="138">
        <v>0</v>
      </c>
      <c r="I12" s="139">
        <f t="shared" si="0"/>
        <v>0</v>
      </c>
      <c r="J12" s="140">
        <f t="shared" si="1"/>
        <v>0</v>
      </c>
      <c r="K12" s="141">
        <f t="shared" si="2"/>
        <v>1.7459798715203425</v>
      </c>
      <c r="L12" s="137">
        <f t="shared" si="3"/>
        <v>0.19931277072150028</v>
      </c>
      <c r="M12" s="45">
        <f t="shared" si="4"/>
        <v>0</v>
      </c>
    </row>
    <row r="13" spans="3:14" x14ac:dyDescent="0.25">
      <c r="C13" s="134">
        <v>8</v>
      </c>
      <c r="D13" s="134">
        <v>9.2271734133718683E-2</v>
      </c>
      <c r="E13" s="135">
        <v>737447.56499999994</v>
      </c>
      <c r="F13" s="136">
        <v>97</v>
      </c>
      <c r="G13" s="137" t="s">
        <v>152</v>
      </c>
      <c r="H13" s="138">
        <v>0.3</v>
      </c>
      <c r="I13" s="139">
        <f t="shared" si="0"/>
        <v>221234.26949999997</v>
      </c>
      <c r="J13" s="140">
        <f t="shared" si="1"/>
        <v>29</v>
      </c>
      <c r="K13" s="141">
        <f t="shared" si="2"/>
        <v>7602.5522164948452</v>
      </c>
      <c r="L13" s="137">
        <f t="shared" si="3"/>
        <v>867.87125759073581</v>
      </c>
      <c r="M13" s="45">
        <f t="shared" si="4"/>
        <v>20413.669696571465</v>
      </c>
    </row>
    <row r="14" spans="3:14" x14ac:dyDescent="0.25">
      <c r="C14" s="134">
        <v>9</v>
      </c>
      <c r="D14" s="134">
        <v>7.5731246272052091E-2</v>
      </c>
      <c r="E14" s="135">
        <v>481407.72700000001</v>
      </c>
      <c r="F14" s="136">
        <v>24</v>
      </c>
      <c r="G14" s="137" t="s">
        <v>153</v>
      </c>
      <c r="H14" s="138">
        <v>0.05</v>
      </c>
      <c r="I14" s="139">
        <f t="shared" si="0"/>
        <v>24070.386350000001</v>
      </c>
      <c r="J14" s="140">
        <f t="shared" si="1"/>
        <v>1</v>
      </c>
      <c r="K14" s="141">
        <f t="shared" si="2"/>
        <v>20058.655291666666</v>
      </c>
      <c r="L14" s="137">
        <f t="shared" si="3"/>
        <v>2289.8008323820395</v>
      </c>
      <c r="M14" s="45">
        <f t="shared" si="4"/>
        <v>1822.8803565352912</v>
      </c>
      <c r="N14" s="45"/>
    </row>
    <row r="15" spans="3:14" x14ac:dyDescent="0.25">
      <c r="C15" s="134" t="s">
        <v>148</v>
      </c>
      <c r="D15" s="134">
        <v>9.4740845164048945E-2</v>
      </c>
      <c r="E15" s="135">
        <v>4363.2</v>
      </c>
      <c r="F15" s="136">
        <v>1</v>
      </c>
      <c r="G15" s="137" t="s">
        <v>153</v>
      </c>
      <c r="H15" s="138">
        <v>0.05</v>
      </c>
      <c r="I15" s="139">
        <f t="shared" si="0"/>
        <v>218.16</v>
      </c>
      <c r="J15" s="140">
        <f t="shared" si="1"/>
        <v>0</v>
      </c>
      <c r="K15" s="141">
        <f t="shared" si="2"/>
        <v>4363.2</v>
      </c>
      <c r="L15" s="137">
        <f t="shared" si="3"/>
        <v>498.08219178082192</v>
      </c>
      <c r="M15" s="45">
        <f t="shared" si="4"/>
        <v>20.668662780988917</v>
      </c>
      <c r="N15" s="45"/>
    </row>
    <row r="16" spans="3:14" x14ac:dyDescent="0.25">
      <c r="C16" s="134" t="s">
        <v>149</v>
      </c>
      <c r="D16" s="134"/>
      <c r="E16" s="135">
        <v>296804.82900000003</v>
      </c>
      <c r="F16" s="136">
        <v>4</v>
      </c>
      <c r="G16" s="137" t="s">
        <v>153</v>
      </c>
      <c r="H16" s="138">
        <v>0.05</v>
      </c>
      <c r="I16" s="139">
        <f t="shared" si="0"/>
        <v>14840.241450000001</v>
      </c>
      <c r="J16" s="140">
        <f t="shared" si="1"/>
        <v>0</v>
      </c>
      <c r="K16" s="141">
        <f t="shared" si="2"/>
        <v>74201.207250000007</v>
      </c>
      <c r="L16" s="137">
        <f t="shared" si="3"/>
        <v>8470.4574486301372</v>
      </c>
      <c r="M16" s="45">
        <f t="shared" si="4"/>
        <v>0</v>
      </c>
      <c r="N16" s="45"/>
    </row>
    <row r="17" spans="3:15" x14ac:dyDescent="0.25">
      <c r="C17" s="134">
        <v>10</v>
      </c>
      <c r="D17" s="134">
        <v>9.6743601763856296E-2</v>
      </c>
      <c r="E17" s="135">
        <v>3999.3960000000002</v>
      </c>
      <c r="F17" s="136">
        <v>172</v>
      </c>
      <c r="G17" s="137" t="s">
        <v>152</v>
      </c>
      <c r="H17" s="138">
        <v>0.3</v>
      </c>
      <c r="I17" s="139">
        <f t="shared" si="0"/>
        <v>1199.8188</v>
      </c>
      <c r="J17" s="140">
        <f t="shared" si="1"/>
        <v>52</v>
      </c>
      <c r="K17" s="141">
        <f t="shared" si="2"/>
        <v>23.252302325581397</v>
      </c>
      <c r="L17" s="137">
        <f t="shared" si="3"/>
        <v>2.6543724115960496</v>
      </c>
      <c r="M17" s="45">
        <f t="shared" si="4"/>
        <v>116.07479217598795</v>
      </c>
    </row>
    <row r="18" spans="3:15" x14ac:dyDescent="0.25">
      <c r="C18" s="134">
        <v>11</v>
      </c>
      <c r="D18" s="134">
        <v>0.31713792029555671</v>
      </c>
      <c r="E18" s="135">
        <v>2511.558</v>
      </c>
      <c r="F18" s="136">
        <v>83</v>
      </c>
      <c r="G18" s="137" t="s">
        <v>195</v>
      </c>
      <c r="H18" s="138">
        <v>0</v>
      </c>
      <c r="I18" s="139">
        <f t="shared" si="0"/>
        <v>0</v>
      </c>
      <c r="J18" s="140">
        <f t="shared" si="1"/>
        <v>0</v>
      </c>
      <c r="K18" s="141">
        <f t="shared" si="2"/>
        <v>30.259734939759035</v>
      </c>
      <c r="L18" s="137">
        <f t="shared" si="3"/>
        <v>3.4543076415250038</v>
      </c>
      <c r="M18" s="45">
        <f t="shared" si="4"/>
        <v>0</v>
      </c>
    </row>
    <row r="19" spans="3:15" x14ac:dyDescent="0.25">
      <c r="C19" s="134">
        <v>12</v>
      </c>
      <c r="D19" s="134">
        <v>5.9013502242848001E-2</v>
      </c>
      <c r="E19" s="135">
        <v>14576.709000000001</v>
      </c>
      <c r="F19" s="136">
        <v>293</v>
      </c>
      <c r="G19" s="137" t="s">
        <v>195</v>
      </c>
      <c r="H19" s="138">
        <v>0</v>
      </c>
      <c r="I19" s="139">
        <f t="shared" si="0"/>
        <v>0</v>
      </c>
      <c r="J19" s="140">
        <f t="shared" si="1"/>
        <v>0</v>
      </c>
      <c r="K19" s="141">
        <f t="shared" si="2"/>
        <v>49.749860068259387</v>
      </c>
      <c r="L19" s="137">
        <f t="shared" si="3"/>
        <v>5.6792077703492447</v>
      </c>
      <c r="M19" s="45">
        <f t="shared" si="4"/>
        <v>0</v>
      </c>
    </row>
    <row r="20" spans="3:15" x14ac:dyDescent="0.25">
      <c r="C20" s="134">
        <v>15</v>
      </c>
      <c r="D20" s="134">
        <v>8.534665187684555E-2</v>
      </c>
      <c r="E20" s="135">
        <v>8140.92</v>
      </c>
      <c r="F20" s="136">
        <v>1224</v>
      </c>
      <c r="G20" s="137" t="s">
        <v>195</v>
      </c>
      <c r="H20" s="138">
        <v>0</v>
      </c>
      <c r="I20" s="139">
        <f t="shared" si="0"/>
        <v>0</v>
      </c>
      <c r="J20" s="140">
        <f t="shared" si="1"/>
        <v>0</v>
      </c>
      <c r="K20" s="141">
        <f t="shared" si="2"/>
        <v>6.6510784313725493</v>
      </c>
      <c r="L20" s="137">
        <f t="shared" si="3"/>
        <v>0.75925552869549651</v>
      </c>
      <c r="M20" s="45">
        <f t="shared" si="4"/>
        <v>0</v>
      </c>
    </row>
    <row r="21" spans="3:15" x14ac:dyDescent="0.25">
      <c r="C21" s="134">
        <v>21</v>
      </c>
      <c r="D21" s="134"/>
      <c r="E21" s="135">
        <v>0</v>
      </c>
      <c r="F21" s="136">
        <v>0</v>
      </c>
      <c r="G21" s="137" t="s">
        <v>195</v>
      </c>
      <c r="H21" s="138">
        <v>0</v>
      </c>
      <c r="I21" s="139">
        <f t="shared" si="0"/>
        <v>0</v>
      </c>
      <c r="J21" s="140">
        <f t="shared" si="1"/>
        <v>0</v>
      </c>
      <c r="K21" s="137">
        <v>0</v>
      </c>
      <c r="L21" s="137">
        <v>0</v>
      </c>
      <c r="M21" s="45">
        <f t="shared" si="4"/>
        <v>0</v>
      </c>
    </row>
    <row r="22" spans="3:15" x14ac:dyDescent="0.25">
      <c r="C22" s="134">
        <v>23</v>
      </c>
      <c r="D22" s="134">
        <v>0.11738624308880988</v>
      </c>
      <c r="E22" s="135">
        <v>465607.99699999997</v>
      </c>
      <c r="F22" s="136">
        <v>26880</v>
      </c>
      <c r="G22" s="137" t="s">
        <v>152</v>
      </c>
      <c r="H22" s="138">
        <v>0.3</v>
      </c>
      <c r="I22" s="139">
        <f t="shared" si="0"/>
        <v>139682.39909999998</v>
      </c>
      <c r="J22" s="140">
        <f t="shared" si="1"/>
        <v>8064</v>
      </c>
      <c r="K22" s="141">
        <f t="shared" si="2"/>
        <v>17.321726078869048</v>
      </c>
      <c r="L22" s="137">
        <f t="shared" si="3"/>
        <v>1.9773659907384757</v>
      </c>
      <c r="M22" s="45">
        <f t="shared" si="4"/>
        <v>16396.792055980757</v>
      </c>
    </row>
    <row r="23" spans="3:15" x14ac:dyDescent="0.25">
      <c r="C23" s="134">
        <v>31</v>
      </c>
      <c r="D23" s="134">
        <v>8.5159297999700789E-2</v>
      </c>
      <c r="E23" s="135">
        <v>117357.041</v>
      </c>
      <c r="F23" s="136">
        <v>3</v>
      </c>
      <c r="G23" s="137" t="s">
        <v>152</v>
      </c>
      <c r="H23" s="138">
        <v>0.3</v>
      </c>
      <c r="I23" s="139">
        <f t="shared" si="0"/>
        <v>35207.112300000001</v>
      </c>
      <c r="J23" s="140">
        <f t="shared" si="1"/>
        <v>1</v>
      </c>
      <c r="K23" s="141">
        <f t="shared" si="2"/>
        <v>39119.013666666666</v>
      </c>
      <c r="L23" s="137">
        <f t="shared" si="3"/>
        <v>4465.6408295281581</v>
      </c>
      <c r="M23" s="45">
        <f t="shared" si="4"/>
        <v>2998.2129680646312</v>
      </c>
    </row>
    <row r="24" spans="3:15" ht="16.5" thickBot="1" x14ac:dyDescent="0.3">
      <c r="C24" s="134">
        <v>32</v>
      </c>
      <c r="D24" s="134">
        <v>7.0464884554390178E-2</v>
      </c>
      <c r="E24" s="135">
        <v>229611.8</v>
      </c>
      <c r="F24" s="136">
        <v>11</v>
      </c>
      <c r="G24" s="137" t="s">
        <v>196</v>
      </c>
      <c r="H24" s="138">
        <v>0</v>
      </c>
      <c r="I24" s="139">
        <f t="shared" si="0"/>
        <v>0</v>
      </c>
      <c r="J24" s="142">
        <f t="shared" si="1"/>
        <v>0</v>
      </c>
      <c r="K24" s="141">
        <f t="shared" si="2"/>
        <v>20873.8</v>
      </c>
      <c r="L24" s="137">
        <f t="shared" si="3"/>
        <v>2382.8538812785391</v>
      </c>
      <c r="M24" s="45">
        <f t="shared" si="4"/>
        <v>0</v>
      </c>
    </row>
    <row r="25" spans="3:15" ht="17.25" thickTop="1" thickBot="1" x14ac:dyDescent="0.3">
      <c r="C25" s="143" t="s">
        <v>197</v>
      </c>
      <c r="D25" s="84"/>
      <c r="E25" s="144">
        <f>SUM(E6:E24)</f>
        <v>6673254.4889999982</v>
      </c>
      <c r="F25" s="144">
        <f>SUM(F6:F24)</f>
        <v>281171</v>
      </c>
      <c r="G25" s="84"/>
      <c r="H25" s="84"/>
      <c r="I25" s="144">
        <f>SUM(I6:I24)</f>
        <v>2663210.3767000004</v>
      </c>
      <c r="J25" s="144">
        <f>SUM(J6:J24)</f>
        <v>205458</v>
      </c>
      <c r="K25" s="141">
        <f t="shared" si="2"/>
        <v>23.733793630922101</v>
      </c>
      <c r="L25" s="137">
        <f t="shared" si="3"/>
        <v>2.709337172479692</v>
      </c>
      <c r="M25" s="145">
        <f>SUM(M6:M24)/I25</f>
        <v>0.11689198684338542</v>
      </c>
    </row>
    <row r="26" spans="3:15" ht="17.25" thickTop="1" thickBot="1" x14ac:dyDescent="0.3"/>
    <row r="27" spans="3:15" ht="16.5" thickBot="1" x14ac:dyDescent="0.3">
      <c r="I27" s="146">
        <f>I25/E25</f>
        <v>0.39908718918032576</v>
      </c>
    </row>
    <row r="28" spans="3:15" x14ac:dyDescent="0.25">
      <c r="O28" s="45"/>
    </row>
    <row r="31" spans="3:15" x14ac:dyDescent="0.25">
      <c r="J31" s="46"/>
    </row>
    <row r="32" spans="3:15" x14ac:dyDescent="0.25">
      <c r="J32" s="147"/>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4652C-ABFC-45F2-AC32-22046DB56F52}">
  <dimension ref="B2:N38"/>
  <sheetViews>
    <sheetView view="pageBreakPreview" zoomScale="60" zoomScaleNormal="100" workbookViewId="0"/>
  </sheetViews>
  <sheetFormatPr defaultColWidth="8.7109375" defaultRowHeight="15.75" x14ac:dyDescent="0.25"/>
  <cols>
    <col min="1" max="2" width="8.7109375" style="22"/>
    <col min="3" max="3" width="22.42578125" style="22" bestFit="1" customWidth="1"/>
    <col min="4" max="4" width="19.140625" style="22" bestFit="1" customWidth="1"/>
    <col min="5" max="5" width="19.7109375" style="22" bestFit="1" customWidth="1"/>
    <col min="6" max="6" width="15.28515625" style="22" bestFit="1" customWidth="1"/>
    <col min="7" max="7" width="15.42578125" style="22" bestFit="1" customWidth="1"/>
    <col min="8" max="8" width="16.140625" style="22" bestFit="1" customWidth="1"/>
    <col min="9" max="9" width="7.7109375" style="22" bestFit="1" customWidth="1"/>
    <col min="10" max="10" width="16" style="22" bestFit="1" customWidth="1"/>
    <col min="11" max="12" width="8.7109375" style="22"/>
    <col min="13" max="13" width="9" style="22" bestFit="1" customWidth="1"/>
    <col min="14" max="14" width="10" style="22" bestFit="1" customWidth="1"/>
    <col min="15" max="16384" width="8.7109375" style="22"/>
  </cols>
  <sheetData>
    <row r="2" spans="2:11" ht="16.5" thickBot="1" x14ac:dyDescent="0.3"/>
    <row r="3" spans="2:11" ht="16.5" thickBot="1" x14ac:dyDescent="0.3">
      <c r="B3" s="104" t="s">
        <v>198</v>
      </c>
      <c r="C3" s="105" t="s">
        <v>199</v>
      </c>
      <c r="D3" s="105" t="s">
        <v>200</v>
      </c>
      <c r="E3" s="105" t="s">
        <v>201</v>
      </c>
      <c r="F3" s="105" t="s">
        <v>202</v>
      </c>
      <c r="G3" s="105" t="s">
        <v>203</v>
      </c>
      <c r="H3" s="105" t="s">
        <v>204</v>
      </c>
      <c r="I3" s="105" t="s">
        <v>205</v>
      </c>
      <c r="J3" s="105" t="s">
        <v>206</v>
      </c>
    </row>
    <row r="4" spans="2:11" ht="63" x14ac:dyDescent="0.25">
      <c r="B4" s="298" t="s">
        <v>207</v>
      </c>
      <c r="C4" s="298" t="s">
        <v>208</v>
      </c>
      <c r="D4" s="298" t="s">
        <v>209</v>
      </c>
      <c r="E4" s="298" t="s">
        <v>210</v>
      </c>
      <c r="F4" s="298" t="s">
        <v>211</v>
      </c>
      <c r="G4" s="106" t="s">
        <v>212</v>
      </c>
      <c r="H4" s="298" t="s">
        <v>213</v>
      </c>
      <c r="I4" s="106" t="s">
        <v>214</v>
      </c>
      <c r="J4" s="298" t="s">
        <v>215</v>
      </c>
    </row>
    <row r="5" spans="2:11" ht="32.25" thickBot="1" x14ac:dyDescent="0.3">
      <c r="B5" s="299"/>
      <c r="C5" s="299"/>
      <c r="D5" s="299"/>
      <c r="E5" s="299"/>
      <c r="F5" s="299"/>
      <c r="G5" s="107" t="s">
        <v>216</v>
      </c>
      <c r="H5" s="299"/>
      <c r="I5" s="107" t="s">
        <v>217</v>
      </c>
      <c r="J5" s="299"/>
    </row>
    <row r="6" spans="2:11" ht="48" thickBot="1" x14ac:dyDescent="0.3">
      <c r="B6" s="300" t="s">
        <v>218</v>
      </c>
      <c r="C6" s="108" t="s">
        <v>219</v>
      </c>
      <c r="D6" s="108" t="s">
        <v>220</v>
      </c>
      <c r="E6" s="108" t="s">
        <v>221</v>
      </c>
      <c r="F6" s="109" t="s">
        <v>222</v>
      </c>
      <c r="G6" s="110" t="s">
        <v>223</v>
      </c>
      <c r="H6" s="111"/>
      <c r="I6" s="111"/>
      <c r="J6" s="111"/>
      <c r="K6" s="112">
        <v>4</v>
      </c>
    </row>
    <row r="7" spans="2:11" ht="79.5" thickBot="1" x14ac:dyDescent="0.3">
      <c r="B7" s="301"/>
      <c r="C7" s="108" t="s">
        <v>224</v>
      </c>
      <c r="D7" s="108" t="s">
        <v>220</v>
      </c>
      <c r="E7" s="108" t="s">
        <v>225</v>
      </c>
      <c r="F7" s="109" t="s">
        <v>226</v>
      </c>
      <c r="G7" s="110" t="s">
        <v>227</v>
      </c>
      <c r="H7" s="111"/>
      <c r="I7" s="111"/>
      <c r="J7" s="111"/>
      <c r="K7" s="112">
        <v>4</v>
      </c>
    </row>
    <row r="8" spans="2:11" ht="69.75" thickBot="1" x14ac:dyDescent="0.3">
      <c r="B8" s="301"/>
      <c r="C8" s="108" t="s">
        <v>228</v>
      </c>
      <c r="D8" s="108" t="s">
        <v>220</v>
      </c>
      <c r="E8" s="109" t="s">
        <v>229</v>
      </c>
      <c r="F8" s="108" t="s">
        <v>230</v>
      </c>
      <c r="G8" s="113"/>
      <c r="H8" s="111"/>
      <c r="I8" s="111"/>
      <c r="J8" s="111"/>
    </row>
    <row r="9" spans="2:11" ht="82.5" thickBot="1" x14ac:dyDescent="0.3">
      <c r="B9" s="301"/>
      <c r="C9" s="108" t="s">
        <v>231</v>
      </c>
      <c r="D9" s="108" t="s">
        <v>232</v>
      </c>
      <c r="E9" s="114" t="s">
        <v>233</v>
      </c>
      <c r="F9" s="114" t="s">
        <v>234</v>
      </c>
      <c r="G9" s="115">
        <f>'Initial Opt-Out Noticing Cost'!E41</f>
        <v>242259.5</v>
      </c>
      <c r="H9" s="111"/>
      <c r="I9" s="111"/>
      <c r="J9" s="111"/>
    </row>
    <row r="10" spans="2:11" ht="82.5" thickBot="1" x14ac:dyDescent="0.3">
      <c r="B10" s="301"/>
      <c r="C10" s="108" t="s">
        <v>235</v>
      </c>
      <c r="D10" s="108" t="s">
        <v>232</v>
      </c>
      <c r="E10" s="114" t="s">
        <v>236</v>
      </c>
      <c r="F10" s="114" t="s">
        <v>237</v>
      </c>
      <c r="G10" s="115">
        <f>'Initial Opt-Out Noticing Cost'!F41</f>
        <v>99271.489999999991</v>
      </c>
      <c r="H10" s="111"/>
      <c r="I10" s="111"/>
      <c r="J10" s="111"/>
    </row>
    <row r="11" spans="2:11" ht="32.25" thickBot="1" x14ac:dyDescent="0.3">
      <c r="B11" s="301"/>
      <c r="C11" s="116" t="s">
        <v>238</v>
      </c>
      <c r="D11" s="116" t="s">
        <v>232</v>
      </c>
      <c r="E11" s="114" t="s">
        <v>239</v>
      </c>
      <c r="F11" s="114" t="s">
        <v>240</v>
      </c>
      <c r="G11" s="115">
        <f>'Initial Opt-Out Noticing Cost'!G41</f>
        <v>10544.54</v>
      </c>
      <c r="H11" s="111"/>
      <c r="I11" s="111"/>
      <c r="J11" s="111"/>
    </row>
    <row r="12" spans="2:11" ht="32.25" thickBot="1" x14ac:dyDescent="0.3">
      <c r="B12" s="301"/>
      <c r="C12" s="117" t="s">
        <v>241</v>
      </c>
      <c r="D12" s="117" t="s">
        <v>220</v>
      </c>
      <c r="E12" s="118"/>
      <c r="F12" s="118"/>
      <c r="G12" s="118"/>
      <c r="H12" s="111"/>
      <c r="I12" s="111"/>
      <c r="J12" s="111"/>
      <c r="K12" s="112"/>
    </row>
    <row r="13" spans="2:11" ht="63.75" thickBot="1" x14ac:dyDescent="0.3">
      <c r="B13" s="301"/>
      <c r="C13" s="108" t="s">
        <v>242</v>
      </c>
      <c r="D13" s="108" t="s">
        <v>243</v>
      </c>
      <c r="E13" s="109" t="s">
        <v>244</v>
      </c>
      <c r="F13" s="109" t="s">
        <v>245</v>
      </c>
      <c r="G13" s="115">
        <f>'800 Number Service'!B9</f>
        <v>4050</v>
      </c>
      <c r="H13" s="111"/>
      <c r="I13" s="111"/>
      <c r="J13" s="111"/>
      <c r="K13" s="112">
        <v>3</v>
      </c>
    </row>
    <row r="14" spans="2:11" ht="48" thickBot="1" x14ac:dyDescent="0.3">
      <c r="B14" s="301"/>
      <c r="C14" s="116" t="s">
        <v>246</v>
      </c>
      <c r="D14" s="108"/>
      <c r="E14" s="109"/>
      <c r="F14" s="109"/>
      <c r="G14" s="115">
        <v>1500</v>
      </c>
      <c r="H14" s="111"/>
      <c r="I14" s="111"/>
      <c r="J14" s="111"/>
      <c r="K14" s="112">
        <v>1</v>
      </c>
    </row>
    <row r="15" spans="2:11" ht="16.5" thickBot="1" x14ac:dyDescent="0.3">
      <c r="B15" s="302"/>
      <c r="C15" s="116" t="s">
        <v>247</v>
      </c>
      <c r="D15" s="113"/>
      <c r="E15" s="113"/>
      <c r="F15" s="113"/>
      <c r="G15" s="119">
        <f>'IT CSS Cost'!D2</f>
        <v>585120</v>
      </c>
      <c r="H15" s="111"/>
      <c r="I15" s="111"/>
      <c r="J15" s="111"/>
      <c r="K15" s="112">
        <v>2</v>
      </c>
    </row>
    <row r="16" spans="2:11" ht="32.25" thickBot="1" x14ac:dyDescent="0.3">
      <c r="B16" s="300" t="s">
        <v>248</v>
      </c>
      <c r="C16" s="108" t="s">
        <v>228</v>
      </c>
      <c r="D16" s="108" t="s">
        <v>220</v>
      </c>
      <c r="E16" s="109" t="s">
        <v>249</v>
      </c>
      <c r="F16" s="109" t="s">
        <v>250</v>
      </c>
      <c r="G16" s="113"/>
      <c r="H16" s="113"/>
      <c r="I16" s="113"/>
      <c r="J16" s="113"/>
    </row>
    <row r="17" spans="2:14" ht="63.75" thickBot="1" x14ac:dyDescent="0.3">
      <c r="B17" s="301"/>
      <c r="C17" s="108" t="s">
        <v>251</v>
      </c>
      <c r="D17" s="108" t="s">
        <v>232</v>
      </c>
      <c r="E17" s="109" t="s">
        <v>252</v>
      </c>
      <c r="F17" s="114" t="s">
        <v>253</v>
      </c>
      <c r="G17" s="115">
        <f>55963*0+0.8653*76484</f>
        <v>66181.605199999991</v>
      </c>
      <c r="H17" s="113"/>
      <c r="I17" s="113"/>
      <c r="J17" s="113"/>
      <c r="N17" s="120"/>
    </row>
    <row r="18" spans="2:14" ht="32.25" thickBot="1" x14ac:dyDescent="0.3">
      <c r="B18" s="301"/>
      <c r="C18" s="121" t="s">
        <v>241</v>
      </c>
      <c r="D18" s="122" t="s">
        <v>220</v>
      </c>
      <c r="E18" s="123"/>
      <c r="F18" s="123"/>
      <c r="G18" s="123"/>
      <c r="H18" s="123"/>
      <c r="I18" s="123"/>
      <c r="J18" s="123"/>
    </row>
    <row r="19" spans="2:14" ht="63.75" thickBot="1" x14ac:dyDescent="0.3">
      <c r="B19" s="301"/>
      <c r="C19" s="124" t="s">
        <v>254</v>
      </c>
      <c r="D19" s="108" t="s">
        <v>220</v>
      </c>
      <c r="E19" s="108" t="s">
        <v>255</v>
      </c>
      <c r="F19" s="109" t="s">
        <v>222</v>
      </c>
      <c r="G19" s="110" t="s">
        <v>256</v>
      </c>
      <c r="H19" s="113"/>
      <c r="I19" s="113"/>
      <c r="J19" s="113"/>
    </row>
    <row r="20" spans="2:14" ht="16.5" thickBot="1" x14ac:dyDescent="0.3">
      <c r="B20" s="301"/>
      <c r="C20" s="124" t="s">
        <v>257</v>
      </c>
      <c r="D20" s="113"/>
      <c r="E20" s="113"/>
      <c r="F20" s="113"/>
      <c r="G20" s="113"/>
      <c r="H20" s="113"/>
      <c r="I20" s="113"/>
      <c r="J20" s="113"/>
    </row>
    <row r="24" spans="2:14" x14ac:dyDescent="0.25">
      <c r="C24" s="125"/>
    </row>
    <row r="25" spans="2:14" x14ac:dyDescent="0.25">
      <c r="B25" s="126" t="s">
        <v>258</v>
      </c>
      <c r="C25" s="125"/>
    </row>
    <row r="26" spans="2:14" x14ac:dyDescent="0.25">
      <c r="B26" s="126" t="s">
        <v>259</v>
      </c>
    </row>
    <row r="27" spans="2:14" x14ac:dyDescent="0.25">
      <c r="B27" s="127" t="s">
        <v>260</v>
      </c>
    </row>
    <row r="28" spans="2:14" x14ac:dyDescent="0.25">
      <c r="B28" s="127" t="s">
        <v>261</v>
      </c>
    </row>
    <row r="29" spans="2:14" x14ac:dyDescent="0.25">
      <c r="B29" s="126" t="s">
        <v>262</v>
      </c>
    </row>
    <row r="30" spans="2:14" x14ac:dyDescent="0.25">
      <c r="B30" s="127" t="s">
        <v>263</v>
      </c>
    </row>
    <row r="31" spans="2:14" x14ac:dyDescent="0.25">
      <c r="B31" s="126" t="s">
        <v>264</v>
      </c>
    </row>
    <row r="32" spans="2:14" x14ac:dyDescent="0.25">
      <c r="B32" s="126" t="s">
        <v>265</v>
      </c>
    </row>
    <row r="33" spans="2:2" x14ac:dyDescent="0.25">
      <c r="B33" s="126" t="s">
        <v>266</v>
      </c>
    </row>
    <row r="34" spans="2:2" x14ac:dyDescent="0.25">
      <c r="B34" s="126" t="s">
        <v>267</v>
      </c>
    </row>
    <row r="35" spans="2:2" x14ac:dyDescent="0.25">
      <c r="B35" s="126" t="s">
        <v>268</v>
      </c>
    </row>
    <row r="36" spans="2:2" x14ac:dyDescent="0.25">
      <c r="B36" s="127" t="s">
        <v>269</v>
      </c>
    </row>
    <row r="37" spans="2:2" x14ac:dyDescent="0.25">
      <c r="B37" s="128" t="s">
        <v>270</v>
      </c>
    </row>
    <row r="38" spans="2:2" x14ac:dyDescent="0.25">
      <c r="B38" s="128" t="s">
        <v>271</v>
      </c>
    </row>
  </sheetData>
  <mergeCells count="9">
    <mergeCell ref="J4:J5"/>
    <mergeCell ref="B6:B15"/>
    <mergeCell ref="B16:B20"/>
    <mergeCell ref="B4:B5"/>
    <mergeCell ref="C4:C5"/>
    <mergeCell ref="D4:D5"/>
    <mergeCell ref="E4:E5"/>
    <mergeCell ref="F4:F5"/>
    <mergeCell ref="H4:H5"/>
  </mergeCells>
  <hyperlinks>
    <hyperlink ref="F6" location="_ftn1" display="_ftn1" xr:uid="{54DF9561-7B17-4150-822B-3972B0F4CCA5}"/>
    <hyperlink ref="F7" location="_ftn2" display="_ftn2" xr:uid="{D3D307DE-C155-4B06-B2AF-29CA842B0346}"/>
    <hyperlink ref="E8" location="_ftn3" display="_ftn3" xr:uid="{EA157621-C48A-49E4-828C-3FB5EE67E0AC}"/>
    <hyperlink ref="E9" location="_ftn6" display="_ftn6" xr:uid="{3BB46386-4B71-4A1C-9B2C-C65EEEA52D63}"/>
    <hyperlink ref="F9" location="_ftn7" display="_ftn7" xr:uid="{E883656C-34A9-4F69-AB7F-B67D4CA41EDB}"/>
    <hyperlink ref="E10" location="_ftn8" display="_ftn8" xr:uid="{BD2476F7-D945-4A9E-BA77-D77BE6D505D0}"/>
    <hyperlink ref="F10" location="_ftn9" display="_ftn9" xr:uid="{8FD4DEB0-0256-416D-B751-C19269315976}"/>
    <hyperlink ref="E13" location="_ftn10" display="_ftn10" xr:uid="{386E6A20-61FC-4461-92D7-02CFE0F17043}"/>
    <hyperlink ref="F13" location="_ftn11" display="_ftn11" xr:uid="{583B326A-F42A-4987-8B6A-31C6DCEF91FE}"/>
    <hyperlink ref="E16" location="_ftn12" display="_ftn12" xr:uid="{5ECD3ABF-4FCB-4F9E-86DB-BFC7BF9EF8D4}"/>
    <hyperlink ref="F16" location="_ftn13" display="_ftn13" xr:uid="{B21A2CA4-8FAB-494D-A216-4E722D0A64F7}"/>
    <hyperlink ref="E17" location="_ftn14" display="_ftn14" xr:uid="{FF85A927-E78B-4AC0-BED0-120F1EF9CD16}"/>
    <hyperlink ref="F17" location="_ftn15" display="_ftn15" xr:uid="{A60E6657-52BF-4ABF-994C-1C5076976199}"/>
    <hyperlink ref="B26" location="_ftnref5" display="_ftnref5" xr:uid="{7A3F9C9D-45AC-414F-AA7C-5A73DC3F1C05}"/>
    <hyperlink ref="B27" location="_ftnref6" display="_ftnref6" xr:uid="{78C61341-3670-4C8D-875E-A16A385CF17A}"/>
    <hyperlink ref="B28" location="_ftnref7" display="_ftnref7" xr:uid="{6B39FD50-D8EC-4A88-A4DF-D61117FDF81A}"/>
    <hyperlink ref="B29" location="_ftnref8" display="_ftnref8" xr:uid="{BEA98D3A-C48C-4491-9C96-17BC30AC370F}"/>
    <hyperlink ref="B30" location="_ftnref9" display="_ftnref9" xr:uid="{2BD65CBB-7C5A-4AF1-8100-3655DFF19307}"/>
    <hyperlink ref="B31" location="_ftnref10" display="_ftnref10" xr:uid="{3EC0792A-8636-4E36-92C6-3EC0D0116154}"/>
    <hyperlink ref="B32" location="_ftnref11" display="_ftnref11" xr:uid="{1D897D38-BFED-46D1-BC30-5EE186CEA3BA}"/>
    <hyperlink ref="B33" location="_ftnref12" display="_ftnref12" xr:uid="{A952A0B9-E7E7-48A6-8D27-EC268801272E}"/>
    <hyperlink ref="B34" location="_ftnref13" display="_ftnref13" xr:uid="{2C0BFD77-6404-4E2C-AF02-9A8E334FDEE8}"/>
    <hyperlink ref="B35" location="_ftnref14" display="_ftnref14" xr:uid="{7306AC2F-FE2C-49D7-A751-425CF716B553}"/>
    <hyperlink ref="B36" location="_ftnref15" display="_ftnref15" xr:uid="{F6232FB2-6B19-45E4-85E1-83CB6E2740B1}"/>
    <hyperlink ref="F19" location="_ftn1" display="_ftn1" xr:uid="{229C7413-4586-4F6C-9BC5-FC3DCBED92FE}"/>
    <hyperlink ref="B25" location="_ftnref1" display="_ftnref1" xr:uid="{92DA1C94-01D1-4CF0-AC89-21803F64CD77}"/>
    <hyperlink ref="E11" location="_ftn8" display="_ftn8" xr:uid="{DC13F8BA-D80D-413E-8108-2FC0BB4E866B}"/>
    <hyperlink ref="F11" location="_ftn9" display="_ftn9" xr:uid="{F04B745D-49B3-4FC3-A95B-D41544D1600C}"/>
  </hyperlink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68BA5B0B14C824AA97E22A76F0BCBA5" ma:contentTypeVersion="4" ma:contentTypeDescription="Create a new document." ma:contentTypeScope="" ma:versionID="7726f5039b7898dec853c836ee009ad8">
  <xsd:schema xmlns:xsd="http://www.w3.org/2001/XMLSchema" xmlns:xs="http://www.w3.org/2001/XMLSchema" xmlns:p="http://schemas.microsoft.com/office/2006/metadata/properties" xmlns:ns2="98ccc215-0258-4042-881f-4333d6ca4357" targetNamespace="http://schemas.microsoft.com/office/2006/metadata/properties" ma:root="true" ma:fieldsID="f8c163a0e15e48f6934235c42e5fc412" ns2:_="">
    <xsd:import namespace="98ccc215-0258-4042-881f-4333d6ca43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ccc215-0258-4042-881f-4333d6ca43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D1F13C-1FB0-457C-B91B-48B5657FEB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ccc215-0258-4042-881f-4333d6ca43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04168C-862A-4801-88A4-4FCA4304F29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E117D0A-CA81-49C3-BD0C-4268AAED9B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Bill Impacts</vt:lpstr>
      <vt:lpstr>Summary</vt:lpstr>
      <vt:lpstr>Forecast CREA Model</vt:lpstr>
      <vt:lpstr>Forecast Assumptions</vt:lpstr>
      <vt:lpstr>REC Premium Reserve Calculation</vt:lpstr>
      <vt:lpstr>Attach UT CREA 8.2</vt:lpstr>
      <vt:lpstr>Taxing District</vt:lpstr>
      <vt:lpstr>III-Customer Load Calcs</vt:lpstr>
      <vt:lpstr>DR 6.1 Adj for New Est</vt:lpstr>
      <vt:lpstr>800 Number Service</vt:lpstr>
      <vt:lpstr>Initial Opt-Out Noticing Cost</vt:lpstr>
      <vt:lpstr>IT CSS Cost</vt:lpstr>
      <vt:lpstr>'Bill Impacts'!Print_Area</vt:lpstr>
      <vt:lpstr>'DR 6.1 Adj for New Est'!Print_Area</vt:lpstr>
      <vt:lpstr>'Initial Opt-Out Noticing Cost'!Print_Area</vt:lpstr>
      <vt:lpstr>Summary!Print_Area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Pratt, Christine (PacifiCorp)</dc:creator>
  <cp:keywords/>
  <dc:description/>
  <cp:lastModifiedBy>Fred Nass</cp:lastModifiedBy>
  <cp:revision/>
  <dcterms:created xsi:type="dcterms:W3CDTF">2015-06-05T18:17:20Z</dcterms:created>
  <dcterms:modified xsi:type="dcterms:W3CDTF">2025-11-13T22:43:56Z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0x010100E68BA5B0B14C824AA97E22A76F0BCBA5</vt:lpwstr>
  </property>
</Properties>
</file>