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18\"/>
    </mc:Choice>
  </mc:AlternateContent>
  <xr:revisionPtr revIDLastSave="0" documentId="8_{5BC3DBCF-B76A-45E1-AAA0-32D81DFD4917}" xr6:coauthVersionLast="47" xr6:coauthVersionMax="47" xr10:uidLastSave="{00000000-0000-0000-0000-000000000000}"/>
  <bookViews>
    <workbookView xWindow="1245" yWindow="750" windowWidth="22560" windowHeight="19875" xr2:uid="{00000000-000D-0000-FFFF-FFFF00000000}"/>
  </bookViews>
  <sheets>
    <sheet name="Liability Account " sheetId="7" r:id="rId1"/>
    <sheet name="1 - Amort Calculation " sheetId="6" r:id="rId2"/>
  </sheets>
  <definedNames>
    <definedName name="_xlnm.Print_Area" localSheetId="1">'1 - Amort Calculation '!$A$1:$N$250</definedName>
    <definedName name="_xlnm.Print_Area" localSheetId="0">'Liability Account '!$A$1:$F$132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1" i="7" l="1"/>
  <c r="D122" i="7"/>
  <c r="D123" i="7"/>
  <c r="D124" i="7"/>
  <c r="D125" i="7"/>
  <c r="D126" i="7"/>
  <c r="D127" i="7"/>
  <c r="D128" i="7"/>
  <c r="D129" i="7"/>
  <c r="D130" i="7"/>
  <c r="D131" i="7"/>
  <c r="D120" i="7"/>
  <c r="C121" i="7"/>
  <c r="C122" i="7"/>
  <c r="C123" i="7"/>
  <c r="C124" i="7"/>
  <c r="C125" i="7"/>
  <c r="C126" i="7"/>
  <c r="C127" i="7"/>
  <c r="C128" i="7"/>
  <c r="C129" i="7"/>
  <c r="C130" i="7"/>
  <c r="C131" i="7"/>
  <c r="C120" i="7"/>
  <c r="D132" i="7" l="1"/>
  <c r="C132" i="7"/>
  <c r="D118" i="7" l="1"/>
  <c r="C118" i="7"/>
  <c r="D104" i="7"/>
  <c r="C104" i="7"/>
  <c r="C90" i="7"/>
  <c r="D90" i="7"/>
  <c r="C76" i="7"/>
  <c r="D75" i="7"/>
  <c r="D74" i="7"/>
  <c r="D73" i="7"/>
  <c r="D72" i="7"/>
  <c r="D71" i="7"/>
  <c r="D70" i="7"/>
  <c r="D69" i="7"/>
  <c r="D68" i="7"/>
  <c r="D67" i="7"/>
  <c r="D66" i="7"/>
  <c r="D65" i="7"/>
  <c r="D64" i="7"/>
  <c r="C62" i="7"/>
  <c r="D61" i="7"/>
  <c r="D60" i="7"/>
  <c r="D59" i="7"/>
  <c r="D58" i="7"/>
  <c r="D57" i="7"/>
  <c r="D56" i="7"/>
  <c r="D55" i="7"/>
  <c r="D54" i="7"/>
  <c r="D53" i="7"/>
  <c r="D52" i="7"/>
  <c r="D51" i="7"/>
  <c r="D50" i="7"/>
  <c r="C48" i="7"/>
  <c r="D47" i="7"/>
  <c r="D46" i="7"/>
  <c r="D45" i="7"/>
  <c r="D44" i="7"/>
  <c r="D43" i="7"/>
  <c r="D42" i="7"/>
  <c r="D41" i="7"/>
  <c r="D40" i="7"/>
  <c r="D39" i="7"/>
  <c r="D38" i="7"/>
  <c r="D37" i="7"/>
  <c r="D36" i="7"/>
  <c r="C34" i="7"/>
  <c r="D33" i="7"/>
  <c r="D32" i="7"/>
  <c r="D31" i="7"/>
  <c r="D30" i="7"/>
  <c r="D29" i="7"/>
  <c r="D28" i="7"/>
  <c r="D27" i="7"/>
  <c r="D26" i="7"/>
  <c r="D25" i="7"/>
  <c r="D24" i="7"/>
  <c r="D23" i="7"/>
  <c r="D22" i="7"/>
  <c r="D20" i="7"/>
  <c r="C20" i="7"/>
  <c r="D6" i="7"/>
  <c r="C6" i="7"/>
  <c r="E5" i="7"/>
  <c r="F5" i="7" s="1"/>
  <c r="B8" i="7" s="1"/>
  <c r="F106" i="6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D76" i="7" l="1"/>
  <c r="D62" i="7"/>
  <c r="D34" i="7"/>
  <c r="E6" i="7"/>
  <c r="D48" i="7"/>
  <c r="E8" i="7"/>
  <c r="F8" i="7" s="1"/>
  <c r="B9" i="7" s="1"/>
  <c r="E9" i="7" l="1"/>
  <c r="F9" i="7" s="1"/>
  <c r="B10" i="7" s="1"/>
  <c r="E10" i="7" l="1"/>
  <c r="F10" i="7" l="1"/>
  <c r="B11" i="7" s="1"/>
  <c r="E11" i="7" l="1"/>
  <c r="F11" i="7" l="1"/>
  <c r="B12" i="7" s="1"/>
  <c r="E12" i="7" l="1"/>
  <c r="F12" i="7" s="1"/>
  <c r="B13" i="7" s="1"/>
  <c r="E13" i="7" l="1"/>
  <c r="F13" i="7" s="1"/>
  <c r="B14" i="7" s="1"/>
  <c r="E14" i="7" l="1"/>
  <c r="F14" i="7" s="1"/>
  <c r="B15" i="7" s="1"/>
  <c r="E15" i="7" l="1"/>
  <c r="F15" i="7" s="1"/>
  <c r="B16" i="7" s="1"/>
  <c r="E16" i="7" l="1"/>
  <c r="F16" i="7"/>
  <c r="B17" i="7" s="1"/>
  <c r="E17" i="7" l="1"/>
  <c r="F17" i="7" s="1"/>
  <c r="B18" i="7" s="1"/>
  <c r="E18" i="7" l="1"/>
  <c r="F18" i="7" s="1"/>
  <c r="B19" i="7" s="1"/>
  <c r="E19" i="7" l="1"/>
  <c r="E20" i="7" s="1"/>
  <c r="F19" i="7" l="1"/>
  <c r="B22" i="7" s="1"/>
  <c r="F22" i="7" s="1"/>
  <c r="B23" i="7" s="1"/>
  <c r="F23" i="7" s="1"/>
  <c r="B24" i="7" s="1"/>
  <c r="F24" i="7" s="1"/>
  <c r="B25" i="7" s="1"/>
  <c r="E25" i="7" l="1"/>
  <c r="F25" i="7" l="1"/>
  <c r="B26" i="7" s="1"/>
  <c r="E26" i="7" l="1"/>
  <c r="F26" i="7"/>
  <c r="B27" i="7" s="1"/>
  <c r="E27" i="7" l="1"/>
  <c r="F27" i="7" s="1"/>
  <c r="B28" i="7" s="1"/>
  <c r="E28" i="7" l="1"/>
  <c r="F28" i="7" s="1"/>
  <c r="B29" i="7" s="1"/>
  <c r="E29" i="7" l="1"/>
  <c r="F29" i="7" s="1"/>
  <c r="B30" i="7" s="1"/>
  <c r="E30" i="7" l="1"/>
  <c r="F30" i="7"/>
  <c r="B31" i="7" s="1"/>
  <c r="E31" i="7" l="1"/>
  <c r="F31" i="7" s="1"/>
  <c r="B32" i="7" s="1"/>
  <c r="E32" i="7" l="1"/>
  <c r="F32" i="7"/>
  <c r="B33" i="7" s="1"/>
  <c r="E33" i="7" l="1"/>
  <c r="E34" i="7" s="1"/>
  <c r="F33" i="7" l="1"/>
  <c r="B36" i="7" s="1"/>
  <c r="E36" i="7" l="1"/>
  <c r="F36" i="7" s="1"/>
  <c r="B37" i="7" s="1"/>
  <c r="E37" i="7" l="1"/>
  <c r="F37" i="7" s="1"/>
  <c r="B38" i="7" s="1"/>
  <c r="E38" i="7" l="1"/>
  <c r="F38" i="7" l="1"/>
  <c r="B39" i="7" s="1"/>
  <c r="E39" i="7" l="1"/>
  <c r="F39" i="7" l="1"/>
  <c r="B40" i="7" s="1"/>
  <c r="E40" i="7" l="1"/>
  <c r="F40" i="7" s="1"/>
  <c r="B41" i="7" s="1"/>
  <c r="E41" i="7" l="1"/>
  <c r="F41" i="7" s="1"/>
  <c r="B42" i="7" s="1"/>
  <c r="E42" i="7" l="1"/>
  <c r="F42" i="7" s="1"/>
  <c r="B43" i="7" s="1"/>
  <c r="E43" i="7" l="1"/>
  <c r="F43" i="7" s="1"/>
  <c r="B44" i="7" s="1"/>
  <c r="E44" i="7" l="1"/>
  <c r="F44" i="7"/>
  <c r="B45" i="7" s="1"/>
  <c r="E45" i="7" l="1"/>
  <c r="F45" i="7" s="1"/>
  <c r="B46" i="7" s="1"/>
  <c r="E46" i="7" l="1"/>
  <c r="F46" i="7" s="1"/>
  <c r="B47" i="7" s="1"/>
  <c r="E47" i="7" l="1"/>
  <c r="E48" i="7" s="1"/>
  <c r="F47" i="7" l="1"/>
  <c r="B50" i="7" s="1"/>
  <c r="E50" i="7" l="1"/>
  <c r="F50" i="7" l="1"/>
  <c r="B51" i="7" s="1"/>
  <c r="E51" i="7" l="1"/>
  <c r="F51" i="7" l="1"/>
  <c r="B52" i="7" s="1"/>
  <c r="E52" i="7" l="1"/>
  <c r="F52" i="7" l="1"/>
  <c r="B53" i="7" s="1"/>
  <c r="E53" i="7" l="1"/>
  <c r="F53" i="7" s="1"/>
  <c r="B54" i="7" s="1"/>
  <c r="E54" i="7" l="1"/>
  <c r="F54" i="7" s="1"/>
  <c r="B55" i="7" s="1"/>
  <c r="E55" i="7" l="1"/>
  <c r="F55" i="7" s="1"/>
  <c r="B56" i="7" s="1"/>
  <c r="E56" i="7" l="1"/>
  <c r="F56" i="7" s="1"/>
  <c r="B57" i="7" s="1"/>
  <c r="E57" i="7" l="1"/>
  <c r="F57" i="7"/>
  <c r="B58" i="7" s="1"/>
  <c r="E58" i="7" l="1"/>
  <c r="F58" i="7" s="1"/>
  <c r="B59" i="7" s="1"/>
  <c r="E59" i="7" l="1"/>
  <c r="F59" i="7" s="1"/>
  <c r="B60" i="7" s="1"/>
  <c r="E60" i="7" l="1"/>
  <c r="F60" i="7" s="1"/>
  <c r="B61" i="7" s="1"/>
  <c r="E61" i="7" l="1"/>
  <c r="E62" i="7" s="1"/>
  <c r="F61" i="7" l="1"/>
  <c r="B64" i="7" s="1"/>
  <c r="E64" i="7" l="1"/>
  <c r="F64" i="7" l="1"/>
  <c r="B65" i="7" s="1"/>
  <c r="E65" i="7" l="1"/>
  <c r="F65" i="7" s="1"/>
  <c r="B66" i="7" s="1"/>
  <c r="E66" i="7" l="1"/>
  <c r="F66" i="7" s="1"/>
  <c r="B67" i="7" s="1"/>
  <c r="E67" i="7" l="1"/>
  <c r="F67" i="7" s="1"/>
  <c r="B68" i="7" s="1"/>
  <c r="E68" i="7" l="1"/>
  <c r="F68" i="7" s="1"/>
  <c r="B69" i="7" s="1"/>
  <c r="E69" i="7" l="1"/>
  <c r="F69" i="7" s="1"/>
  <c r="B70" i="7" s="1"/>
  <c r="E70" i="7" l="1"/>
  <c r="F70" i="7" s="1"/>
  <c r="B71" i="7" s="1"/>
  <c r="E71" i="7" l="1"/>
  <c r="F71" i="7" s="1"/>
  <c r="B72" i="7" s="1"/>
  <c r="E72" i="7" l="1"/>
  <c r="F72" i="7" s="1"/>
  <c r="B73" i="7" s="1"/>
  <c r="E73" i="7" l="1"/>
  <c r="F73" i="7" s="1"/>
  <c r="B74" i="7" s="1"/>
  <c r="E74" i="7" l="1"/>
  <c r="F74" i="7" s="1"/>
  <c r="B75" i="7" s="1"/>
  <c r="E75" i="7" l="1"/>
  <c r="E76" i="7" s="1"/>
  <c r="F75" i="7" l="1"/>
  <c r="B78" i="7" s="1"/>
  <c r="E78" i="7" s="1"/>
  <c r="F78" i="7" s="1"/>
  <c r="B79" i="7" s="1"/>
  <c r="E79" i="7" s="1"/>
  <c r="F79" i="7" s="1"/>
  <c r="B80" i="7" s="1"/>
  <c r="E80" i="7" l="1"/>
  <c r="F80" i="7" s="1"/>
  <c r="B81" i="7" s="1"/>
  <c r="E81" i="7" l="1"/>
  <c r="F81" i="7" s="1"/>
  <c r="B82" i="7" s="1"/>
  <c r="E82" i="7" l="1"/>
  <c r="F82" i="7"/>
  <c r="B83" i="7" s="1"/>
  <c r="E83" i="7" l="1"/>
  <c r="F83" i="7"/>
  <c r="B84" i="7" s="1"/>
  <c r="E84" i="7" l="1"/>
  <c r="F84" i="7"/>
  <c r="B85" i="7" s="1"/>
  <c r="E85" i="7" l="1"/>
  <c r="F85" i="7" s="1"/>
  <c r="B86" i="7" s="1"/>
  <c r="E86" i="7" l="1"/>
  <c r="F86" i="7"/>
  <c r="B87" i="7" s="1"/>
  <c r="E87" i="7" l="1"/>
  <c r="F87" i="7" s="1"/>
  <c r="B88" i="7" s="1"/>
  <c r="E88" i="7" l="1"/>
  <c r="F88" i="7"/>
  <c r="B89" i="7" s="1"/>
  <c r="E89" i="7" l="1"/>
  <c r="F89" i="7" s="1"/>
  <c r="B92" i="7" s="1"/>
  <c r="E92" i="7" s="1"/>
  <c r="F92" i="7" l="1"/>
  <c r="B93" i="7" s="1"/>
  <c r="E93" i="7" s="1"/>
  <c r="E90" i="7"/>
  <c r="F93" i="7" l="1"/>
  <c r="B94" i="7" s="1"/>
  <c r="E94" i="7" s="1"/>
  <c r="F94" i="7" l="1"/>
  <c r="B95" i="7" s="1"/>
  <c r="E95" i="7" l="1"/>
  <c r="F95" i="7" s="1"/>
  <c r="B96" i="7" s="1"/>
  <c r="E96" i="7" s="1"/>
  <c r="F96" i="7" s="1"/>
  <c r="B97" i="7" s="1"/>
  <c r="E97" i="7" l="1"/>
  <c r="F97" i="7" s="1"/>
  <c r="B98" i="7" s="1"/>
  <c r="E98" i="7" l="1"/>
  <c r="F98" i="7"/>
  <c r="B99" i="7" s="1"/>
  <c r="E99" i="7" l="1"/>
  <c r="F99" i="7" s="1"/>
  <c r="B100" i="7" s="1"/>
  <c r="E100" i="7" l="1"/>
  <c r="F100" i="7" l="1"/>
  <c r="B101" i="7" s="1"/>
  <c r="E101" i="7" l="1"/>
  <c r="F101" i="7" l="1"/>
  <c r="B102" i="7" s="1"/>
  <c r="E102" i="7" l="1"/>
  <c r="F102" i="7" s="1"/>
  <c r="B103" i="7" s="1"/>
  <c r="E103" i="7" l="1"/>
  <c r="E104" i="7" s="1"/>
  <c r="F103" i="7"/>
  <c r="B106" i="7" s="1"/>
  <c r="E106" i="7" s="1"/>
  <c r="F106" i="7" l="1"/>
  <c r="B107" i="7" s="1"/>
  <c r="E107" i="7"/>
  <c r="F107" i="7" s="1"/>
  <c r="F69" i="6"/>
  <c r="F68" i="6"/>
  <c r="F67" i="6"/>
  <c r="F58" i="6"/>
  <c r="B108" i="7" l="1"/>
  <c r="E108" i="7" s="1"/>
  <c r="F108" i="7" l="1"/>
  <c r="B109" i="7" s="1"/>
  <c r="B34" i="6"/>
  <c r="B46" i="6" s="1"/>
  <c r="B58" i="6" s="1"/>
  <c r="B70" i="6" s="1"/>
  <c r="B82" i="6" s="1"/>
  <c r="B94" i="6" s="1"/>
  <c r="B106" i="6" s="1"/>
  <c r="B118" i="6" s="1"/>
  <c r="B130" i="6" s="1"/>
  <c r="B142" i="6" s="1"/>
  <c r="B154" i="6" s="1"/>
  <c r="B166" i="6" s="1"/>
  <c r="B178" i="6" s="1"/>
  <c r="B190" i="6" s="1"/>
  <c r="B202" i="6" s="1"/>
  <c r="B214" i="6" s="1"/>
  <c r="B226" i="6" s="1"/>
  <c r="B238" i="6" s="1"/>
  <c r="J31" i="6"/>
  <c r="L31" i="6" s="1"/>
  <c r="E109" i="7" l="1"/>
  <c r="J32" i="6"/>
  <c r="L32" i="6" s="1"/>
  <c r="F109" i="7" l="1"/>
  <c r="B110" i="7" s="1"/>
  <c r="J33" i="6"/>
  <c r="L33" i="6" s="1"/>
  <c r="E110" i="7" l="1"/>
  <c r="F110" i="7"/>
  <c r="B111" i="7" s="1"/>
  <c r="E111" i="7" s="1"/>
  <c r="F111" i="7" s="1"/>
  <c r="B112" i="7" s="1"/>
  <c r="J34" i="6"/>
  <c r="L34" i="6" s="1"/>
  <c r="E112" i="7" l="1"/>
  <c r="F112" i="7" s="1"/>
  <c r="B113" i="7" s="1"/>
  <c r="E113" i="7" s="1"/>
  <c r="F113" i="7" s="1"/>
  <c r="B114" i="7" s="1"/>
  <c r="E114" i="7" s="1"/>
  <c r="J35" i="6"/>
  <c r="L35" i="6" s="1"/>
  <c r="F114" i="7" l="1"/>
  <c r="B115" i="7" s="1"/>
  <c r="J36" i="6"/>
  <c r="L36" i="6" s="1"/>
  <c r="E115" i="7" l="1"/>
  <c r="F115" i="7"/>
  <c r="B116" i="7" s="1"/>
  <c r="J37" i="6"/>
  <c r="L37" i="6" s="1"/>
  <c r="E116" i="7" l="1"/>
  <c r="F116" i="7" s="1"/>
  <c r="B117" i="7" s="1"/>
  <c r="J38" i="6"/>
  <c r="L38" i="6" s="1"/>
  <c r="E117" i="7" l="1"/>
  <c r="E118" i="7" s="1"/>
  <c r="F117" i="7"/>
  <c r="B120" i="7" s="1"/>
  <c r="J39" i="6"/>
  <c r="L39" i="6" s="1"/>
  <c r="E120" i="7" l="1"/>
  <c r="F120" i="7" s="1"/>
  <c r="B121" i="7" s="1"/>
  <c r="J40" i="6"/>
  <c r="L40" i="6" s="1"/>
  <c r="E121" i="7" l="1"/>
  <c r="F121" i="7" s="1"/>
  <c r="B122" i="7" s="1"/>
  <c r="J41" i="6"/>
  <c r="L41" i="6" s="1"/>
  <c r="E122" i="7" l="1"/>
  <c r="F122" i="7"/>
  <c r="B123" i="7" s="1"/>
  <c r="J42" i="6"/>
  <c r="L42" i="6" s="1"/>
  <c r="E123" i="7" l="1"/>
  <c r="F123" i="7" s="1"/>
  <c r="B124" i="7" s="1"/>
  <c r="J43" i="6"/>
  <c r="L43" i="6" s="1"/>
  <c r="E124" i="7" l="1"/>
  <c r="F124" i="7" s="1"/>
  <c r="B125" i="7" s="1"/>
  <c r="J44" i="6"/>
  <c r="L44" i="6" s="1"/>
  <c r="E125" i="7" l="1"/>
  <c r="F125" i="7" s="1"/>
  <c r="B126" i="7" s="1"/>
  <c r="J45" i="6"/>
  <c r="L45" i="6" s="1"/>
  <c r="E126" i="7" l="1"/>
  <c r="F126" i="7" s="1"/>
  <c r="B127" i="7" s="1"/>
  <c r="J46" i="6"/>
  <c r="L46" i="6" s="1"/>
  <c r="E127" i="7" l="1"/>
  <c r="F127" i="7" s="1"/>
  <c r="B128" i="7" s="1"/>
  <c r="J47" i="6"/>
  <c r="L47" i="6" s="1"/>
  <c r="E128" i="7" l="1"/>
  <c r="F128" i="7" s="1"/>
  <c r="B129" i="7" s="1"/>
  <c r="J48" i="6"/>
  <c r="L48" i="6" s="1"/>
  <c r="J49" i="6" s="1"/>
  <c r="E129" i="7" l="1"/>
  <c r="F129" i="7"/>
  <c r="B130" i="7" s="1"/>
  <c r="L49" i="6"/>
  <c r="J50" i="6" s="1"/>
  <c r="E130" i="7" l="1"/>
  <c r="F130" i="7"/>
  <c r="B131" i="7" s="1"/>
  <c r="L50" i="6"/>
  <c r="J51" i="6" s="1"/>
  <c r="E131" i="7" l="1"/>
  <c r="E132" i="7" s="1"/>
  <c r="L51" i="6"/>
  <c r="J52" i="6" s="1"/>
  <c r="F131" i="7" l="1"/>
  <c r="L52" i="6"/>
  <c r="J53" i="6" s="1"/>
  <c r="L53" i="6" l="1"/>
  <c r="J54" i="6" s="1"/>
  <c r="L54" i="6" l="1"/>
  <c r="J55" i="6" s="1"/>
  <c r="L55" i="6" l="1"/>
  <c r="J56" i="6" s="1"/>
  <c r="L56" i="6" l="1"/>
  <c r="J57" i="6" s="1"/>
  <c r="L57" i="6" l="1"/>
  <c r="J58" i="6" s="1"/>
  <c r="L58" i="6" l="1"/>
  <c r="J59" i="6" s="1"/>
  <c r="L59" i="6" l="1"/>
  <c r="J60" i="6" s="1"/>
  <c r="L60" i="6" l="1"/>
  <c r="J61" i="6" s="1"/>
  <c r="L61" i="6" l="1"/>
  <c r="J62" i="6" s="1"/>
  <c r="L62" i="6" l="1"/>
  <c r="J63" i="6" s="1"/>
  <c r="L63" i="6" l="1"/>
  <c r="J64" i="6" s="1"/>
  <c r="L64" i="6" l="1"/>
  <c r="J65" i="6" s="1"/>
  <c r="L65" i="6" l="1"/>
  <c r="J66" i="6" s="1"/>
  <c r="L66" i="6" l="1"/>
  <c r="J67" i="6" s="1"/>
  <c r="L67" i="6" l="1"/>
  <c r="J68" i="6" s="1"/>
  <c r="L68" i="6" l="1"/>
  <c r="J69" i="6" s="1"/>
  <c r="L69" i="6" l="1"/>
  <c r="J70" i="6" s="1"/>
  <c r="L70" i="6" l="1"/>
  <c r="J71" i="6" s="1"/>
  <c r="L71" i="6" l="1"/>
  <c r="J72" i="6" l="1"/>
  <c r="L72" i="6" l="1"/>
  <c r="J73" i="6" s="1"/>
  <c r="L73" i="6" l="1"/>
  <c r="J74" i="6" l="1"/>
  <c r="L74" i="6"/>
  <c r="J75" i="6" l="1"/>
  <c r="L75" i="6"/>
  <c r="J76" i="6" l="1"/>
  <c r="L76" i="6"/>
  <c r="J77" i="6" l="1"/>
  <c r="L77" i="6" s="1"/>
  <c r="J78" i="6" l="1"/>
  <c r="L78" i="6"/>
  <c r="J79" i="6" l="1"/>
  <c r="L79" i="6"/>
  <c r="J80" i="6" l="1"/>
  <c r="L80" i="6" s="1"/>
  <c r="J81" i="6" l="1"/>
  <c r="L81" i="6" s="1"/>
  <c r="J82" i="6" l="1"/>
  <c r="L82" i="6"/>
  <c r="J83" i="6" l="1"/>
  <c r="L83" i="6" s="1"/>
  <c r="J84" i="6" l="1"/>
  <c r="L84" i="6" s="1"/>
  <c r="J85" i="6" l="1"/>
  <c r="L85" i="6" s="1"/>
  <c r="J86" i="6" l="1"/>
  <c r="L86" i="6"/>
  <c r="J87" i="6" l="1"/>
  <c r="L87" i="6"/>
  <c r="J88" i="6" l="1"/>
  <c r="L88" i="6" s="1"/>
  <c r="J89" i="6" l="1"/>
  <c r="L89" i="6" s="1"/>
  <c r="J90" i="6" l="1"/>
  <c r="L90" i="6" s="1"/>
  <c r="J91" i="6" l="1"/>
  <c r="L91" i="6"/>
  <c r="J92" i="6" l="1"/>
  <c r="L92" i="6"/>
  <c r="J93" i="6" l="1"/>
  <c r="L93" i="6" s="1"/>
  <c r="J94" i="6" l="1"/>
  <c r="L94" i="6" s="1"/>
  <c r="J95" i="6" l="1"/>
  <c r="L95" i="6" s="1"/>
  <c r="J96" i="6" l="1"/>
  <c r="L96" i="6"/>
  <c r="J97" i="6" l="1"/>
  <c r="L97" i="6" s="1"/>
  <c r="J98" i="6" l="1"/>
  <c r="L98" i="6" s="1"/>
  <c r="J99" i="6" l="1"/>
  <c r="L99" i="6"/>
  <c r="J100" i="6" l="1"/>
  <c r="L100" i="6" s="1"/>
  <c r="J101" i="6" l="1"/>
  <c r="L101" i="6"/>
  <c r="J102" i="6" l="1"/>
  <c r="L102" i="6"/>
  <c r="J103" i="6" l="1"/>
  <c r="L103" i="6" s="1"/>
  <c r="J104" i="6" l="1"/>
  <c r="L104" i="6" s="1"/>
  <c r="J105" i="6" l="1"/>
  <c r="L105" i="6"/>
  <c r="J106" i="6" l="1"/>
  <c r="L106" i="6"/>
  <c r="J107" i="6" l="1"/>
  <c r="L107" i="6"/>
  <c r="J108" i="6" l="1"/>
  <c r="L108" i="6" s="1"/>
  <c r="J109" i="6" l="1"/>
  <c r="L109" i="6"/>
  <c r="J110" i="6" l="1"/>
  <c r="L110" i="6"/>
  <c r="J111" i="6" l="1"/>
  <c r="L111" i="6"/>
  <c r="J112" i="6" l="1"/>
  <c r="L112" i="6"/>
  <c r="J113" i="6" l="1"/>
  <c r="L113" i="6" s="1"/>
  <c r="J114" i="6" l="1"/>
  <c r="L114" i="6" s="1"/>
  <c r="J115" i="6" l="1"/>
  <c r="L115" i="6" s="1"/>
  <c r="J116" i="6" l="1"/>
  <c r="L116" i="6"/>
  <c r="J117" i="6" l="1"/>
  <c r="L117" i="6"/>
  <c r="J118" i="6" l="1"/>
  <c r="L118" i="6"/>
  <c r="J119" i="6" l="1"/>
  <c r="L119" i="6"/>
  <c r="J120" i="6" l="1"/>
  <c r="L120" i="6" s="1"/>
  <c r="J121" i="6" l="1"/>
  <c r="L121" i="6" s="1"/>
  <c r="J122" i="6" l="1"/>
  <c r="L122" i="6"/>
  <c r="J123" i="6" l="1"/>
  <c r="L123" i="6"/>
  <c r="J124" i="6" l="1"/>
  <c r="L124" i="6" s="1"/>
  <c r="J125" i="6" l="1"/>
  <c r="L125" i="6"/>
  <c r="J126" i="6" l="1"/>
  <c r="L126" i="6"/>
  <c r="J127" i="6" l="1"/>
  <c r="L127" i="6"/>
  <c r="J128" i="6" l="1"/>
  <c r="L128" i="6"/>
  <c r="J129" i="6" l="1"/>
  <c r="L129" i="6" s="1"/>
  <c r="J130" i="6" l="1"/>
  <c r="L130" i="6"/>
  <c r="J131" i="6" l="1"/>
  <c r="L131" i="6" s="1"/>
  <c r="J132" i="6" l="1"/>
  <c r="L132" i="6"/>
  <c r="J133" i="6" l="1"/>
  <c r="L133" i="6"/>
  <c r="J134" i="6" l="1"/>
  <c r="L134" i="6" s="1"/>
  <c r="J135" i="6" l="1"/>
  <c r="L135" i="6" s="1"/>
  <c r="J136" i="6" l="1"/>
  <c r="L136" i="6" s="1"/>
  <c r="J137" i="6" l="1"/>
  <c r="L137" i="6"/>
  <c r="J138" i="6" l="1"/>
  <c r="L138" i="6"/>
  <c r="J139" i="6" l="1"/>
  <c r="L139" i="6"/>
  <c r="J140" i="6" l="1"/>
  <c r="L140" i="6" s="1"/>
  <c r="J141" i="6" l="1"/>
  <c r="L141" i="6" s="1"/>
  <c r="J142" i="6" l="1"/>
  <c r="L142" i="6" s="1"/>
  <c r="J143" i="6" l="1"/>
  <c r="L143" i="6"/>
  <c r="J144" i="6" l="1"/>
  <c r="L144" i="6" s="1"/>
  <c r="J145" i="6" l="1"/>
  <c r="L145" i="6" s="1"/>
  <c r="J146" i="6" l="1"/>
  <c r="L146" i="6"/>
  <c r="J147" i="6" l="1"/>
  <c r="L147" i="6"/>
  <c r="J148" i="6" l="1"/>
  <c r="L148" i="6"/>
  <c r="J149" i="6" l="1"/>
  <c r="L149" i="6"/>
  <c r="J150" i="6" l="1"/>
  <c r="L150" i="6"/>
  <c r="J151" i="6" l="1"/>
  <c r="L151" i="6" s="1"/>
  <c r="J152" i="6" l="1"/>
  <c r="L152" i="6"/>
  <c r="J153" i="6" l="1"/>
  <c r="L153" i="6"/>
  <c r="J154" i="6" l="1"/>
  <c r="L154" i="6"/>
  <c r="J155" i="6" l="1"/>
  <c r="L155" i="6" s="1"/>
  <c r="J156" i="6" l="1"/>
  <c r="L156" i="6" s="1"/>
  <c r="J157" i="6" l="1"/>
  <c r="L157" i="6" s="1"/>
  <c r="J158" i="6" l="1"/>
  <c r="L158" i="6"/>
  <c r="J159" i="6" l="1"/>
  <c r="L159" i="6" s="1"/>
  <c r="J160" i="6" l="1"/>
  <c r="L160" i="6" s="1"/>
  <c r="J161" i="6" l="1"/>
  <c r="L161" i="6" s="1"/>
  <c r="J162" i="6" l="1"/>
  <c r="L162" i="6" s="1"/>
  <c r="J163" i="6" l="1"/>
  <c r="L163" i="6"/>
  <c r="J164" i="6" l="1"/>
  <c r="L164" i="6" s="1"/>
  <c r="J165" i="6" l="1"/>
  <c r="L165" i="6"/>
  <c r="J166" i="6" l="1"/>
  <c r="L166" i="6"/>
  <c r="J167" i="6" l="1"/>
  <c r="L167" i="6"/>
  <c r="J168" i="6" l="1"/>
  <c r="L168" i="6" s="1"/>
  <c r="J169" i="6" l="1"/>
  <c r="L169" i="6" s="1"/>
  <c r="J170" i="6" l="1"/>
  <c r="L170" i="6"/>
  <c r="J171" i="6" l="1"/>
  <c r="L171" i="6"/>
  <c r="J172" i="6" l="1"/>
  <c r="L172" i="6" s="1"/>
  <c r="J173" i="6" l="1"/>
  <c r="L173" i="6"/>
  <c r="J174" i="6" l="1"/>
  <c r="L174" i="6"/>
  <c r="J175" i="6" l="1"/>
  <c r="L175" i="6" s="1"/>
  <c r="J176" i="6" l="1"/>
  <c r="L176" i="6"/>
  <c r="J177" i="6" l="1"/>
  <c r="L177" i="6" s="1"/>
  <c r="J178" i="6" l="1"/>
  <c r="L178" i="6"/>
  <c r="J179" i="6" l="1"/>
  <c r="L179" i="6" s="1"/>
  <c r="J180" i="6" l="1"/>
  <c r="L180" i="6"/>
  <c r="J181" i="6" l="1"/>
  <c r="L181" i="6" s="1"/>
  <c r="J182" i="6" l="1"/>
  <c r="L182" i="6"/>
  <c r="J183" i="6" l="1"/>
  <c r="L183" i="6"/>
  <c r="J184" i="6" l="1"/>
  <c r="L184" i="6"/>
  <c r="J185" i="6" l="1"/>
  <c r="L185" i="6"/>
  <c r="J186" i="6" l="1"/>
  <c r="L186" i="6"/>
  <c r="J187" i="6" l="1"/>
  <c r="L187" i="6"/>
  <c r="J188" i="6" l="1"/>
  <c r="L188" i="6"/>
  <c r="J189" i="6" l="1"/>
  <c r="L189" i="6"/>
  <c r="J190" i="6" l="1"/>
  <c r="L190" i="6"/>
  <c r="J191" i="6" l="1"/>
  <c r="L191" i="6"/>
  <c r="J192" i="6" l="1"/>
  <c r="L192" i="6" s="1"/>
  <c r="J193" i="6" l="1"/>
  <c r="L193" i="6" s="1"/>
  <c r="J194" i="6" l="1"/>
  <c r="L194" i="6"/>
  <c r="J195" i="6" l="1"/>
  <c r="L195" i="6"/>
  <c r="J196" i="6" l="1"/>
  <c r="L196" i="6"/>
  <c r="J197" i="6" l="1"/>
  <c r="L197" i="6"/>
  <c r="J198" i="6" l="1"/>
  <c r="L198" i="6"/>
  <c r="J199" i="6" l="1"/>
  <c r="L199" i="6"/>
  <c r="J200" i="6" l="1"/>
  <c r="L200" i="6"/>
  <c r="J201" i="6" l="1"/>
  <c r="L201" i="6"/>
  <c r="J202" i="6" l="1"/>
  <c r="L202" i="6"/>
  <c r="J203" i="6" l="1"/>
  <c r="L203" i="6"/>
  <c r="J204" i="6" l="1"/>
  <c r="L204" i="6"/>
  <c r="J205" i="6" l="1"/>
  <c r="L205" i="6" s="1"/>
  <c r="J206" i="6" l="1"/>
  <c r="L206" i="6"/>
  <c r="J207" i="6" l="1"/>
  <c r="L207" i="6"/>
  <c r="J208" i="6" l="1"/>
  <c r="L208" i="6"/>
  <c r="J209" i="6" l="1"/>
  <c r="L209" i="6" s="1"/>
  <c r="J210" i="6" l="1"/>
  <c r="L210" i="6"/>
  <c r="J211" i="6" l="1"/>
  <c r="L211" i="6"/>
  <c r="J212" i="6" l="1"/>
  <c r="L212" i="6"/>
  <c r="J213" i="6" l="1"/>
  <c r="L213" i="6"/>
  <c r="J214" i="6" l="1"/>
  <c r="L214" i="6"/>
  <c r="J215" i="6" l="1"/>
  <c r="L215" i="6"/>
  <c r="J216" i="6" l="1"/>
  <c r="L216" i="6" s="1"/>
  <c r="J217" i="6" l="1"/>
  <c r="L217" i="6" s="1"/>
  <c r="J218" i="6" l="1"/>
  <c r="L218" i="6" s="1"/>
  <c r="J219" i="6" l="1"/>
  <c r="L219" i="6" s="1"/>
  <c r="J220" i="6" l="1"/>
  <c r="L220" i="6" s="1"/>
  <c r="J221" i="6" l="1"/>
  <c r="L221" i="6" s="1"/>
  <c r="J222" i="6" l="1"/>
  <c r="L222" i="6" s="1"/>
  <c r="J223" i="6" l="1"/>
  <c r="L223" i="6" s="1"/>
  <c r="J224" i="6" l="1"/>
  <c r="L224" i="6" s="1"/>
  <c r="F250" i="6"/>
  <c r="J225" i="6" l="1"/>
  <c r="L225" i="6" s="1"/>
  <c r="J226" i="6" l="1"/>
  <c r="L226" i="6" s="1"/>
  <c r="J227" i="6" l="1"/>
  <c r="L227" i="6" s="1"/>
  <c r="J228" i="6" l="1"/>
  <c r="L228" i="6" s="1"/>
  <c r="J229" i="6" l="1"/>
  <c r="L229" i="6" s="1"/>
  <c r="J230" i="6" l="1"/>
  <c r="L230" i="6"/>
  <c r="J231" i="6" l="1"/>
  <c r="L231" i="6"/>
  <c r="J232" i="6" l="1"/>
  <c r="L232" i="6" s="1"/>
  <c r="J233" i="6" l="1"/>
  <c r="L233" i="6" s="1"/>
  <c r="J234" i="6" l="1"/>
  <c r="L234" i="6"/>
  <c r="J235" i="6" l="1"/>
  <c r="L235" i="6" s="1"/>
  <c r="J236" i="6" l="1"/>
  <c r="L236" i="6" s="1"/>
  <c r="J237" i="6" l="1"/>
  <c r="L237" i="6" s="1"/>
  <c r="J238" i="6" l="1"/>
  <c r="L238" i="6" s="1"/>
  <c r="J239" i="6" l="1"/>
  <c r="L239" i="6" s="1"/>
  <c r="J240" i="6" l="1"/>
  <c r="L240" i="6" s="1"/>
  <c r="J241" i="6" l="1"/>
  <c r="L241" i="6" s="1"/>
  <c r="J242" i="6" l="1"/>
  <c r="L242" i="6" s="1"/>
  <c r="J243" i="6" l="1"/>
  <c r="L243" i="6" s="1"/>
  <c r="J244" i="6" l="1"/>
  <c r="L244" i="6" s="1"/>
  <c r="J245" i="6" l="1"/>
  <c r="L245" i="6"/>
  <c r="J246" i="6" l="1"/>
  <c r="L246" i="6" s="1"/>
  <c r="J247" i="6" l="1"/>
  <c r="L247" i="6" s="1"/>
  <c r="J248" i="6" l="1"/>
  <c r="L248" i="6" s="1"/>
  <c r="J249" i="6" l="1"/>
  <c r="L249" i="6" s="1"/>
  <c r="J250" i="6" l="1"/>
</calcChain>
</file>

<file path=xl/sharedStrings.xml><?xml version="1.0" encoding="utf-8"?>
<sst xmlns="http://schemas.openxmlformats.org/spreadsheetml/2006/main" count="271" uniqueCount="42">
  <si>
    <t>Subscriber Solar Liability Account</t>
  </si>
  <si>
    <t>Cumulative Balance</t>
  </si>
  <si>
    <t>Amortization</t>
  </si>
  <si>
    <t>FY2019</t>
  </si>
  <si>
    <t>UT - Subscriber Solar Program</t>
  </si>
  <si>
    <t>Month</t>
  </si>
  <si>
    <t>Beginning Balance</t>
  </si>
  <si>
    <t>Additions       (Spend)</t>
  </si>
  <si>
    <t xml:space="preserve">
Interest</t>
  </si>
  <si>
    <t>Amortization Calculation</t>
  </si>
  <si>
    <t>Periods</t>
  </si>
  <si>
    <t>Principal</t>
  </si>
  <si>
    <t>Months</t>
  </si>
  <si>
    <t>Year</t>
  </si>
  <si>
    <t>Pd</t>
  </si>
  <si>
    <t>Additions</t>
  </si>
  <si>
    <t>Interest</t>
  </si>
  <si>
    <t>Principal Balance</t>
  </si>
  <si>
    <t>Remaining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</si>
  <si>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</si>
  <si>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</si>
  <si>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</si>
  <si>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</si>
  <si>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</si>
  <si>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</si>
  <si>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</si>
  <si>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</si>
  <si>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</si>
  <si>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</si>
  <si>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</si>
  <si>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</si>
  <si>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FY2015</t>
  </si>
  <si>
    <t>FY2016</t>
  </si>
  <si>
    <t>FY2017</t>
  </si>
  <si>
    <t>FY2018</t>
  </si>
  <si>
    <t xml:space="preserve">    Ending Balance</t>
  </si>
  <si>
    <t xml:space="preserve">Current Interest </t>
  </si>
  <si>
    <t>FY2020</t>
  </si>
  <si>
    <t>FY2021</t>
  </si>
  <si>
    <t>FY2022</t>
  </si>
  <si>
    <t>FY2023</t>
  </si>
  <si>
    <t>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</si>
</sst>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1FDD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0" borderId="0" xfId="3" applyFont="1"/>
    <xf numFmtId="0" fontId="3" fillId="0" borderId="0" xfId="3" applyFont="1" applyAlignment="1">
      <alignment horizontal="center"/>
    </xf>
    <xf numFmtId="43" fontId="7" fillId="0" borderId="0" xfId="4" applyFont="1" applyFill="1"/>
    <xf numFmtId="43" fontId="5" fillId="0" borderId="0" xfId="1" applyFont="1" applyFill="1"/>
    <xf numFmtId="17" fontId="1" fillId="0" borderId="0" xfId="0" applyNumberFormat="1" applyFont="1"/>
    <xf numFmtId="43" fontId="7" fillId="0" borderId="0" xfId="1" applyFont="1" applyFill="1" applyBorder="1" applyAlignment="1">
      <alignment horizontal="center" wrapText="1"/>
    </xf>
    <xf numFmtId="43" fontId="2" fillId="0" borderId="0" xfId="1" applyFont="1"/>
    <xf numFmtId="0" fontId="0" fillId="0" borderId="0" xfId="0" applyAlignment="1">
      <alignment horizontal="left"/>
    </xf>
    <xf numFmtId="0" fontId="3" fillId="0" borderId="0" xfId="3" applyFont="1"/>
    <xf numFmtId="0" fontId="9" fillId="0" borderId="0" xfId="3" applyFont="1" applyAlignment="1">
      <alignment vertical="top"/>
    </xf>
    <xf numFmtId="0" fontId="9" fillId="0" borderId="0" xfId="3" applyFont="1"/>
    <xf numFmtId="0" fontId="3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10" fontId="5" fillId="0" borderId="0" xfId="2" applyNumberFormat="1" applyFont="1"/>
    <xf numFmtId="0" fontId="5" fillId="0" borderId="0" xfId="3" applyFont="1" applyAlignment="1">
      <alignment horizontal="center"/>
    </xf>
    <xf numFmtId="43" fontId="5" fillId="0" borderId="0" xfId="1" applyFont="1"/>
    <xf numFmtId="164" fontId="5" fillId="0" borderId="0" xfId="3" applyNumberFormat="1" applyFont="1" applyAlignment="1">
      <alignment horizontal="left"/>
    </xf>
    <xf numFmtId="16" fontId="5" fillId="0" borderId="0" xfId="1" quotePrefix="1" applyNumberFormat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/>
    </xf>
    <xf numFmtId="43" fontId="5" fillId="0" borderId="2" xfId="1" applyFont="1" applyBorder="1"/>
    <xf numFmtId="43" fontId="5" fillId="0" borderId="0" xfId="1" applyFont="1" applyFill="1" applyBorder="1"/>
    <xf numFmtId="0" fontId="11" fillId="0" borderId="0" xfId="3" applyFont="1"/>
    <xf numFmtId="43" fontId="6" fillId="0" borderId="0" xfId="3" applyNumberFormat="1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8" fillId="0" borderId="1" xfId="3" applyFont="1" applyBorder="1" applyAlignment="1">
      <alignment horizontal="center" wrapText="1"/>
    </xf>
    <xf numFmtId="43" fontId="6" fillId="0" borderId="1" xfId="3" applyNumberFormat="1" applyFont="1" applyBorder="1" applyAlignment="1">
      <alignment horizontal="center" wrapText="1"/>
    </xf>
    <xf numFmtId="0" fontId="6" fillId="0" borderId="3" xfId="3" applyFont="1" applyBorder="1" applyAlignment="1">
      <alignment horizontal="center" wrapText="1"/>
    </xf>
    <xf numFmtId="43" fontId="6" fillId="0" borderId="3" xfId="4" applyFont="1" applyFill="1" applyBorder="1" applyAlignment="1">
      <alignment horizontal="center" wrapText="1"/>
    </xf>
    <xf numFmtId="43" fontId="7" fillId="0" borderId="0" xfId="3" applyNumberFormat="1" applyFont="1" applyAlignment="1">
      <alignment horizontal="center" wrapText="1"/>
    </xf>
    <xf numFmtId="43" fontId="7" fillId="2" borderId="0" xfId="3" applyNumberFormat="1" applyFont="1" applyFill="1" applyAlignment="1">
      <alignment horizontal="center" wrapText="1"/>
    </xf>
    <xf numFmtId="49" fontId="3" fillId="0" borderId="0" xfId="1" applyNumberFormat="1" applyFont="1" applyFill="1" applyAlignment="1"/>
    <xf numFmtId="49" fontId="6" fillId="0" borderId="0" xfId="0" applyNumberFormat="1" applyFont="1"/>
    <xf numFmtId="0" fontId="6" fillId="0" borderId="0" xfId="3" applyFont="1"/>
    <xf numFmtId="0" fontId="12" fillId="0" borderId="0" xfId="0" applyFont="1"/>
    <xf numFmtId="0" fontId="12" fillId="0" borderId="0" xfId="0" applyFont="1" applyAlignment="1">
      <alignment horizontal="left"/>
    </xf>
    <xf numFmtId="0" fontId="6" fillId="0" borderId="0" xfId="3" applyFont="1" applyAlignment="1">
      <alignment horizontal="right"/>
    </xf>
    <xf numFmtId="0" fontId="6" fillId="0" borderId="0" xfId="3" applyFont="1" applyAlignment="1">
      <alignment vertical="top" wrapText="1"/>
    </xf>
    <xf numFmtId="0" fontId="7" fillId="0" borderId="0" xfId="3" applyFont="1"/>
    <xf numFmtId="43" fontId="5" fillId="0" borderId="0" xfId="3" applyNumberFormat="1" applyFont="1"/>
    <xf numFmtId="44" fontId="0" fillId="0" borderId="0" xfId="5" applyFont="1"/>
    <xf numFmtId="43" fontId="13" fillId="0" borderId="0" xfId="1" applyFont="1" applyFill="1" applyBorder="1"/>
    <xf numFmtId="43" fontId="7" fillId="0" borderId="0" xfId="1" applyFont="1" applyFill="1"/>
    <xf numFmtId="10" fontId="5" fillId="0" borderId="0" xfId="2" applyNumberFormat="1" applyFont="1" applyFill="1"/>
    <xf numFmtId="43" fontId="5" fillId="0" borderId="2" xfId="1" applyFont="1" applyFill="1" applyBorder="1"/>
    <xf numFmtId="43" fontId="5" fillId="0" borderId="0" xfId="1" applyFont="1" applyBorder="1"/>
    <xf numFmtId="0" fontId="14" fillId="0" borderId="0" xfId="3" applyFont="1"/>
  </cellXfs>
  <cellStyles count="6">
    <cellStyle name="Comma" xfId="1" builtinId="3"/>
    <cellStyle name="Comma 4" xfId="4" xr:uid="{00000000-0005-0000-0000-000001000000}"/>
    <cellStyle name="Currency" xfId="5" builtinId="4"/>
    <cellStyle name="Normal" xfId="0" builtinId="0"/>
    <cellStyle name="Normal 5" xfId="3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91FDD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8259-F318-4044-93FE-D3CAE1B7BBA8}">
  <sheetPr>
    <tabColor theme="3" tint="-0.499984740745262"/>
    <pageSetUpPr fitToPage="1"/>
  </sheetPr>
  <dimension ref="A1:J133"/>
  <sheetViews>
    <sheetView tabSelected="1" zoomScale="82" zoomScaleNormal="82" workbookViewId="0">
      <pane ySplit="4" topLeftCell="A5" activePane="bottomLeft" state="frozen"/>
      <selection pane="bottomLeft" activeCell="M93" sqref="M93"/>
    </sheetView>
  </sheetViews>
  <sheetFormatPr defaultRowHeight="15" outlineLevelRow="1" x14ac:dyDescent="0.25"/>
  <cols>
    <col min="1" max="1" width="10" customWidth="1"/>
    <col min="2" max="2" width="22.42578125" customWidth="1"/>
    <col min="3" max="3" width="21" customWidth="1"/>
    <col min="4" max="4" width="18.42578125" customWidth="1"/>
    <col min="5" max="5" width="18.5703125" customWidth="1"/>
    <col min="6" max="6" width="19.42578125" customWidth="1"/>
    <col min="10" max="10" width="10.570312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  <c r="B2" s="1"/>
    </row>
    <row r="3" spans="1:6" x14ac:dyDescent="0.25">
      <c r="A3" s="1"/>
      <c r="B3" s="1"/>
    </row>
    <row r="4" spans="1:6" ht="31.5" customHeight="1" thickBot="1" x14ac:dyDescent="0.3">
      <c r="A4" s="1"/>
      <c r="B4" s="32" t="s">
        <v>6</v>
      </c>
      <c r="C4" s="32" t="s">
        <v>7</v>
      </c>
      <c r="D4" s="32" t="s">
        <v>2</v>
      </c>
      <c r="E4" s="33" t="s">
        <v>8</v>
      </c>
      <c r="F4" s="32" t="s">
        <v>35</v>
      </c>
    </row>
    <row r="5" spans="1:6" x14ac:dyDescent="0.25">
      <c r="A5" s="7">
        <v>42353</v>
      </c>
      <c r="B5" s="34">
        <v>0</v>
      </c>
      <c r="C5" s="34">
        <v>21682.82</v>
      </c>
      <c r="D5" s="34">
        <v>0</v>
      </c>
      <c r="E5" s="34">
        <f>(B5+(C5+D5)*0.5)*0.0445/12</f>
        <v>40.203562083333331</v>
      </c>
      <c r="F5" s="34">
        <f>SUM(B5:E5)</f>
        <v>21723.023562083334</v>
      </c>
    </row>
    <row r="6" spans="1:6" ht="15.75" thickBot="1" x14ac:dyDescent="0.3">
      <c r="A6" s="7"/>
      <c r="B6" s="30" t="s">
        <v>31</v>
      </c>
      <c r="C6" s="31">
        <f>SUM(C5)</f>
        <v>21682.82</v>
      </c>
      <c r="D6" s="31">
        <f t="shared" ref="D6:E6" si="0">SUM(D5)</f>
        <v>0</v>
      </c>
      <c r="E6" s="31">
        <f t="shared" si="0"/>
        <v>40.203562083333331</v>
      </c>
      <c r="F6" s="31"/>
    </row>
    <row r="7" spans="1:6" ht="15.75" hidden="1" outlineLevel="1" thickTop="1" x14ac:dyDescent="0.25">
      <c r="A7" s="7"/>
      <c r="B7" s="29"/>
      <c r="C7" s="28"/>
      <c r="D7" s="28"/>
      <c r="E7" s="28"/>
      <c r="F7" s="28"/>
    </row>
    <row r="8" spans="1:6" hidden="1" outlineLevel="1" x14ac:dyDescent="0.25">
      <c r="A8" s="7">
        <v>42384</v>
      </c>
      <c r="B8" s="34">
        <f>F5</f>
        <v>21723.023562083334</v>
      </c>
      <c r="C8" s="34">
        <v>21153.3</v>
      </c>
      <c r="D8" s="34">
        <v>0</v>
      </c>
      <c r="E8" s="34">
        <f t="shared" ref="E8:E19" si="1">(B8+(C8+D8)*0.5)*0.0445/12</f>
        <v>119.77795612605904</v>
      </c>
      <c r="F8" s="34">
        <f>SUM(B8:E8)</f>
        <v>42996.101518209391</v>
      </c>
    </row>
    <row r="9" spans="1:6" hidden="1" outlineLevel="1" x14ac:dyDescent="0.25">
      <c r="A9" s="7">
        <v>42415</v>
      </c>
      <c r="B9" s="34">
        <f>F8</f>
        <v>42996.101518209391</v>
      </c>
      <c r="C9" s="34">
        <v>166577.15</v>
      </c>
      <c r="D9" s="34">
        <v>0</v>
      </c>
      <c r="E9" s="34">
        <f t="shared" si="1"/>
        <v>468.30567542169314</v>
      </c>
      <c r="F9" s="34">
        <f t="shared" ref="F9:F19" si="2">SUM(B9:E9)</f>
        <v>210041.55719363107</v>
      </c>
    </row>
    <row r="10" spans="1:6" hidden="1" outlineLevel="1" x14ac:dyDescent="0.25">
      <c r="A10" s="7">
        <v>42444</v>
      </c>
      <c r="B10" s="34">
        <f t="shared" ref="B10:B19" si="3">F9</f>
        <v>210041.55719363107</v>
      </c>
      <c r="C10" s="34">
        <v>142643.62</v>
      </c>
      <c r="D10" s="34">
        <v>0</v>
      </c>
      <c r="E10" s="34">
        <f t="shared" si="1"/>
        <v>1043.3891533430485</v>
      </c>
      <c r="F10" s="34">
        <f t="shared" si="2"/>
        <v>353728.56634697411</v>
      </c>
    </row>
    <row r="11" spans="1:6" hidden="1" outlineLevel="1" x14ac:dyDescent="0.25">
      <c r="A11" s="7">
        <v>42475</v>
      </c>
      <c r="B11" s="34">
        <f t="shared" si="3"/>
        <v>353728.56634697411</v>
      </c>
      <c r="C11" s="34">
        <v>121126.83</v>
      </c>
      <c r="D11" s="34">
        <v>0</v>
      </c>
      <c r="E11" s="34">
        <f t="shared" si="1"/>
        <v>1536.3327641616954</v>
      </c>
      <c r="F11" s="34">
        <f t="shared" si="2"/>
        <v>476391.72911113582</v>
      </c>
    </row>
    <row r="12" spans="1:6" hidden="1" outlineLevel="1" x14ac:dyDescent="0.25">
      <c r="A12" s="7">
        <v>42505</v>
      </c>
      <c r="B12" s="34">
        <f t="shared" si="3"/>
        <v>476391.72911113582</v>
      </c>
      <c r="C12" s="34">
        <v>163251.74</v>
      </c>
      <c r="D12" s="34">
        <v>0</v>
      </c>
      <c r="E12" s="34">
        <f t="shared" si="1"/>
        <v>2069.3152633704617</v>
      </c>
      <c r="F12" s="34">
        <f t="shared" si="2"/>
        <v>641712.78437450633</v>
      </c>
    </row>
    <row r="13" spans="1:6" hidden="1" outlineLevel="1" x14ac:dyDescent="0.25">
      <c r="A13" s="7">
        <v>42536</v>
      </c>
      <c r="B13" s="34">
        <f t="shared" si="3"/>
        <v>641712.78437450633</v>
      </c>
      <c r="C13" s="34">
        <v>132269.74</v>
      </c>
      <c r="D13" s="34">
        <v>0</v>
      </c>
      <c r="E13" s="34">
        <f t="shared" si="1"/>
        <v>2624.9350516387944</v>
      </c>
      <c r="F13" s="34">
        <f t="shared" si="2"/>
        <v>776607.45942614507</v>
      </c>
    </row>
    <row r="14" spans="1:6" hidden="1" outlineLevel="1" x14ac:dyDescent="0.25">
      <c r="A14" s="7">
        <v>42566</v>
      </c>
      <c r="B14" s="34">
        <f t="shared" si="3"/>
        <v>776607.45942614507</v>
      </c>
      <c r="C14" s="34">
        <v>124252.26</v>
      </c>
      <c r="D14" s="34">
        <v>0</v>
      </c>
      <c r="E14" s="34">
        <f t="shared" si="1"/>
        <v>3110.303727455288</v>
      </c>
      <c r="F14" s="34">
        <f t="shared" si="2"/>
        <v>903970.0231536004</v>
      </c>
    </row>
    <row r="15" spans="1:6" hidden="1" outlineLevel="1" x14ac:dyDescent="0.25">
      <c r="A15" s="7">
        <v>42597</v>
      </c>
      <c r="B15" s="34">
        <f t="shared" si="3"/>
        <v>903970.0231536004</v>
      </c>
      <c r="C15" s="34">
        <v>206529.25</v>
      </c>
      <c r="D15" s="34">
        <v>0</v>
      </c>
      <c r="E15" s="34">
        <f t="shared" si="1"/>
        <v>3735.1618202362679</v>
      </c>
      <c r="F15" s="34">
        <f t="shared" si="2"/>
        <v>1114234.4349738366</v>
      </c>
    </row>
    <row r="16" spans="1:6" hidden="1" outlineLevel="1" x14ac:dyDescent="0.25">
      <c r="A16" s="7">
        <v>42628</v>
      </c>
      <c r="B16" s="34">
        <f t="shared" si="3"/>
        <v>1114234.4349738366</v>
      </c>
      <c r="C16" s="34">
        <v>51474.59</v>
      </c>
      <c r="D16" s="34">
        <v>0</v>
      </c>
      <c r="E16" s="34">
        <f t="shared" si="1"/>
        <v>4227.3951653196436</v>
      </c>
      <c r="F16" s="34">
        <f t="shared" si="2"/>
        <v>1169936.4201391563</v>
      </c>
    </row>
    <row r="17" spans="1:10" hidden="1" outlineLevel="1" x14ac:dyDescent="0.25">
      <c r="A17" s="7">
        <v>42658</v>
      </c>
      <c r="B17" s="34">
        <f t="shared" si="3"/>
        <v>1169936.4201391563</v>
      </c>
      <c r="C17" s="34">
        <v>54031.44</v>
      </c>
      <c r="D17" s="34">
        <v>0</v>
      </c>
      <c r="E17" s="34">
        <f t="shared" si="1"/>
        <v>4438.6975196827043</v>
      </c>
      <c r="F17" s="34">
        <f t="shared" si="2"/>
        <v>1228406.557658839</v>
      </c>
    </row>
    <row r="18" spans="1:10" hidden="1" outlineLevel="1" x14ac:dyDescent="0.25">
      <c r="A18" s="7">
        <v>42689</v>
      </c>
      <c r="B18" s="34">
        <f t="shared" si="3"/>
        <v>1228406.557658839</v>
      </c>
      <c r="C18" s="34">
        <v>52248.05</v>
      </c>
      <c r="D18" s="34">
        <v>0</v>
      </c>
      <c r="E18" s="34">
        <f t="shared" si="1"/>
        <v>4652.217577359861</v>
      </c>
      <c r="F18" s="34">
        <f t="shared" si="2"/>
        <v>1285306.825236199</v>
      </c>
    </row>
    <row r="19" spans="1:10" hidden="1" outlineLevel="1" x14ac:dyDescent="0.25">
      <c r="A19" s="7">
        <v>42719</v>
      </c>
      <c r="B19" s="34">
        <f t="shared" si="3"/>
        <v>1285306.825236199</v>
      </c>
      <c r="C19" s="34">
        <v>21869.31</v>
      </c>
      <c r="D19" s="34">
        <v>0</v>
      </c>
      <c r="E19" s="34">
        <f t="shared" si="1"/>
        <v>4806.8954892092379</v>
      </c>
      <c r="F19" s="34">
        <f t="shared" si="2"/>
        <v>1311983.0307254083</v>
      </c>
    </row>
    <row r="20" spans="1:10" ht="16.5" collapsed="1" thickTop="1" thickBot="1" x14ac:dyDescent="0.3">
      <c r="A20" s="7"/>
      <c r="B20" s="30" t="s">
        <v>32</v>
      </c>
      <c r="C20" s="31">
        <f>SUM(C8:C19)</f>
        <v>1257427.28</v>
      </c>
      <c r="D20" s="31">
        <f>SUM(D8:D19)</f>
        <v>0</v>
      </c>
      <c r="E20" s="31">
        <f>SUM(E8:E19)</f>
        <v>32832.727163324758</v>
      </c>
      <c r="F20" s="31"/>
    </row>
    <row r="21" spans="1:10" ht="15.75" hidden="1" outlineLevel="1" thickTop="1" x14ac:dyDescent="0.25">
      <c r="A21" s="7"/>
      <c r="B21" s="29"/>
      <c r="C21" s="28"/>
      <c r="D21" s="28"/>
      <c r="E21" s="28"/>
      <c r="F21" s="28"/>
    </row>
    <row r="22" spans="1:10" hidden="1" outlineLevel="1" x14ac:dyDescent="0.25">
      <c r="A22" s="7">
        <v>42736</v>
      </c>
      <c r="B22" s="8">
        <f>F19</f>
        <v>1311983.0307254083</v>
      </c>
      <c r="C22" s="8">
        <v>14777.7</v>
      </c>
      <c r="D22" s="8">
        <f>'1 - Amort Calculation '!F10</f>
        <v>-8328</v>
      </c>
      <c r="E22" s="34">
        <v>4581.0200000000004</v>
      </c>
      <c r="F22" s="34">
        <f t="shared" ref="F22:F33" si="4">SUM(B22:E22)</f>
        <v>1323013.7507254083</v>
      </c>
      <c r="J22" s="45"/>
    </row>
    <row r="23" spans="1:10" hidden="1" outlineLevel="1" x14ac:dyDescent="0.25">
      <c r="A23" s="7">
        <v>42767</v>
      </c>
      <c r="B23" s="8">
        <f>F22</f>
        <v>1323013.7507254083</v>
      </c>
      <c r="C23" s="8">
        <v>8683.49</v>
      </c>
      <c r="D23" s="8">
        <f>'1 - Amort Calculation '!F11</f>
        <v>-8328</v>
      </c>
      <c r="E23" s="34">
        <v>4619.5200000000004</v>
      </c>
      <c r="F23" s="34">
        <f t="shared" si="4"/>
        <v>1327988.7607254083</v>
      </c>
    </row>
    <row r="24" spans="1:10" hidden="1" outlineLevel="1" x14ac:dyDescent="0.25">
      <c r="A24" s="7">
        <v>42795</v>
      </c>
      <c r="B24" s="8">
        <f t="shared" ref="B24:B33" si="5">F23</f>
        <v>1327988.7607254083</v>
      </c>
      <c r="C24" s="8">
        <v>16782.07</v>
      </c>
      <c r="D24" s="8">
        <f>'1 - Amort Calculation '!F12</f>
        <v>-8328</v>
      </c>
      <c r="E24" s="34">
        <v>4636.8900000000003</v>
      </c>
      <c r="F24" s="34">
        <f t="shared" si="4"/>
        <v>1341079.7207254083</v>
      </c>
    </row>
    <row r="25" spans="1:10" hidden="1" outlineLevel="1" x14ac:dyDescent="0.25">
      <c r="A25" s="7">
        <v>42826</v>
      </c>
      <c r="B25" s="8">
        <f t="shared" si="5"/>
        <v>1341079.7207254083</v>
      </c>
      <c r="C25" s="8">
        <v>5719.53</v>
      </c>
      <c r="D25" s="8">
        <f>'1 - Amort Calculation '!F13</f>
        <v>-8349.36</v>
      </c>
      <c r="E25" s="34">
        <f>(B25+(C25+D25)*0.5)*0.0419/12</f>
        <v>4678.0121133245502</v>
      </c>
      <c r="F25" s="34">
        <f t="shared" si="4"/>
        <v>1343127.9028387328</v>
      </c>
    </row>
    <row r="26" spans="1:10" hidden="1" outlineLevel="1" x14ac:dyDescent="0.25">
      <c r="A26" s="7">
        <v>42856</v>
      </c>
      <c r="B26" s="8">
        <f t="shared" si="5"/>
        <v>1343127.9028387328</v>
      </c>
      <c r="C26" s="8">
        <v>24817.89</v>
      </c>
      <c r="D26" s="8">
        <f>'1 - Amort Calculation '!F14</f>
        <v>-8503.5</v>
      </c>
      <c r="E26" s="34">
        <f t="shared" ref="E26:E33" si="6">(B26+(C26+D26)*0.5)*0.0419/12</f>
        <v>4718.2371332869088</v>
      </c>
      <c r="F26" s="34">
        <f t="shared" si="4"/>
        <v>1364160.5299720196</v>
      </c>
    </row>
    <row r="27" spans="1:10" hidden="1" outlineLevel="1" x14ac:dyDescent="0.25">
      <c r="A27" s="7">
        <v>42887</v>
      </c>
      <c r="B27" s="8">
        <f t="shared" si="5"/>
        <v>1364160.5299720196</v>
      </c>
      <c r="C27" s="8">
        <v>6216.56</v>
      </c>
      <c r="D27" s="8">
        <f>'1 - Amort Calculation '!F15</f>
        <v>-8542</v>
      </c>
      <c r="E27" s="34">
        <f t="shared" si="6"/>
        <v>4759.1340198189682</v>
      </c>
      <c r="F27" s="34">
        <f t="shared" si="4"/>
        <v>1366594.2239918385</v>
      </c>
    </row>
    <row r="28" spans="1:10" hidden="1" outlineLevel="1" x14ac:dyDescent="0.25">
      <c r="A28" s="7">
        <v>42917</v>
      </c>
      <c r="B28" s="8">
        <f t="shared" si="5"/>
        <v>1366594.2239918385</v>
      </c>
      <c r="C28" s="8">
        <v>63948.99</v>
      </c>
      <c r="D28" s="8">
        <f>'1 - Amort Calculation '!F16</f>
        <v>-8941.1</v>
      </c>
      <c r="E28" s="34">
        <f t="shared" si="6"/>
        <v>4867.7261067298359</v>
      </c>
      <c r="F28" s="34">
        <f t="shared" si="4"/>
        <v>1426469.8400985682</v>
      </c>
    </row>
    <row r="29" spans="1:10" hidden="1" outlineLevel="1" x14ac:dyDescent="0.25">
      <c r="A29" s="7">
        <v>42948</v>
      </c>
      <c r="B29" s="8">
        <f t="shared" si="5"/>
        <v>1426469.8400985682</v>
      </c>
      <c r="C29" s="8">
        <v>18751.13</v>
      </c>
      <c r="D29" s="8">
        <f>'1 - Amort Calculation '!F17</f>
        <v>-9058.4</v>
      </c>
      <c r="E29" s="34">
        <f t="shared" si="6"/>
        <v>4997.6790828025005</v>
      </c>
      <c r="F29" s="34">
        <f t="shared" si="4"/>
        <v>1441160.2491813707</v>
      </c>
    </row>
    <row r="30" spans="1:10" hidden="1" outlineLevel="1" x14ac:dyDescent="0.25">
      <c r="A30" s="7">
        <v>42979</v>
      </c>
      <c r="B30" s="8">
        <f t="shared" si="5"/>
        <v>1441160.2491813707</v>
      </c>
      <c r="C30" s="8">
        <v>25913.59</v>
      </c>
      <c r="D30" s="8">
        <f>'1 - Amort Calculation '!F18</f>
        <v>-9221</v>
      </c>
      <c r="E30" s="34">
        <f t="shared" si="6"/>
        <v>5061.1936834332855</v>
      </c>
      <c r="F30" s="34">
        <f t="shared" si="4"/>
        <v>1462914.0328648041</v>
      </c>
    </row>
    <row r="31" spans="1:10" hidden="1" outlineLevel="1" x14ac:dyDescent="0.25">
      <c r="A31" s="7">
        <v>43009</v>
      </c>
      <c r="B31" s="8">
        <f t="shared" si="5"/>
        <v>1462914.0328648041</v>
      </c>
      <c r="C31" s="8">
        <v>19091.77</v>
      </c>
      <c r="D31" s="8">
        <f>'1 - Amort Calculation '!F19</f>
        <v>-9341.15</v>
      </c>
      <c r="E31" s="34">
        <f t="shared" si="6"/>
        <v>5125.0311221696074</v>
      </c>
      <c r="F31" s="34">
        <f t="shared" si="4"/>
        <v>1477789.6839869739</v>
      </c>
    </row>
    <row r="32" spans="1:10" hidden="1" outlineLevel="1" x14ac:dyDescent="0.25">
      <c r="A32" s="7">
        <v>43040</v>
      </c>
      <c r="B32" s="8">
        <f t="shared" si="5"/>
        <v>1477789.6839869739</v>
      </c>
      <c r="C32" s="8">
        <v>21487.14</v>
      </c>
      <c r="D32" s="8">
        <f>'1 - Amort Calculation '!F20</f>
        <v>-9476.7180000000008</v>
      </c>
      <c r="E32" s="34">
        <f t="shared" si="6"/>
        <v>5180.9171749961833</v>
      </c>
      <c r="F32" s="34">
        <f t="shared" si="4"/>
        <v>1494981.0231619698</v>
      </c>
    </row>
    <row r="33" spans="1:6" hidden="1" outlineLevel="1" x14ac:dyDescent="0.25">
      <c r="A33" s="7">
        <v>43070</v>
      </c>
      <c r="B33" s="8">
        <f t="shared" si="5"/>
        <v>1494981.0231619698</v>
      </c>
      <c r="C33" s="8">
        <v>64634.06</v>
      </c>
      <c r="D33" s="8">
        <f>'1 - Amort Calculation '!F21</f>
        <v>-13924.81</v>
      </c>
      <c r="E33" s="34">
        <f t="shared" si="6"/>
        <v>5308.5053048322116</v>
      </c>
      <c r="F33" s="34">
        <f t="shared" si="4"/>
        <v>1550998.7784668021</v>
      </c>
    </row>
    <row r="34" spans="1:6" ht="16.5" collapsed="1" thickTop="1" thickBot="1" x14ac:dyDescent="0.3">
      <c r="A34" s="7"/>
      <c r="B34" s="30" t="s">
        <v>33</v>
      </c>
      <c r="C34" s="31">
        <f>SUM(C22:C33)</f>
        <v>290823.92</v>
      </c>
      <c r="D34" s="31">
        <f>SUM(D22:D33)</f>
        <v>-110342.038</v>
      </c>
      <c r="E34" s="31">
        <f>SUM(E22:E33)</f>
        <v>58533.865741394053</v>
      </c>
      <c r="F34" s="31"/>
    </row>
    <row r="35" spans="1:6" ht="15.75" hidden="1" outlineLevel="1" thickTop="1" x14ac:dyDescent="0.25">
      <c r="A35" s="7"/>
      <c r="B35" s="8"/>
      <c r="C35" s="8"/>
      <c r="D35" s="8"/>
      <c r="E35" s="8"/>
      <c r="F35" s="34"/>
    </row>
    <row r="36" spans="1:6" hidden="1" outlineLevel="1" x14ac:dyDescent="0.25">
      <c r="A36" s="7">
        <v>43101</v>
      </c>
      <c r="B36" s="8">
        <f>F33</f>
        <v>1550998.7784668021</v>
      </c>
      <c r="C36" s="8">
        <v>15883.25</v>
      </c>
      <c r="D36" s="8">
        <f>'1 - Amort Calculation '!F22</f>
        <v>-9975.1</v>
      </c>
      <c r="E36" s="34">
        <f t="shared" ref="E36:E38" si="7">(B36+(C36+D36)*0.5)*0.0419/12</f>
        <v>5425.8853800215838</v>
      </c>
      <c r="F36" s="34">
        <f t="shared" ref="F36:F47" si="8">SUM(B36:E36)</f>
        <v>1562332.8138468235</v>
      </c>
    </row>
    <row r="37" spans="1:6" hidden="1" outlineLevel="1" x14ac:dyDescent="0.25">
      <c r="A37" s="7">
        <v>43132</v>
      </c>
      <c r="B37" s="8">
        <f>F36</f>
        <v>1562332.8138468235</v>
      </c>
      <c r="C37" s="8">
        <v>5286</v>
      </c>
      <c r="D37" s="8">
        <f>'1 - Amort Calculation '!F23</f>
        <v>-9994.3490000000002</v>
      </c>
      <c r="E37" s="34">
        <f t="shared" si="7"/>
        <v>5446.9254157193254</v>
      </c>
      <c r="F37" s="34">
        <f t="shared" si="8"/>
        <v>1563071.390262543</v>
      </c>
    </row>
    <row r="38" spans="1:6" hidden="1" outlineLevel="1" x14ac:dyDescent="0.25">
      <c r="A38" s="7">
        <v>43160</v>
      </c>
      <c r="B38" s="8">
        <f t="shared" ref="B38:B47" si="9">F37</f>
        <v>1563071.390262543</v>
      </c>
      <c r="C38" s="8">
        <v>16955.05</v>
      </c>
      <c r="D38" s="8">
        <f>'1 - Amort Calculation '!F24</f>
        <v>-10102.57</v>
      </c>
      <c r="E38" s="34">
        <f t="shared" si="7"/>
        <v>5469.6875590000454</v>
      </c>
      <c r="F38" s="34">
        <f t="shared" si="8"/>
        <v>1575393.557821543</v>
      </c>
    </row>
    <row r="39" spans="1:6" hidden="1" outlineLevel="1" x14ac:dyDescent="0.25">
      <c r="A39" s="7">
        <v>43191</v>
      </c>
      <c r="B39" s="8">
        <f t="shared" si="9"/>
        <v>1575393.557821543</v>
      </c>
      <c r="C39" s="8">
        <v>21448.87</v>
      </c>
      <c r="D39" s="8">
        <f>'1 - Amort Calculation '!F25</f>
        <v>-10156.788</v>
      </c>
      <c r="E39" s="34">
        <f>(B39+(C39+D39)*0.5)*0.0409/12</f>
        <v>5388.7099659834248</v>
      </c>
      <c r="F39" s="34">
        <f t="shared" si="8"/>
        <v>1592074.3497875265</v>
      </c>
    </row>
    <row r="40" spans="1:6" hidden="1" outlineLevel="1" x14ac:dyDescent="0.25">
      <c r="A40" s="7">
        <v>43221</v>
      </c>
      <c r="B40" s="8">
        <f t="shared" si="9"/>
        <v>1592074.3497875265</v>
      </c>
      <c r="C40" s="8">
        <v>11293.17</v>
      </c>
      <c r="D40" s="8">
        <f>'1 - Amort Calculation '!F26</f>
        <v>-10228.710000000001</v>
      </c>
      <c r="E40" s="34">
        <f t="shared" ref="E40:E47" si="10">(B40+(C40+D40)*0.5)*0.0409/12</f>
        <v>5428.1340927758192</v>
      </c>
      <c r="F40" s="34">
        <f t="shared" si="8"/>
        <v>1598566.9438803024</v>
      </c>
    </row>
    <row r="41" spans="1:6" hidden="1" outlineLevel="1" x14ac:dyDescent="0.25">
      <c r="A41" s="7">
        <v>43252</v>
      </c>
      <c r="B41" s="8">
        <f t="shared" si="9"/>
        <v>1598566.9438803024</v>
      </c>
      <c r="C41" s="8">
        <v>10559.189999999999</v>
      </c>
      <c r="D41" s="8">
        <f>'1 - Amort Calculation '!F27</f>
        <v>-10311.61</v>
      </c>
      <c r="E41" s="34">
        <f t="shared" si="10"/>
        <v>5448.8709179753641</v>
      </c>
      <c r="F41" s="34">
        <f t="shared" si="8"/>
        <v>1604263.3947982776</v>
      </c>
    </row>
    <row r="42" spans="1:6" hidden="1" outlineLevel="1" x14ac:dyDescent="0.25">
      <c r="A42" s="7">
        <v>43282</v>
      </c>
      <c r="B42" s="8">
        <f t="shared" si="9"/>
        <v>1604263.3947982776</v>
      </c>
      <c r="C42" s="8">
        <v>17635.900000000001</v>
      </c>
      <c r="D42" s="8">
        <f>'1 - Amort Calculation '!F28</f>
        <v>-10424.77</v>
      </c>
      <c r="E42" s="34">
        <f t="shared" si="10"/>
        <v>5480.1533713124627</v>
      </c>
      <c r="F42" s="34">
        <f t="shared" si="8"/>
        <v>1616954.67816959</v>
      </c>
    </row>
    <row r="43" spans="1:6" hidden="1" outlineLevel="1" x14ac:dyDescent="0.25">
      <c r="A43" s="7">
        <v>43313</v>
      </c>
      <c r="B43" s="8">
        <f t="shared" si="9"/>
        <v>1616954.67816959</v>
      </c>
      <c r="C43" s="8">
        <v>17806.13</v>
      </c>
      <c r="D43" s="8">
        <f>'1 - Amort Calculation '!F29</f>
        <v>-10523.38465</v>
      </c>
      <c r="E43" s="34">
        <f t="shared" si="10"/>
        <v>5523.5315399619767</v>
      </c>
      <c r="F43" s="34">
        <f t="shared" si="8"/>
        <v>1629760.9550595519</v>
      </c>
    </row>
    <row r="44" spans="1:6" hidden="1" outlineLevel="1" x14ac:dyDescent="0.25">
      <c r="A44" s="7">
        <v>43344</v>
      </c>
      <c r="B44" s="8">
        <f t="shared" si="9"/>
        <v>1629760.9550595519</v>
      </c>
      <c r="C44" s="8">
        <v>11271.81</v>
      </c>
      <c r="D44" s="8">
        <f>'1 - Amort Calculation '!F30</f>
        <v>-10596.043</v>
      </c>
      <c r="E44" s="34">
        <f t="shared" si="10"/>
        <v>5555.9202080904724</v>
      </c>
      <c r="F44" s="34">
        <f t="shared" si="8"/>
        <v>1635992.6422676423</v>
      </c>
    </row>
    <row r="45" spans="1:6" hidden="1" outlineLevel="1" x14ac:dyDescent="0.25">
      <c r="A45" s="7">
        <v>43374</v>
      </c>
      <c r="B45" s="8">
        <f t="shared" si="9"/>
        <v>1635992.6422676423</v>
      </c>
      <c r="C45" s="8">
        <v>20573.939999999999</v>
      </c>
      <c r="D45" s="8">
        <f>'1 - Amort Calculation '!F31</f>
        <v>-10729.07082611184</v>
      </c>
      <c r="E45" s="34">
        <f t="shared" si="10"/>
        <v>5592.7855536127145</v>
      </c>
      <c r="F45" s="34">
        <f t="shared" si="8"/>
        <v>1651430.2969951432</v>
      </c>
    </row>
    <row r="46" spans="1:6" hidden="1" outlineLevel="1" x14ac:dyDescent="0.25">
      <c r="A46" s="7">
        <v>43405</v>
      </c>
      <c r="B46" s="8">
        <f t="shared" si="9"/>
        <v>1651430.2969951432</v>
      </c>
      <c r="C46" s="8">
        <v>5867.2800000000007</v>
      </c>
      <c r="D46" s="8">
        <f>'1 - Amort Calculation '!F32</f>
        <v>-10767.124838344789</v>
      </c>
      <c r="E46" s="34">
        <f t="shared" si="10"/>
        <v>5620.2747766797665</v>
      </c>
      <c r="F46" s="34">
        <f t="shared" si="8"/>
        <v>1652150.7269334781</v>
      </c>
    </row>
    <row r="47" spans="1:6" hidden="1" outlineLevel="1" x14ac:dyDescent="0.25">
      <c r="A47" s="7">
        <v>43435</v>
      </c>
      <c r="B47" s="8">
        <f t="shared" si="9"/>
        <v>1652150.7269334781</v>
      </c>
      <c r="C47" s="8">
        <v>16405.89</v>
      </c>
      <c r="D47" s="8">
        <f>'1 - Amort Calculation '!F33</f>
        <v>-10873.861017640744</v>
      </c>
      <c r="E47" s="34">
        <f t="shared" si="10"/>
        <v>5640.5078936890422</v>
      </c>
      <c r="F47" s="34">
        <f t="shared" si="8"/>
        <v>1663323.2638095263</v>
      </c>
    </row>
    <row r="48" spans="1:6" ht="16.5" collapsed="1" thickTop="1" thickBot="1" x14ac:dyDescent="0.3">
      <c r="A48" s="7"/>
      <c r="B48" s="30" t="s">
        <v>34</v>
      </c>
      <c r="C48" s="31">
        <f>SUM(C36:C47)</f>
        <v>170986.47999999998</v>
      </c>
      <c r="D48" s="31">
        <f>SUM(D36:D47)</f>
        <v>-124683.38133209737</v>
      </c>
      <c r="E48" s="31">
        <f>SUM(E36:E47)</f>
        <v>66021.386674822017</v>
      </c>
      <c r="F48" s="31"/>
    </row>
    <row r="49" spans="1:6" hidden="1" outlineLevel="1" x14ac:dyDescent="0.25">
      <c r="A49" s="7"/>
      <c r="B49" s="9"/>
      <c r="C49" s="9"/>
      <c r="D49" s="9"/>
      <c r="E49" s="9"/>
      <c r="F49" s="34"/>
    </row>
    <row r="50" spans="1:6" hidden="1" outlineLevel="1" x14ac:dyDescent="0.25">
      <c r="A50" s="7">
        <v>43466</v>
      </c>
      <c r="B50" s="9">
        <f>F47</f>
        <v>1663323.2638095263</v>
      </c>
      <c r="C50" s="9">
        <v>3970</v>
      </c>
      <c r="D50" s="9">
        <f>'1 - Amort Calculation '!F34</f>
        <v>-10899.770539453932</v>
      </c>
      <c r="E50" s="34">
        <f t="shared" ref="E50:E52" si="11">(B50+(C50+D50)*0.5)*0.0409/12</f>
        <v>5657.3506401898167</v>
      </c>
      <c r="F50" s="34">
        <f t="shared" ref="F50:F61" si="12">SUM(B50:E50)</f>
        <v>1662050.8439102622</v>
      </c>
    </row>
    <row r="51" spans="1:6" hidden="1" outlineLevel="1" x14ac:dyDescent="0.25">
      <c r="A51" s="7">
        <v>43497</v>
      </c>
      <c r="B51" s="9">
        <f>F50</f>
        <v>1662050.8439102622</v>
      </c>
      <c r="C51" s="9">
        <v>4835.12</v>
      </c>
      <c r="D51" s="9">
        <f>'1 - Amort Calculation '!F35</f>
        <v>-10931.425522266019</v>
      </c>
      <c r="E51" s="34">
        <f t="shared" si="11"/>
        <v>5654.4341723332827</v>
      </c>
      <c r="F51" s="34">
        <f t="shared" si="12"/>
        <v>1661608.9725603296</v>
      </c>
    </row>
    <row r="52" spans="1:6" hidden="1" outlineLevel="1" x14ac:dyDescent="0.25">
      <c r="A52" s="7">
        <v>43525</v>
      </c>
      <c r="B52" s="9">
        <f t="shared" ref="B52:B58" si="13">F51</f>
        <v>1661608.9725603296</v>
      </c>
      <c r="C52" s="9">
        <v>13576.59</v>
      </c>
      <c r="D52" s="9">
        <f>'1 - Amort Calculation '!F36</f>
        <v>-11020.591761396454</v>
      </c>
      <c r="E52" s="34">
        <f t="shared" si="11"/>
        <v>5667.6730951414102</v>
      </c>
      <c r="F52" s="34">
        <f t="shared" si="12"/>
        <v>1669832.6438940745</v>
      </c>
    </row>
    <row r="53" spans="1:6" hidden="1" outlineLevel="1" x14ac:dyDescent="0.25">
      <c r="A53" s="7">
        <v>43556</v>
      </c>
      <c r="B53" s="9">
        <f t="shared" si="13"/>
        <v>1669832.6438940745</v>
      </c>
      <c r="C53" s="9">
        <v>4575.67</v>
      </c>
      <c r="D53" s="9">
        <f>'1 - Amort Calculation '!F37</f>
        <v>-11050.739062478877</v>
      </c>
      <c r="E53" s="34">
        <f>(B53+(C53+D53)*0.5)*0.0437/12</f>
        <v>6069.1838565963253</v>
      </c>
      <c r="F53" s="34">
        <f t="shared" si="12"/>
        <v>1669426.7586881919</v>
      </c>
    </row>
    <row r="54" spans="1:6" hidden="1" outlineLevel="1" x14ac:dyDescent="0.25">
      <c r="A54" s="7">
        <v>43586</v>
      </c>
      <c r="B54" s="9">
        <f t="shared" si="13"/>
        <v>1669426.7586881919</v>
      </c>
      <c r="C54" s="9">
        <v>12049.84</v>
      </c>
      <c r="D54" s="9">
        <f>'1 - Amort Calculation '!F38</f>
        <v>-11376.15370114024</v>
      </c>
      <c r="E54" s="34">
        <f t="shared" ref="E54:E61" si="14">(B54+(C54+D54)*0.5)*0.0437/12</f>
        <v>6080.7224500253396</v>
      </c>
      <c r="F54" s="34">
        <f t="shared" si="12"/>
        <v>1676181.167437077</v>
      </c>
    </row>
    <row r="55" spans="1:6" hidden="1" outlineLevel="1" x14ac:dyDescent="0.25">
      <c r="A55" s="7">
        <v>43617</v>
      </c>
      <c r="B55" s="9">
        <f t="shared" si="13"/>
        <v>1676181.167437077</v>
      </c>
      <c r="C55" s="9">
        <v>40794.65</v>
      </c>
      <c r="D55" s="9">
        <f>'1 - Amort Calculation '!F39</f>
        <v>-11652.522543639658</v>
      </c>
      <c r="E55" s="34">
        <f t="shared" si="14"/>
        <v>6157.1560418268127</v>
      </c>
      <c r="F55" s="34">
        <f t="shared" si="12"/>
        <v>1711480.4509352641</v>
      </c>
    </row>
    <row r="56" spans="1:6" hidden="1" outlineLevel="1" x14ac:dyDescent="0.25">
      <c r="A56" s="7">
        <v>43647</v>
      </c>
      <c r="B56" s="9">
        <f t="shared" si="13"/>
        <v>1711480.4509352641</v>
      </c>
      <c r="C56" s="9">
        <v>6463.72</v>
      </c>
      <c r="D56" s="9">
        <f>'1 - Amort Calculation '!F40</f>
        <v>-11696.45</v>
      </c>
      <c r="E56" s="34">
        <f t="shared" si="14"/>
        <v>6223.113379614254</v>
      </c>
      <c r="F56" s="34">
        <f t="shared" si="12"/>
        <v>1712470.8343148783</v>
      </c>
    </row>
    <row r="57" spans="1:6" hidden="1" outlineLevel="1" x14ac:dyDescent="0.25">
      <c r="A57" s="7">
        <v>43678</v>
      </c>
      <c r="B57" s="9">
        <f t="shared" si="13"/>
        <v>1712470.8343148783</v>
      </c>
      <c r="C57" s="9">
        <v>3498.19</v>
      </c>
      <c r="D57" s="9">
        <f>'1 - Amort Calculation '!F41</f>
        <v>-11720.300448264996</v>
      </c>
      <c r="E57" s="34">
        <f t="shared" si="14"/>
        <v>6221.2768621887999</v>
      </c>
      <c r="F57" s="34">
        <f t="shared" si="12"/>
        <v>1710470.0007288021</v>
      </c>
    </row>
    <row r="58" spans="1:6" hidden="1" outlineLevel="1" x14ac:dyDescent="0.25">
      <c r="A58" s="7">
        <v>43709</v>
      </c>
      <c r="B58" s="9">
        <f t="shared" si="13"/>
        <v>1710470.0007288021</v>
      </c>
      <c r="C58" s="9">
        <v>6098.21</v>
      </c>
      <c r="D58" s="9">
        <f>'1 - Amort Calculation '!F42</f>
        <v>-11762.010145081062</v>
      </c>
      <c r="E58" s="34">
        <f t="shared" si="14"/>
        <v>6218.6487498898859</v>
      </c>
      <c r="F58" s="34">
        <f t="shared" si="12"/>
        <v>1711024.8493336109</v>
      </c>
    </row>
    <row r="59" spans="1:6" hidden="1" outlineLevel="1" x14ac:dyDescent="0.25">
      <c r="A59" s="7">
        <v>43739</v>
      </c>
      <c r="B59" s="9">
        <f>F58</f>
        <v>1711024.8493336109</v>
      </c>
      <c r="C59" s="9">
        <v>2504</v>
      </c>
      <c r="D59" s="9">
        <f>'1 - Amort Calculation '!F43</f>
        <v>-11779.192034961328</v>
      </c>
      <c r="E59" s="34">
        <f t="shared" si="14"/>
        <v>6214.0935808262411</v>
      </c>
      <c r="F59" s="34">
        <f t="shared" si="12"/>
        <v>1707963.7508794756</v>
      </c>
    </row>
    <row r="60" spans="1:6" hidden="1" outlineLevel="1" x14ac:dyDescent="0.25">
      <c r="A60" s="7">
        <v>43770</v>
      </c>
      <c r="B60" s="9">
        <f>F59</f>
        <v>1707963.7508794756</v>
      </c>
      <c r="C60" s="9">
        <v>11076</v>
      </c>
      <c r="D60" s="9">
        <f>'1 - Amort Calculation '!F44</f>
        <v>-11855.440512055142</v>
      </c>
      <c r="E60" s="34">
        <f t="shared" si="14"/>
        <v>6218.4154281870569</v>
      </c>
      <c r="F60" s="34">
        <f t="shared" si="12"/>
        <v>1713402.7257956075</v>
      </c>
    </row>
    <row r="61" spans="1:6" hidden="1" outlineLevel="1" x14ac:dyDescent="0.25">
      <c r="A61" s="7">
        <v>43800</v>
      </c>
      <c r="B61" s="9">
        <f>F60</f>
        <v>1713402.7257956075</v>
      </c>
      <c r="C61" s="9">
        <v>17193.98</v>
      </c>
      <c r="D61" s="9">
        <f>'1 - Amort Calculation '!F45</f>
        <v>-11946.137096526849</v>
      </c>
      <c r="E61" s="34">
        <f t="shared" si="14"/>
        <v>6249.1970403924124</v>
      </c>
      <c r="F61" s="34">
        <f t="shared" si="12"/>
        <v>1724899.765739473</v>
      </c>
    </row>
    <row r="62" spans="1:6" ht="16.5" collapsed="1" thickTop="1" thickBot="1" x14ac:dyDescent="0.3">
      <c r="A62" s="7"/>
      <c r="B62" s="30" t="s">
        <v>3</v>
      </c>
      <c r="C62" s="31">
        <f>SUM(C50:C61)</f>
        <v>126635.97</v>
      </c>
      <c r="D62" s="31">
        <f>SUM(D50:D61)</f>
        <v>-137690.73336726456</v>
      </c>
      <c r="E62" s="31">
        <f>SUM(E50:E61)</f>
        <v>72631.265297211634</v>
      </c>
      <c r="F62" s="31"/>
    </row>
    <row r="63" spans="1:6" hidden="1" outlineLevel="1" x14ac:dyDescent="0.25">
      <c r="A63" s="2"/>
    </row>
    <row r="64" spans="1:6" hidden="1" outlineLevel="1" x14ac:dyDescent="0.25">
      <c r="A64" s="7">
        <v>43831</v>
      </c>
      <c r="B64" s="9">
        <f>F61</f>
        <v>1724899.765739473</v>
      </c>
      <c r="C64" s="9">
        <v>36795.919999999998</v>
      </c>
      <c r="D64" s="9">
        <f>+'1 - Amort Calculation '!F46</f>
        <v>-11974.193906788392</v>
      </c>
      <c r="E64" s="34">
        <f>(B64+(C64+D64)*0.5)*0.0437/12</f>
        <v>6326.7062064959709</v>
      </c>
      <c r="F64" s="34">
        <f t="shared" ref="F64:F75" si="15">SUM(B64:E64)</f>
        <v>1756048.1980391804</v>
      </c>
    </row>
    <row r="65" spans="1:6" hidden="1" outlineLevel="1" x14ac:dyDescent="0.25">
      <c r="A65" s="7">
        <v>43862</v>
      </c>
      <c r="B65" s="9">
        <f>F64</f>
        <v>1756048.1980391804</v>
      </c>
      <c r="C65" s="9">
        <v>33532.480000000003</v>
      </c>
      <c r="D65" s="9">
        <f>+'1 - Amort Calculation '!F47</f>
        <v>-12464.281468417525</v>
      </c>
      <c r="E65" s="34">
        <f t="shared" ref="E65:E66" si="16">(B65+(C65+D65)*0.5)*0.0437/12</f>
        <v>6433.3038660189386</v>
      </c>
      <c r="F65" s="34">
        <f t="shared" si="15"/>
        <v>1783549.7004367819</v>
      </c>
    </row>
    <row r="66" spans="1:6" hidden="1" outlineLevel="1" x14ac:dyDescent="0.25">
      <c r="A66" s="7">
        <v>43891</v>
      </c>
      <c r="B66" s="9">
        <f t="shared" ref="B66:B72" si="17">F65</f>
        <v>1783549.7004367819</v>
      </c>
      <c r="C66" s="9">
        <v>66346.12</v>
      </c>
      <c r="D66" s="9">
        <f>+'1 - Amort Calculation '!F48</f>
        <v>-12927.098077077399</v>
      </c>
      <c r="E66" s="34">
        <f t="shared" si="16"/>
        <v>6592.3606281752691</v>
      </c>
      <c r="F66" s="34">
        <f t="shared" si="15"/>
        <v>1843561.0829878796</v>
      </c>
    </row>
    <row r="67" spans="1:6" hidden="1" outlineLevel="1" x14ac:dyDescent="0.25">
      <c r="A67" s="7">
        <v>43922</v>
      </c>
      <c r="B67" s="9">
        <f t="shared" si="17"/>
        <v>1843561.0829878796</v>
      </c>
      <c r="C67" s="9">
        <v>41230.71</v>
      </c>
      <c r="D67" s="9">
        <f>+'1 - Amort Calculation '!F49</f>
        <v>-12745.477833512135</v>
      </c>
      <c r="E67" s="34">
        <f>(B67+(C67+D67)*0.5)*0.0388/12</f>
        <v>6006.8986269966326</v>
      </c>
      <c r="F67" s="34">
        <f t="shared" si="15"/>
        <v>1878053.213781364</v>
      </c>
    </row>
    <row r="68" spans="1:6" hidden="1" outlineLevel="1" x14ac:dyDescent="0.25">
      <c r="A68" s="7">
        <v>43952</v>
      </c>
      <c r="B68" s="9">
        <f t="shared" si="17"/>
        <v>1878053.213781364</v>
      </c>
      <c r="C68" s="9">
        <v>20290.84</v>
      </c>
      <c r="D68" s="9">
        <f>+'1 - Amort Calculation '!F50</f>
        <v>-12882.960466805083</v>
      </c>
      <c r="E68" s="34">
        <f t="shared" ref="E68:E75" si="18">(B68+(C68+D68)*0.5)*0.0388/12</f>
        <v>6084.3481298050756</v>
      </c>
      <c r="F68" s="34">
        <f t="shared" si="15"/>
        <v>1891545.4414443641</v>
      </c>
    </row>
    <row r="69" spans="1:6" hidden="1" outlineLevel="1" x14ac:dyDescent="0.25">
      <c r="A69" s="7">
        <v>43983</v>
      </c>
      <c r="B69" s="9">
        <f t="shared" si="17"/>
        <v>1891545.4414443641</v>
      </c>
      <c r="C69" s="9">
        <v>36497.060000000005</v>
      </c>
      <c r="D69" s="9">
        <f>+'1 - Amort Calculation '!F51</f>
        <v>-13131.134514353205</v>
      </c>
      <c r="E69" s="34">
        <f t="shared" si="18"/>
        <v>6153.7718402052406</v>
      </c>
      <c r="F69" s="34">
        <f t="shared" si="15"/>
        <v>1921065.1387702161</v>
      </c>
    </row>
    <row r="70" spans="1:6" hidden="1" outlineLevel="1" x14ac:dyDescent="0.25">
      <c r="A70" s="7">
        <v>44013</v>
      </c>
      <c r="B70" s="9">
        <f t="shared" si="17"/>
        <v>1921065.1387702161</v>
      </c>
      <c r="C70" s="9">
        <v>11185.449999999999</v>
      </c>
      <c r="D70" s="9">
        <f>+'1 - Amort Calculation '!F52</f>
        <v>-13207.46766834251</v>
      </c>
      <c r="E70" s="34">
        <f t="shared" si="18"/>
        <v>6208.175020126545</v>
      </c>
      <c r="F70" s="34">
        <f t="shared" si="15"/>
        <v>1925251.2961220003</v>
      </c>
    </row>
    <row r="71" spans="1:6" hidden="1" outlineLevel="1" x14ac:dyDescent="0.25">
      <c r="A71" s="7">
        <v>44044</v>
      </c>
      <c r="B71" s="9">
        <f t="shared" si="17"/>
        <v>1925251.2961220003</v>
      </c>
      <c r="C71" s="9">
        <v>33730.880000000005</v>
      </c>
      <c r="D71" s="9">
        <f>+'1 - Amort Calculation '!F53</f>
        <v>-13438.492887321201</v>
      </c>
      <c r="E71" s="34">
        <f t="shared" si="18"/>
        <v>6257.7852166266321</v>
      </c>
      <c r="F71" s="34">
        <f t="shared" si="15"/>
        <v>1951801.468451306</v>
      </c>
    </row>
    <row r="72" spans="1:6" hidden="1" outlineLevel="1" x14ac:dyDescent="0.25">
      <c r="A72" s="7">
        <v>44075</v>
      </c>
      <c r="B72" s="9">
        <f t="shared" si="17"/>
        <v>1951801.468451306</v>
      </c>
      <c r="C72" s="9">
        <v>3090</v>
      </c>
      <c r="D72" s="9">
        <f>+'1 - Amort Calculation '!F54</f>
        <v>-13459.733791121293</v>
      </c>
      <c r="E72" s="34">
        <f t="shared" si="18"/>
        <v>6294.0603450302433</v>
      </c>
      <c r="F72" s="34">
        <f t="shared" si="15"/>
        <v>1947725.7950052149</v>
      </c>
    </row>
    <row r="73" spans="1:6" hidden="1" outlineLevel="1" x14ac:dyDescent="0.25">
      <c r="A73" s="7">
        <v>44105</v>
      </c>
      <c r="B73" s="9">
        <f>F72</f>
        <v>1947725.7950052149</v>
      </c>
      <c r="C73" s="9">
        <v>6692.72</v>
      </c>
      <c r="D73" s="9">
        <f>+'1 - Amort Calculation '!F55</f>
        <v>-13505.909215731082</v>
      </c>
      <c r="E73" s="34">
        <f t="shared" si="18"/>
        <v>6286.6320812847634</v>
      </c>
      <c r="F73" s="34">
        <f t="shared" si="15"/>
        <v>1947199.2378707684</v>
      </c>
    </row>
    <row r="74" spans="1:6" hidden="1" outlineLevel="1" x14ac:dyDescent="0.25">
      <c r="A74" s="7">
        <v>44136</v>
      </c>
      <c r="B74" s="9">
        <f>F73</f>
        <v>1947199.2378707684</v>
      </c>
      <c r="C74" s="9">
        <v>4326</v>
      </c>
      <c r="D74" s="9">
        <f>+'1 - Amort Calculation '!F56</f>
        <v>-13535.866299756484</v>
      </c>
      <c r="E74" s="34">
        <f t="shared" si="18"/>
        <v>6281.054918597546</v>
      </c>
      <c r="F74" s="34">
        <f t="shared" si="15"/>
        <v>1944270.4264896093</v>
      </c>
    </row>
    <row r="75" spans="1:6" hidden="1" outlineLevel="1" x14ac:dyDescent="0.25">
      <c r="A75" s="7">
        <v>44166</v>
      </c>
      <c r="B75" s="9">
        <f>F74</f>
        <v>1944270.4264896093</v>
      </c>
      <c r="C75" s="9">
        <v>3736.1</v>
      </c>
      <c r="D75" s="9">
        <f>+'1 - Amort Calculation '!F57</f>
        <v>-13561.834835652166</v>
      </c>
      <c r="E75" s="34">
        <f t="shared" si="18"/>
        <v>6270.5894409987659</v>
      </c>
      <c r="F75" s="35">
        <f t="shared" si="15"/>
        <v>1940715.281094956</v>
      </c>
    </row>
    <row r="76" spans="1:6" ht="16.5" collapsed="1" thickTop="1" thickBot="1" x14ac:dyDescent="0.3">
      <c r="A76" s="7"/>
      <c r="B76" s="30" t="s">
        <v>37</v>
      </c>
      <c r="C76" s="31">
        <f>SUM(C64:C75)</f>
        <v>297454.27999999991</v>
      </c>
      <c r="D76" s="31">
        <f>SUM(D64:D75)</f>
        <v>-156834.45096487849</v>
      </c>
      <c r="E76" s="31">
        <f>SUM(E64:E75)</f>
        <v>75195.686320361623</v>
      </c>
      <c r="F76" s="31"/>
    </row>
    <row r="77" spans="1:6" ht="15.75" hidden="1" outlineLevel="1" thickTop="1" x14ac:dyDescent="0.25"/>
    <row r="78" spans="1:6" hidden="1" outlineLevel="1" x14ac:dyDescent="0.25">
      <c r="A78" s="7">
        <v>44197</v>
      </c>
      <c r="B78" s="9">
        <f>F75</f>
        <v>1940715.281094956</v>
      </c>
      <c r="C78" s="9">
        <v>8064</v>
      </c>
      <c r="D78" s="9">
        <v>-13618.1</v>
      </c>
      <c r="E78" s="34">
        <f>(B78+(C78+D78)*0.5)*0.0388/12</f>
        <v>6266.0002805403574</v>
      </c>
      <c r="F78" s="34">
        <f t="shared" ref="F78:F89" si="19">SUM(B78:E78)</f>
        <v>1941427.1813754963</v>
      </c>
    </row>
    <row r="79" spans="1:6" hidden="1" outlineLevel="1" x14ac:dyDescent="0.25">
      <c r="A79" s="7">
        <v>44228</v>
      </c>
      <c r="B79" s="9">
        <f>F78</f>
        <v>1941427.1813754963</v>
      </c>
      <c r="C79" s="9">
        <v>5828</v>
      </c>
      <c r="D79" s="9">
        <v>-13658.91</v>
      </c>
      <c r="E79" s="34">
        <f t="shared" ref="E79:E80" si="20">(B79+(C79+D79)*0.5)*0.0388/12</f>
        <v>6264.6212486141048</v>
      </c>
      <c r="F79" s="34">
        <f t="shared" si="19"/>
        <v>1939860.8926241104</v>
      </c>
    </row>
    <row r="80" spans="1:6" hidden="1" outlineLevel="1" x14ac:dyDescent="0.25">
      <c r="A80" s="7">
        <v>44256</v>
      </c>
      <c r="B80" s="9">
        <f t="shared" ref="B80:B86" si="21">F79</f>
        <v>1939860.8926241104</v>
      </c>
      <c r="C80" s="9">
        <v>7059</v>
      </c>
      <c r="D80" s="9">
        <v>-13708.53</v>
      </c>
      <c r="E80" s="34">
        <f t="shared" si="20"/>
        <v>6261.4668126512915</v>
      </c>
      <c r="F80" s="34">
        <f t="shared" si="19"/>
        <v>1939472.8294367618</v>
      </c>
    </row>
    <row r="81" spans="1:6" hidden="1" outlineLevel="1" x14ac:dyDescent="0.25">
      <c r="A81" s="7">
        <v>44287</v>
      </c>
      <c r="B81" s="9">
        <f t="shared" si="21"/>
        <v>1939472.8294367618</v>
      </c>
      <c r="C81" s="9">
        <v>6209.47</v>
      </c>
      <c r="D81" s="9">
        <v>-12951.4</v>
      </c>
      <c r="E81" s="34">
        <f>(B81+(C81+D81)*0.5)*0.0304/12</f>
        <v>4904.7913899064633</v>
      </c>
      <c r="F81" s="34">
        <f t="shared" si="19"/>
        <v>1937635.6908266684</v>
      </c>
    </row>
    <row r="82" spans="1:6" hidden="1" outlineLevel="1" x14ac:dyDescent="0.25">
      <c r="A82" s="7">
        <v>44317</v>
      </c>
      <c r="B82" s="9">
        <f t="shared" si="21"/>
        <v>1937635.6908266684</v>
      </c>
      <c r="C82" s="9">
        <v>4044.5</v>
      </c>
      <c r="D82" s="9">
        <v>-12978.4</v>
      </c>
      <c r="E82" s="34">
        <f>(B82+(C82+D82)*0.5)*0.0304/12</f>
        <v>4897.3608100942265</v>
      </c>
      <c r="F82" s="34">
        <f t="shared" si="19"/>
        <v>1933599.1516367628</v>
      </c>
    </row>
    <row r="83" spans="1:6" hidden="1" outlineLevel="1" x14ac:dyDescent="0.25">
      <c r="A83" s="7">
        <v>44348</v>
      </c>
      <c r="B83" s="9">
        <f t="shared" si="21"/>
        <v>1933599.1516367628</v>
      </c>
      <c r="C83" s="9">
        <v>14558.5</v>
      </c>
      <c r="D83" s="9">
        <v>-13075.99</v>
      </c>
      <c r="E83" s="34">
        <f t="shared" ref="E83:E89" si="22">(B83+(C83+D83)*0.5)*0.0304/12</f>
        <v>4900.3290301464649</v>
      </c>
      <c r="F83" s="34">
        <f t="shared" si="19"/>
        <v>1939981.9906669091</v>
      </c>
    </row>
    <row r="84" spans="1:6" hidden="1" outlineLevel="1" x14ac:dyDescent="0.25">
      <c r="A84" s="7">
        <v>44378</v>
      </c>
      <c r="B84" s="9">
        <f t="shared" si="21"/>
        <v>1939981.9906669091</v>
      </c>
      <c r="C84" s="9">
        <v>3708</v>
      </c>
      <c r="D84" s="9">
        <v>-13100.95</v>
      </c>
      <c r="E84" s="34">
        <f t="shared" si="22"/>
        <v>4902.7233063561698</v>
      </c>
      <c r="F84" s="34">
        <f t="shared" si="19"/>
        <v>1935491.7639732654</v>
      </c>
    </row>
    <row r="85" spans="1:6" hidden="1" outlineLevel="1" x14ac:dyDescent="0.25">
      <c r="A85" s="7">
        <v>44409</v>
      </c>
      <c r="B85" s="9">
        <f t="shared" si="21"/>
        <v>1935491.7639732654</v>
      </c>
      <c r="C85" s="9">
        <v>4256.6000000000004</v>
      </c>
      <c r="D85" s="9">
        <v>-13129.73</v>
      </c>
      <c r="E85" s="34">
        <f t="shared" si="22"/>
        <v>4892.0065040656054</v>
      </c>
      <c r="F85" s="34">
        <f t="shared" si="19"/>
        <v>1931510.6404773311</v>
      </c>
    </row>
    <row r="86" spans="1:6" hidden="1" outlineLevel="1" x14ac:dyDescent="0.25">
      <c r="A86" s="7">
        <v>44440</v>
      </c>
      <c r="B86" s="9">
        <f t="shared" si="21"/>
        <v>1931510.6404773311</v>
      </c>
      <c r="C86" s="9">
        <v>9877.17</v>
      </c>
      <c r="D86" s="9">
        <v>-13196.79</v>
      </c>
      <c r="E86" s="34">
        <f t="shared" si="22"/>
        <v>4888.9554372092389</v>
      </c>
      <c r="F86" s="34">
        <f t="shared" si="19"/>
        <v>1933079.9759145402</v>
      </c>
    </row>
    <row r="87" spans="1:6" hidden="1" outlineLevel="1" x14ac:dyDescent="0.25">
      <c r="A87" s="7">
        <v>44470</v>
      </c>
      <c r="B87" s="9">
        <f>F86</f>
        <v>1933079.9759145402</v>
      </c>
      <c r="C87" s="9">
        <v>3505</v>
      </c>
      <c r="D87" s="9">
        <v>-13220.68</v>
      </c>
      <c r="E87" s="34">
        <f t="shared" si="22"/>
        <v>4884.8294109835015</v>
      </c>
      <c r="F87" s="34">
        <f t="shared" si="19"/>
        <v>1928249.1253255238</v>
      </c>
    </row>
    <row r="88" spans="1:6" hidden="1" outlineLevel="1" x14ac:dyDescent="0.25">
      <c r="A88" s="7">
        <v>44501</v>
      </c>
      <c r="B88" s="9">
        <f>F87</f>
        <v>1928249.1253255238</v>
      </c>
      <c r="C88" s="9">
        <v>4841</v>
      </c>
      <c r="D88" s="9">
        <v>-13253.83</v>
      </c>
      <c r="E88" s="34">
        <f t="shared" si="22"/>
        <v>4874.2415328246598</v>
      </c>
      <c r="F88" s="34">
        <f t="shared" si="19"/>
        <v>1924710.5368583484</v>
      </c>
    </row>
    <row r="89" spans="1:6" hidden="1" outlineLevel="1" x14ac:dyDescent="0.25">
      <c r="A89" s="7">
        <v>44531</v>
      </c>
      <c r="B89" s="9">
        <f>F88</f>
        <v>1924710.5368583484</v>
      </c>
      <c r="C89" s="9">
        <v>4944</v>
      </c>
      <c r="D89" s="9">
        <v>-13287.84</v>
      </c>
      <c r="E89" s="34">
        <f t="shared" si="22"/>
        <v>4865.3644960411493</v>
      </c>
      <c r="F89" s="35">
        <f t="shared" si="19"/>
        <v>1921232.0613543894</v>
      </c>
    </row>
    <row r="90" spans="1:6" ht="16.5" collapsed="1" thickTop="1" thickBot="1" x14ac:dyDescent="0.3">
      <c r="A90" s="7"/>
      <c r="B90" s="30" t="s">
        <v>38</v>
      </c>
      <c r="C90" s="31">
        <f>SUM(C78:C89)</f>
        <v>76895.239999999991</v>
      </c>
      <c r="D90" s="31">
        <f>SUM(D78:D89)</f>
        <v>-159181.14999999997</v>
      </c>
      <c r="E90" s="31">
        <f>SUM(E78:E89)</f>
        <v>62802.690259433228</v>
      </c>
      <c r="F90" s="31"/>
    </row>
    <row r="91" spans="1:6" ht="15.75" thickTop="1" x14ac:dyDescent="0.25"/>
    <row r="92" spans="1:6" x14ac:dyDescent="0.25">
      <c r="A92" s="7">
        <v>44562</v>
      </c>
      <c r="B92" s="9">
        <f>F89</f>
        <v>1921232.0613543894</v>
      </c>
      <c r="C92" s="9">
        <v>6798</v>
      </c>
      <c r="D92" s="9">
        <v>-13334.793881099926</v>
      </c>
      <c r="E92" s="34">
        <f>(B92+(C92+D92)*0.5)*0.0304/12</f>
        <v>4858.8412831817268</v>
      </c>
      <c r="F92" s="34">
        <f t="shared" ref="F92:F103" si="23">SUM(B92:E92)</f>
        <v>1919554.1087564712</v>
      </c>
    </row>
    <row r="93" spans="1:6" x14ac:dyDescent="0.25">
      <c r="A93" s="7">
        <v>44593</v>
      </c>
      <c r="B93" s="9">
        <f>F92</f>
        <v>1919554.1087564712</v>
      </c>
      <c r="C93" s="9">
        <v>3456</v>
      </c>
      <c r="D93" s="9">
        <v>-13358.771752091436</v>
      </c>
      <c r="E93" s="34">
        <f>(B93+(C93+D93)*0.5)*0.0304/12</f>
        <v>4850.3268979637442</v>
      </c>
      <c r="F93" s="34">
        <f t="shared" si="23"/>
        <v>1914501.6639023435</v>
      </c>
    </row>
    <row r="94" spans="1:6" x14ac:dyDescent="0.25">
      <c r="A94" s="7">
        <v>44621</v>
      </c>
      <c r="B94" s="9">
        <f t="shared" ref="B94:B100" si="24">F93</f>
        <v>1914501.6639023435</v>
      </c>
      <c r="C94" s="9">
        <v>8844</v>
      </c>
      <c r="D94" s="9">
        <v>-13358.771752091436</v>
      </c>
      <c r="E94" s="34">
        <f>(B94+(C94+D94)*0.5)*0.0304/12</f>
        <v>4844.3521709999541</v>
      </c>
      <c r="F94" s="34">
        <f t="shared" si="23"/>
        <v>1914831.244321252</v>
      </c>
    </row>
    <row r="95" spans="1:6" x14ac:dyDescent="0.25">
      <c r="A95" s="7">
        <v>44652</v>
      </c>
      <c r="B95" s="9">
        <f t="shared" si="24"/>
        <v>1914831.244321252</v>
      </c>
      <c r="C95" s="9">
        <v>5057</v>
      </c>
      <c r="D95" s="9">
        <v>-13465.40023013897</v>
      </c>
      <c r="E95" s="34">
        <f t="shared" ref="E95:E103" si="25">(B95+(C95+D95)*0.5)*0.0305/12</f>
        <v>4856.1770706907137</v>
      </c>
      <c r="F95" s="34">
        <f t="shared" si="23"/>
        <v>1911279.0211618037</v>
      </c>
    </row>
    <row r="96" spans="1:6" x14ac:dyDescent="0.25">
      <c r="A96" s="7">
        <v>44682</v>
      </c>
      <c r="B96" s="9">
        <f t="shared" si="24"/>
        <v>1911279.0211618037</v>
      </c>
      <c r="C96" s="9">
        <v>9581.42</v>
      </c>
      <c r="D96" s="9">
        <v>-13532.817969476315</v>
      </c>
      <c r="E96" s="34">
        <f t="shared" si="25"/>
        <v>4852.8126105333749</v>
      </c>
      <c r="F96" s="34">
        <f t="shared" si="23"/>
        <v>1912180.4358028607</v>
      </c>
    </row>
    <row r="97" spans="1:6" x14ac:dyDescent="0.25">
      <c r="A97" s="7">
        <v>44713</v>
      </c>
      <c r="B97" s="9">
        <f t="shared" si="24"/>
        <v>1912180.4358028607</v>
      </c>
      <c r="C97" s="9">
        <v>0</v>
      </c>
      <c r="D97" s="9">
        <v>-13532.817969476315</v>
      </c>
      <c r="E97" s="34">
        <f t="shared" si="25"/>
        <v>4842.9273181627277</v>
      </c>
      <c r="F97" s="34">
        <f t="shared" si="23"/>
        <v>1903490.5451515471</v>
      </c>
    </row>
    <row r="98" spans="1:6" x14ac:dyDescent="0.25">
      <c r="A98" s="7">
        <v>44743</v>
      </c>
      <c r="B98" s="9">
        <f t="shared" si="24"/>
        <v>1903490.5451515471</v>
      </c>
      <c r="C98" s="9">
        <v>0</v>
      </c>
      <c r="D98" s="9">
        <v>-13532.817969476315</v>
      </c>
      <c r="E98" s="34">
        <f t="shared" si="25"/>
        <v>4820.840512757306</v>
      </c>
      <c r="F98" s="34">
        <f t="shared" si="23"/>
        <v>1894778.5676948279</v>
      </c>
    </row>
    <row r="99" spans="1:6" x14ac:dyDescent="0.25">
      <c r="A99" s="7">
        <v>44774</v>
      </c>
      <c r="B99" s="9">
        <f t="shared" si="24"/>
        <v>1894778.5676948279</v>
      </c>
      <c r="C99" s="9">
        <v>2854</v>
      </c>
      <c r="D99" s="9">
        <v>-13553.175864917775</v>
      </c>
      <c r="E99" s="34">
        <f t="shared" si="25"/>
        <v>4802.2986568960214</v>
      </c>
      <c r="F99" s="34">
        <f t="shared" si="23"/>
        <v>1888881.6904868062</v>
      </c>
    </row>
    <row r="100" spans="1:6" x14ac:dyDescent="0.25">
      <c r="A100" s="7">
        <v>44805</v>
      </c>
      <c r="B100" s="9">
        <f t="shared" si="24"/>
        <v>1888881.6904868062</v>
      </c>
      <c r="C100" s="9">
        <v>0</v>
      </c>
      <c r="D100" s="9">
        <v>-13553.175864917775</v>
      </c>
      <c r="E100" s="34">
        <f t="shared" si="25"/>
        <v>4783.6838023256323</v>
      </c>
      <c r="F100" s="34">
        <f t="shared" si="23"/>
        <v>1880112.1984242143</v>
      </c>
    </row>
    <row r="101" spans="1:6" x14ac:dyDescent="0.25">
      <c r="A101" s="7">
        <v>44835</v>
      </c>
      <c r="B101" s="9">
        <f>F100</f>
        <v>1880112.1984242143</v>
      </c>
      <c r="C101" s="9">
        <v>0</v>
      </c>
      <c r="D101" s="9">
        <v>-13553.175864917775</v>
      </c>
      <c r="E101" s="34">
        <f t="shared" si="25"/>
        <v>4761.3946766665449</v>
      </c>
      <c r="F101" s="34">
        <f t="shared" si="23"/>
        <v>1871320.417235963</v>
      </c>
    </row>
    <row r="102" spans="1:6" x14ac:dyDescent="0.25">
      <c r="A102" s="7">
        <v>44866</v>
      </c>
      <c r="B102" s="9">
        <f>F101</f>
        <v>1871320.417235963</v>
      </c>
      <c r="C102" s="9">
        <v>4104</v>
      </c>
      <c r="D102" s="9">
        <v>-13582.861709133755</v>
      </c>
      <c r="E102" s="34">
        <f t="shared" si="25"/>
        <v>4744.2266737193813</v>
      </c>
      <c r="F102" s="34">
        <f t="shared" si="23"/>
        <v>1866585.7822005488</v>
      </c>
    </row>
    <row r="103" spans="1:6" x14ac:dyDescent="0.25">
      <c r="A103" s="7">
        <v>44896</v>
      </c>
      <c r="B103" s="9">
        <f>F102</f>
        <v>1866585.7822005488</v>
      </c>
      <c r="C103" s="9">
        <v>8952</v>
      </c>
      <c r="D103" s="9">
        <v>-13647.921480587027</v>
      </c>
      <c r="E103" s="34">
        <f t="shared" si="25"/>
        <v>4738.2711295448153</v>
      </c>
      <c r="F103" s="35">
        <f t="shared" si="23"/>
        <v>1866628.1318495066</v>
      </c>
    </row>
    <row r="104" spans="1:6" ht="15.75" thickBot="1" x14ac:dyDescent="0.3">
      <c r="A104" s="7"/>
      <c r="B104" s="30" t="s">
        <v>39</v>
      </c>
      <c r="C104" s="31">
        <f>SUM(C92:C103)</f>
        <v>49646.42</v>
      </c>
      <c r="D104" s="31">
        <f>SUM(D92:D103)</f>
        <v>-162006.50230832479</v>
      </c>
      <c r="E104" s="31">
        <f>SUM(E92:E103)</f>
        <v>57756.152803441939</v>
      </c>
      <c r="F104" s="31"/>
    </row>
    <row r="105" spans="1:6" ht="15.75" thickTop="1" x14ac:dyDescent="0.25">
      <c r="A105" s="7"/>
      <c r="B105" s="29"/>
      <c r="C105" s="28"/>
      <c r="D105" s="28"/>
      <c r="E105" s="28"/>
      <c r="F105" s="28"/>
    </row>
    <row r="106" spans="1:6" x14ac:dyDescent="0.25">
      <c r="A106" s="7">
        <v>44927</v>
      </c>
      <c r="B106" s="9">
        <f>F103</f>
        <v>1866628.1318495066</v>
      </c>
      <c r="C106" s="9">
        <v>3672</v>
      </c>
      <c r="D106" s="9">
        <v>-13674.74</v>
      </c>
      <c r="E106" s="34">
        <f>(B106+(C106+D106)*0.5)*0.0304/12</f>
        <v>4716.1211300187497</v>
      </c>
      <c r="F106" s="34">
        <f t="shared" ref="F106:F117" si="26">SUM(B106:E106)</f>
        <v>1861341.5129795254</v>
      </c>
    </row>
    <row r="107" spans="1:6" x14ac:dyDescent="0.25">
      <c r="A107" s="7">
        <v>44958</v>
      </c>
      <c r="B107" s="9">
        <f>F106</f>
        <v>1861341.5129795254</v>
      </c>
      <c r="C107" s="9">
        <v>7246.4</v>
      </c>
      <c r="D107" s="9">
        <v>-13781.86</v>
      </c>
      <c r="E107" s="34">
        <f>(B107+(C107+D107)*0.5)*0.0304/12</f>
        <v>4707.120250214798</v>
      </c>
      <c r="F107" s="34">
        <f>SUM(B107:E107)</f>
        <v>1859513.17322974</v>
      </c>
    </row>
    <row r="108" spans="1:6" x14ac:dyDescent="0.25">
      <c r="A108" s="7">
        <v>44986</v>
      </c>
      <c r="B108" s="9">
        <f t="shared" ref="B108:B114" si="27">F107</f>
        <v>1859513.17322974</v>
      </c>
      <c r="C108" s="9">
        <v>6020</v>
      </c>
      <c r="D108" s="9">
        <v>-15135.228890930382</v>
      </c>
      <c r="E108" s="34">
        <f>(B108+(C108+D108)*0.5)*0.0305/12</f>
        <v>4714.6787119100318</v>
      </c>
      <c r="F108" s="34">
        <f t="shared" si="26"/>
        <v>1855112.6230507197</v>
      </c>
    </row>
    <row r="109" spans="1:6" x14ac:dyDescent="0.25">
      <c r="A109" s="7">
        <v>45017</v>
      </c>
      <c r="B109" s="9">
        <f t="shared" si="27"/>
        <v>1855112.6230507197</v>
      </c>
      <c r="C109" s="9">
        <v>3283.81</v>
      </c>
      <c r="D109" s="9">
        <v>-15161.96910220795</v>
      </c>
      <c r="E109" s="34">
        <f>(B109+(C109+D109)*0.5)*0.0457/12</f>
        <v>7042.2692448277021</v>
      </c>
      <c r="F109" s="34">
        <f t="shared" si="26"/>
        <v>1850276.7331933395</v>
      </c>
    </row>
    <row r="110" spans="1:6" x14ac:dyDescent="0.25">
      <c r="A110" s="7">
        <v>45047</v>
      </c>
      <c r="B110" s="9">
        <f t="shared" si="27"/>
        <v>1850276.7331933395</v>
      </c>
      <c r="C110" s="9">
        <v>9205.17</v>
      </c>
      <c r="D110" s="9">
        <v>-15237.255893291614</v>
      </c>
      <c r="E110" s="34">
        <f t="shared" ref="E110:E117" si="28">(B110+(C110+D110)*0.5)*0.0457/12</f>
        <v>7034.984462022825</v>
      </c>
      <c r="F110" s="34">
        <f t="shared" si="26"/>
        <v>1851279.6317620706</v>
      </c>
    </row>
    <row r="111" spans="1:6" x14ac:dyDescent="0.25">
      <c r="A111" s="7">
        <v>45078</v>
      </c>
      <c r="B111" s="9">
        <f t="shared" si="27"/>
        <v>1851279.6317620706</v>
      </c>
      <c r="C111" s="9">
        <v>21777.439999999999</v>
      </c>
      <c r="D111" s="9">
        <v>-15416.15558571908</v>
      </c>
      <c r="E111" s="34">
        <f t="shared" si="28"/>
        <v>7062.4028766994124</v>
      </c>
      <c r="F111" s="34">
        <f t="shared" si="26"/>
        <v>1864703.3190530508</v>
      </c>
    </row>
    <row r="112" spans="1:6" x14ac:dyDescent="0.25">
      <c r="A112" s="7">
        <v>45108</v>
      </c>
      <c r="B112" s="9">
        <f t="shared" si="27"/>
        <v>1864703.3190530508</v>
      </c>
      <c r="C112" s="9">
        <v>6182.83</v>
      </c>
      <c r="D112" s="9">
        <v>-15467.173382721376</v>
      </c>
      <c r="E112" s="34">
        <f t="shared" si="28"/>
        <v>7083.7328695357692</v>
      </c>
      <c r="F112" s="34">
        <f t="shared" si="26"/>
        <v>1862502.7085398652</v>
      </c>
    </row>
    <row r="113" spans="1:6" x14ac:dyDescent="0.25">
      <c r="A113" s="7">
        <v>45139</v>
      </c>
      <c r="B113" s="9">
        <f t="shared" si="27"/>
        <v>1862502.7085398652</v>
      </c>
      <c r="C113" s="9">
        <v>4200</v>
      </c>
      <c r="D113" s="9">
        <v>-15501.985573082457</v>
      </c>
      <c r="E113" s="34">
        <f t="shared" si="28"/>
        <v>7071.5102841605758</v>
      </c>
      <c r="F113" s="34">
        <f t="shared" si="26"/>
        <v>1858272.2332509432</v>
      </c>
    </row>
    <row r="114" spans="1:6" x14ac:dyDescent="0.25">
      <c r="A114" s="7">
        <v>45170</v>
      </c>
      <c r="B114" s="9">
        <f t="shared" si="27"/>
        <v>1858272.2332509432</v>
      </c>
      <c r="C114" s="9">
        <v>3412</v>
      </c>
      <c r="D114" s="9">
        <v>-15530.394510284046</v>
      </c>
      <c r="E114" s="34">
        <f t="shared" si="28"/>
        <v>7053.8446454173427</v>
      </c>
      <c r="F114" s="34">
        <f t="shared" si="26"/>
        <v>1853207.6833860765</v>
      </c>
    </row>
    <row r="115" spans="1:6" x14ac:dyDescent="0.25">
      <c r="A115" s="7">
        <v>45200</v>
      </c>
      <c r="B115" s="9">
        <f>F114</f>
        <v>1853207.6833860765</v>
      </c>
      <c r="C115" s="9">
        <v>10857.14</v>
      </c>
      <c r="D115" s="9">
        <v>-15621.206200466851</v>
      </c>
      <c r="E115" s="34">
        <f t="shared" si="28"/>
        <v>7048.5610181719194</v>
      </c>
      <c r="F115" s="34">
        <f t="shared" si="26"/>
        <v>1855492.1782037814</v>
      </c>
    </row>
    <row r="116" spans="1:6" x14ac:dyDescent="0.25">
      <c r="A116" s="7">
        <v>45231</v>
      </c>
      <c r="B116" s="9">
        <f>F115</f>
        <v>1855492.1782037814</v>
      </c>
      <c r="C116" s="9">
        <v>2376</v>
      </c>
      <c r="D116" s="9">
        <v>-15641.17122183115</v>
      </c>
      <c r="E116" s="34">
        <f t="shared" si="28"/>
        <v>7041.0736151244964</v>
      </c>
      <c r="F116" s="34">
        <f t="shared" si="26"/>
        <v>1849268.0805970747</v>
      </c>
    </row>
    <row r="117" spans="1:6" x14ac:dyDescent="0.25">
      <c r="A117" s="7">
        <v>45261</v>
      </c>
      <c r="B117" s="9">
        <f>F116</f>
        <v>1849268.0805970747</v>
      </c>
      <c r="C117" s="9">
        <v>3607.67</v>
      </c>
      <c r="D117" s="9">
        <v>-15671.626604001987</v>
      </c>
      <c r="E117" s="34">
        <f t="shared" si="28"/>
        <v>7019.6574895737385</v>
      </c>
      <c r="F117" s="35">
        <f t="shared" si="26"/>
        <v>1844223.7814826465</v>
      </c>
    </row>
    <row r="118" spans="1:6" ht="15.75" thickBot="1" x14ac:dyDescent="0.3">
      <c r="A118" s="7"/>
      <c r="B118" s="30" t="s">
        <v>40</v>
      </c>
      <c r="C118" s="31">
        <f>SUM(C106:C117)</f>
        <v>81840.460000000006</v>
      </c>
      <c r="D118" s="31">
        <f>SUM(D106:D117)</f>
        <v>-181840.76696453689</v>
      </c>
      <c r="E118" s="31">
        <f>SUM(E106:E117)</f>
        <v>77595.956597677374</v>
      </c>
      <c r="F118" s="31"/>
    </row>
    <row r="119" spans="1:6" ht="15.75" thickTop="1" x14ac:dyDescent="0.25">
      <c r="A119" s="7"/>
      <c r="B119" s="29"/>
      <c r="C119" s="28"/>
      <c r="D119" s="28"/>
      <c r="E119" s="28"/>
      <c r="F119" s="28"/>
    </row>
    <row r="120" spans="1:6" x14ac:dyDescent="0.25">
      <c r="A120" s="7">
        <v>45292</v>
      </c>
      <c r="B120" s="9">
        <f>F117</f>
        <v>1844223.7814826465</v>
      </c>
      <c r="C120" s="9">
        <f>'1 - Amort Calculation '!H94</f>
        <v>4662.74</v>
      </c>
      <c r="D120" s="9">
        <f>'1 - Amort Calculation '!F94</f>
        <v>-15711.173232073859</v>
      </c>
      <c r="E120" s="34">
        <f>(B120+(C120+D120)*0.5)*0.0457/12</f>
        <v>7002.3808428670045</v>
      </c>
      <c r="F120" s="34">
        <f t="shared" ref="F120" si="29">SUM(B120:E120)</f>
        <v>1840177.7290934396</v>
      </c>
    </row>
    <row r="121" spans="1:6" x14ac:dyDescent="0.25">
      <c r="A121" s="7">
        <v>45323</v>
      </c>
      <c r="B121" s="9">
        <f>F120</f>
        <v>1840177.7290934396</v>
      </c>
      <c r="C121" s="9">
        <f>'1 - Amort Calculation '!H95</f>
        <v>3240</v>
      </c>
      <c r="D121" s="9">
        <f>'1 - Amort Calculation '!F95</f>
        <v>-15738.782927391892</v>
      </c>
      <c r="E121" s="34">
        <f t="shared" ref="E121:E122" si="30">(B121+(C121+D121)*0.5)*0.0457/12</f>
        <v>6984.2104191399403</v>
      </c>
      <c r="F121" s="34">
        <f>SUM(B121:E121)</f>
        <v>1834663.1565851877</v>
      </c>
    </row>
    <row r="122" spans="1:6" x14ac:dyDescent="0.25">
      <c r="A122" s="7">
        <v>45352</v>
      </c>
      <c r="B122" s="9">
        <f t="shared" ref="B122:B128" si="31">F121</f>
        <v>1834663.1565851877</v>
      </c>
      <c r="C122" s="9">
        <f>'1 - Amort Calculation '!H96</f>
        <v>3412</v>
      </c>
      <c r="D122" s="9">
        <f>'1 - Amort Calculation '!F96</f>
        <v>-15767.996961591365</v>
      </c>
      <c r="E122" s="34">
        <f t="shared" si="30"/>
        <v>6963.4809771142254</v>
      </c>
      <c r="F122" s="34">
        <f t="shared" ref="F122:F131" si="32">SUM(B122:E122)</f>
        <v>1829270.6406007106</v>
      </c>
    </row>
    <row r="123" spans="1:6" x14ac:dyDescent="0.25">
      <c r="A123" s="7">
        <v>45383</v>
      </c>
      <c r="B123" s="9">
        <f t="shared" si="31"/>
        <v>1829270.6406007106</v>
      </c>
      <c r="C123" s="9">
        <f>'1 - Amort Calculation '!H97</f>
        <v>176</v>
      </c>
      <c r="D123" s="9">
        <f>'1 - Amort Calculation '!F97</f>
        <v>-16475.275344352998</v>
      </c>
      <c r="E123" s="34">
        <f>(B123+(C123+D123)*0.5)*0.0534/12</f>
        <v>8103.9884630319766</v>
      </c>
      <c r="F123" s="34">
        <f t="shared" si="32"/>
        <v>1821075.3537193898</v>
      </c>
    </row>
    <row r="124" spans="1:6" x14ac:dyDescent="0.25">
      <c r="A124" s="7">
        <v>45413</v>
      </c>
      <c r="B124" s="9">
        <f t="shared" si="31"/>
        <v>1821075.3537193898</v>
      </c>
      <c r="C124" s="9">
        <f>'1 - Amort Calculation '!H98</f>
        <v>0</v>
      </c>
      <c r="D124" s="9">
        <f>'1 - Amort Calculation '!F98</f>
        <v>-16475.275344352998</v>
      </c>
      <c r="E124" s="34">
        <f t="shared" ref="E124:E131" si="33">(B124+(C124+D124)*0.5)*0.0534/12</f>
        <v>8067.127836410099</v>
      </c>
      <c r="F124" s="34">
        <f t="shared" si="32"/>
        <v>1812667.206211447</v>
      </c>
    </row>
    <row r="125" spans="1:6" x14ac:dyDescent="0.25">
      <c r="A125" s="7">
        <v>45444</v>
      </c>
      <c r="B125" s="9">
        <f t="shared" si="31"/>
        <v>1812667.206211447</v>
      </c>
      <c r="C125" s="9">
        <f>'1 - Amort Calculation '!H99</f>
        <v>0</v>
      </c>
      <c r="D125" s="9">
        <f>'1 - Amort Calculation '!F99</f>
        <v>-16475.275344352998</v>
      </c>
      <c r="E125" s="34">
        <f t="shared" si="33"/>
        <v>8029.7115799997546</v>
      </c>
      <c r="F125" s="34">
        <f t="shared" si="32"/>
        <v>1804221.6424470937</v>
      </c>
    </row>
    <row r="126" spans="1:6" x14ac:dyDescent="0.25">
      <c r="A126" s="7">
        <v>45474</v>
      </c>
      <c r="B126" s="9">
        <f t="shared" si="31"/>
        <v>1804221.6424470937</v>
      </c>
      <c r="C126" s="9">
        <f>'1 - Amort Calculation '!H100</f>
        <v>4428</v>
      </c>
      <c r="D126" s="9">
        <f>'1 - Amort Calculation '!F100</f>
        <v>-16515.619382779823</v>
      </c>
      <c r="E126" s="34">
        <f t="shared" si="33"/>
        <v>8001.8913557628812</v>
      </c>
      <c r="F126" s="34">
        <f t="shared" si="32"/>
        <v>1800135.9144200769</v>
      </c>
    </row>
    <row r="127" spans="1:6" x14ac:dyDescent="0.25">
      <c r="A127" s="7">
        <v>45505</v>
      </c>
      <c r="B127" s="9">
        <f t="shared" si="31"/>
        <v>1800135.9144200769</v>
      </c>
      <c r="C127" s="9">
        <f>'1 - Amort Calculation '!H101</f>
        <v>5696.39</v>
      </c>
      <c r="D127" s="9">
        <f>'1 - Amort Calculation '!F101</f>
        <v>-16567.765045837048</v>
      </c>
      <c r="E127" s="34">
        <f t="shared" si="33"/>
        <v>7986.4160096923551</v>
      </c>
      <c r="F127" s="34">
        <f t="shared" si="32"/>
        <v>1797250.955383932</v>
      </c>
    </row>
    <row r="128" spans="1:6" x14ac:dyDescent="0.25">
      <c r="A128" s="7">
        <v>45536</v>
      </c>
      <c r="B128" s="9">
        <f t="shared" si="31"/>
        <v>1797250.955383932</v>
      </c>
      <c r="C128" s="9">
        <f>'1 - Amort Calculation '!H102</f>
        <v>4104</v>
      </c>
      <c r="D128" s="9">
        <f>'1 - Amort Calculation '!F102</f>
        <v>-16605.512826005266</v>
      </c>
      <c r="E128" s="34">
        <f t="shared" si="33"/>
        <v>7969.950885420636</v>
      </c>
      <c r="F128" s="34">
        <f t="shared" si="32"/>
        <v>1792719.3934433474</v>
      </c>
    </row>
    <row r="129" spans="1:6" x14ac:dyDescent="0.25">
      <c r="A129" s="7">
        <v>45566</v>
      </c>
      <c r="B129" s="9">
        <f>F128</f>
        <v>1792719.3934433474</v>
      </c>
      <c r="C129" s="9">
        <f>'1 - Amort Calculation '!H103</f>
        <v>3024</v>
      </c>
      <c r="D129" s="9">
        <f>'1 - Amort Calculation '!F103</f>
        <v>-16633.460815255192</v>
      </c>
      <c r="E129" s="34">
        <f t="shared" si="33"/>
        <v>7947.3202505089539</v>
      </c>
      <c r="F129" s="34">
        <f t="shared" si="32"/>
        <v>1787057.252878601</v>
      </c>
    </row>
    <row r="130" spans="1:6" x14ac:dyDescent="0.25">
      <c r="A130" s="7">
        <v>45597</v>
      </c>
      <c r="B130" s="9">
        <f>F129</f>
        <v>1787057.252878601</v>
      </c>
      <c r="C130" s="9">
        <f>'1 - Amort Calculation '!H104</f>
        <v>3672</v>
      </c>
      <c r="D130" s="9">
        <f>'1 - Amort Calculation '!F104</f>
        <v>-16667.562479066146</v>
      </c>
      <c r="E130" s="34">
        <f t="shared" si="33"/>
        <v>7923.4896487938522</v>
      </c>
      <c r="F130" s="34">
        <f t="shared" si="32"/>
        <v>1781985.1800483286</v>
      </c>
    </row>
    <row r="131" spans="1:6" x14ac:dyDescent="0.25">
      <c r="A131" s="7">
        <v>45627</v>
      </c>
      <c r="B131" s="9">
        <f>F130</f>
        <v>1781985.1800483286</v>
      </c>
      <c r="C131" s="9">
        <f>'1 - Amort Calculation '!H105</f>
        <v>3856</v>
      </c>
      <c r="D131" s="9">
        <f>'1 - Amort Calculation '!F105</f>
        <v>-16703.548490411387</v>
      </c>
      <c r="E131" s="34">
        <f t="shared" si="33"/>
        <v>7901.2482558238962</v>
      </c>
      <c r="F131" s="35">
        <f t="shared" si="32"/>
        <v>1777038.8798137412</v>
      </c>
    </row>
    <row r="132" spans="1:6" ht="15.75" thickBot="1" x14ac:dyDescent="0.3">
      <c r="A132" s="7"/>
      <c r="B132" s="30" t="s">
        <v>41</v>
      </c>
      <c r="C132" s="31">
        <f>SUM(C120:C131)</f>
        <v>36271.130000000005</v>
      </c>
      <c r="D132" s="31">
        <f>SUM(D120:D131)</f>
        <v>-196337.24819347096</v>
      </c>
      <c r="E132" s="31">
        <f>SUM(E120:E131)</f>
        <v>92881.216524565592</v>
      </c>
      <c r="F132" s="31"/>
    </row>
    <row r="133" spans="1:6" ht="15.75" thickTop="1" x14ac:dyDescent="0.25"/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R262"/>
  <sheetViews>
    <sheetView workbookViewId="0">
      <pane ySplit="8" topLeftCell="A9" activePane="bottomLeft" state="frozen"/>
      <selection pane="bottomLeft" activeCell="S95" sqref="S95"/>
    </sheetView>
  </sheetViews>
  <sheetFormatPr defaultRowHeight="15" outlineLevelRow="1" x14ac:dyDescent="0.25"/>
  <cols>
    <col min="1" max="1" width="4.5703125" customWidth="1"/>
    <col min="2" max="2" width="6.42578125" style="10" customWidth="1"/>
    <col min="3" max="3" width="6.140625" bestFit="1" customWidth="1"/>
    <col min="4" max="4" width="4.140625" style="10" bestFit="1" customWidth="1"/>
    <col min="5" max="5" width="1.85546875" style="10" customWidth="1"/>
    <col min="6" max="6" width="14.28515625" customWidth="1"/>
    <col min="7" max="7" width="2.7109375" customWidth="1"/>
    <col min="8" max="8" width="14.28515625" customWidth="1"/>
    <col min="9" max="9" width="1.85546875" customWidth="1"/>
    <col min="10" max="10" width="14.28515625" customWidth="1"/>
    <col min="11" max="11" width="1.85546875" customWidth="1"/>
    <col min="12" max="12" width="14.28515625" customWidth="1"/>
    <col min="13" max="13" width="1.85546875" customWidth="1"/>
    <col min="14" max="14" width="19.28515625" customWidth="1"/>
    <col min="15" max="15" width="1" customWidth="1"/>
    <col min="20" max="20" width="11" bestFit="1" customWidth="1"/>
  </cols>
  <sheetData>
    <row r="1" spans="1:14" s="39" customFormat="1" x14ac:dyDescent="0.25">
      <c r="A1" s="37" t="s">
        <v>4</v>
      </c>
      <c r="B1" s="38"/>
      <c r="D1" s="40"/>
      <c r="E1" s="40"/>
      <c r="N1" s="41"/>
    </row>
    <row r="2" spans="1:14" s="43" customFormat="1" ht="12.75" x14ac:dyDescent="0.2">
      <c r="A2" s="37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3" customFormat="1" ht="12.75" x14ac:dyDescent="0.2">
      <c r="A3" s="12"/>
      <c r="C3" s="13"/>
      <c r="D3" s="14"/>
      <c r="E3" s="14"/>
      <c r="F3" s="11"/>
      <c r="G3" s="11"/>
      <c r="H3" s="13"/>
      <c r="I3" s="13"/>
      <c r="J3" s="13"/>
      <c r="K3" s="13"/>
      <c r="L3" s="13"/>
      <c r="M3" s="13"/>
      <c r="N3" s="13"/>
    </row>
    <row r="4" spans="1:14" s="3" customFormat="1" ht="12.75" x14ac:dyDescent="0.2">
      <c r="B4" s="15"/>
      <c r="D4" s="15"/>
      <c r="E4" s="15"/>
      <c r="F4" s="16" t="s">
        <v>10</v>
      </c>
      <c r="G4" s="16"/>
      <c r="H4" s="16"/>
      <c r="I4" s="16"/>
      <c r="J4" s="16" t="s">
        <v>36</v>
      </c>
      <c r="K4" s="16"/>
      <c r="L4" s="16" t="s">
        <v>11</v>
      </c>
      <c r="M4" s="16"/>
    </row>
    <row r="5" spans="1:14" s="3" customFormat="1" ht="12.75" x14ac:dyDescent="0.2">
      <c r="B5" s="15"/>
      <c r="D5" s="15"/>
      <c r="E5" s="15"/>
      <c r="F5" s="3">
        <v>240</v>
      </c>
      <c r="J5" s="17">
        <v>5.3400000000000003E-2</v>
      </c>
      <c r="K5" s="17"/>
      <c r="L5" s="6">
        <v>1311983.0509504001</v>
      </c>
      <c r="M5" s="6"/>
    </row>
    <row r="6" spans="1:14" s="3" customFormat="1" ht="12.75" x14ac:dyDescent="0.2">
      <c r="B6" s="15"/>
      <c r="D6" s="15"/>
      <c r="E6" s="15"/>
      <c r="J6" s="17"/>
      <c r="K6" s="17"/>
      <c r="L6" s="48"/>
      <c r="M6" s="6"/>
    </row>
    <row r="7" spans="1:14" s="18" customFormat="1" ht="12.75" x14ac:dyDescent="0.2">
      <c r="B7" s="15"/>
      <c r="D7" s="15"/>
      <c r="E7" s="15"/>
      <c r="F7" s="16"/>
      <c r="G7" s="16"/>
      <c r="H7" s="4"/>
      <c r="I7" s="4"/>
      <c r="J7" s="4"/>
      <c r="K7" s="4"/>
      <c r="L7" s="4"/>
      <c r="M7" s="4"/>
      <c r="N7" s="18" t="s">
        <v>12</v>
      </c>
    </row>
    <row r="8" spans="1:14" s="18" customFormat="1" ht="12.75" x14ac:dyDescent="0.2">
      <c r="B8" s="16" t="s">
        <v>13</v>
      </c>
      <c r="C8" s="16" t="s">
        <v>5</v>
      </c>
      <c r="D8" s="16" t="s">
        <v>14</v>
      </c>
      <c r="E8" s="16"/>
      <c r="F8" s="16" t="s">
        <v>2</v>
      </c>
      <c r="G8" s="16"/>
      <c r="H8" s="16" t="s">
        <v>15</v>
      </c>
      <c r="I8" s="16"/>
      <c r="J8" s="16" t="s">
        <v>16</v>
      </c>
      <c r="K8" s="16"/>
      <c r="L8" s="16" t="s">
        <v>17</v>
      </c>
      <c r="M8" s="16"/>
      <c r="N8" s="16" t="s">
        <v>18</v>
      </c>
    </row>
    <row r="9" spans="1:14" s="3" customFormat="1" ht="12.75" x14ac:dyDescent="0.2">
      <c r="B9" s="15"/>
      <c r="D9" s="15"/>
      <c r="E9" s="15"/>
      <c r="F9" s="19"/>
      <c r="G9" s="19"/>
      <c r="H9" s="19"/>
      <c r="I9" s="19"/>
      <c r="J9" s="19"/>
      <c r="K9" s="19"/>
      <c r="L9" s="6">
        <v>1311983.0509504001</v>
      </c>
      <c r="M9" s="6"/>
    </row>
    <row r="10" spans="1:14" s="3" customFormat="1" ht="12.75" x14ac:dyDescent="0.2">
      <c r="B10" s="15">
        <v>2017</v>
      </c>
      <c r="C10" s="20" t="s">
        <v>19</v>
      </c>
      <c r="D10" s="15">
        <v>1</v>
      </c>
      <c r="E10" s="15"/>
      <c r="F10" s="5">
        <v>-8328</v>
      </c>
      <c r="G10" s="5"/>
      <c r="H10" s="5">
        <v>14777.7</v>
      </c>
      <c r="I10" s="5"/>
      <c r="J10" s="5">
        <v>4581.0074862351466</v>
      </c>
      <c r="K10" s="5"/>
      <c r="L10" s="6">
        <v>1323013.75843664</v>
      </c>
      <c r="M10" s="6"/>
      <c r="N10" s="3">
        <v>239</v>
      </c>
    </row>
    <row r="11" spans="1:14" s="3" customFormat="1" ht="12.75" hidden="1" outlineLevel="1" x14ac:dyDescent="0.2">
      <c r="B11" s="15"/>
      <c r="C11" s="20" t="s">
        <v>20</v>
      </c>
      <c r="D11" s="15">
        <v>2</v>
      </c>
      <c r="E11" s="15"/>
      <c r="F11" s="5">
        <v>-8328</v>
      </c>
      <c r="G11" s="5"/>
      <c r="H11" s="5">
        <v>8683.49</v>
      </c>
      <c r="I11" s="5"/>
      <c r="J11" s="5">
        <v>4619.5230398745844</v>
      </c>
      <c r="K11" s="5"/>
      <c r="L11" s="6">
        <v>1327988.77147651</v>
      </c>
      <c r="M11" s="6"/>
      <c r="N11" s="3">
        <v>238</v>
      </c>
    </row>
    <row r="12" spans="1:14" s="3" customFormat="1" ht="12.75" hidden="1" outlineLevel="1" x14ac:dyDescent="0.2">
      <c r="B12" s="15"/>
      <c r="C12" s="20" t="s">
        <v>21</v>
      </c>
      <c r="D12" s="15">
        <v>3</v>
      </c>
      <c r="E12" s="15"/>
      <c r="F12" s="5">
        <v>-8328</v>
      </c>
      <c r="G12" s="5"/>
      <c r="H12" s="5">
        <v>16782.07</v>
      </c>
      <c r="I12" s="5"/>
      <c r="J12" s="5">
        <v>4636.8941270721471</v>
      </c>
      <c r="K12" s="5"/>
      <c r="L12" s="6">
        <v>1341079.7356035819</v>
      </c>
      <c r="M12" s="6"/>
      <c r="N12" s="3">
        <v>237</v>
      </c>
    </row>
    <row r="13" spans="1:14" s="3" customFormat="1" ht="12.75" hidden="1" outlineLevel="1" x14ac:dyDescent="0.2">
      <c r="B13" s="15"/>
      <c r="C13" s="20" t="s">
        <v>22</v>
      </c>
      <c r="D13" s="15">
        <v>4</v>
      </c>
      <c r="E13" s="15"/>
      <c r="F13" s="6">
        <v>-8349.36</v>
      </c>
      <c r="G13" s="6"/>
      <c r="H13" s="6">
        <v>5719.53</v>
      </c>
      <c r="I13" s="6"/>
      <c r="J13" s="6">
        <v>4678.0121652741736</v>
      </c>
      <c r="K13" s="6"/>
      <c r="L13" s="6">
        <v>1343127.917768856</v>
      </c>
      <c r="M13" s="6"/>
      <c r="N13" s="3">
        <v>236</v>
      </c>
    </row>
    <row r="14" spans="1:14" s="3" customFormat="1" ht="12.75" hidden="1" outlineLevel="1" x14ac:dyDescent="0.2">
      <c r="B14" s="15"/>
      <c r="C14" s="20" t="s">
        <v>23</v>
      </c>
      <c r="D14" s="15">
        <v>5</v>
      </c>
      <c r="E14" s="15"/>
      <c r="F14" s="6">
        <v>-8503.5</v>
      </c>
      <c r="G14" s="6"/>
      <c r="H14" s="6">
        <v>24817.89</v>
      </c>
      <c r="I14" s="6"/>
      <c r="J14" s="6">
        <v>4718.2371854179228</v>
      </c>
      <c r="K14" s="6"/>
      <c r="L14" s="5">
        <v>1364160.5549542739</v>
      </c>
      <c r="M14" s="5"/>
      <c r="N14" s="3">
        <v>235</v>
      </c>
    </row>
    <row r="15" spans="1:14" s="3" customFormat="1" ht="12.75" hidden="1" outlineLevel="1" x14ac:dyDescent="0.2">
      <c r="B15" s="15"/>
      <c r="C15" s="21" t="s">
        <v>24</v>
      </c>
      <c r="D15" s="15">
        <v>6</v>
      </c>
      <c r="E15" s="15"/>
      <c r="F15" s="6">
        <v>-8542</v>
      </c>
      <c r="G15" s="6"/>
      <c r="H15" s="6">
        <v>6216.56</v>
      </c>
      <c r="I15" s="6"/>
      <c r="J15" s="6">
        <v>4759.1341070486733</v>
      </c>
      <c r="K15" s="6"/>
      <c r="L15" s="5">
        <v>1366594.2390613225</v>
      </c>
      <c r="M15" s="5"/>
      <c r="N15" s="3">
        <v>234</v>
      </c>
    </row>
    <row r="16" spans="1:14" s="3" customFormat="1" ht="12.75" hidden="1" outlineLevel="1" x14ac:dyDescent="0.2">
      <c r="B16" s="15"/>
      <c r="C16" s="22" t="s">
        <v>25</v>
      </c>
      <c r="D16" s="15">
        <v>7</v>
      </c>
      <c r="E16" s="15"/>
      <c r="F16" s="6">
        <v>-8941.1</v>
      </c>
      <c r="G16" s="6"/>
      <c r="H16" s="6">
        <v>63948.99</v>
      </c>
      <c r="I16" s="6"/>
      <c r="J16" s="6">
        <v>4867.7261593474514</v>
      </c>
      <c r="K16" s="6"/>
      <c r="L16" s="5">
        <v>1426469.8652206699</v>
      </c>
      <c r="M16" s="5"/>
      <c r="N16" s="3">
        <v>233</v>
      </c>
    </row>
    <row r="17" spans="2:18" s="3" customFormat="1" ht="12.75" hidden="1" outlineLevel="1" x14ac:dyDescent="0.2">
      <c r="B17" s="15"/>
      <c r="C17" s="22" t="s">
        <v>26</v>
      </c>
      <c r="D17" s="15">
        <v>8</v>
      </c>
      <c r="E17" s="15"/>
      <c r="F17" s="6">
        <v>-9058.4</v>
      </c>
      <c r="G17" s="6"/>
      <c r="H17" s="6">
        <v>18751.13</v>
      </c>
      <c r="I17" s="6"/>
      <c r="J17" s="6">
        <v>4997.679170520506</v>
      </c>
      <c r="K17" s="6"/>
      <c r="L17" s="5">
        <v>1441160.2743911904</v>
      </c>
      <c r="M17" s="5"/>
      <c r="N17" s="3">
        <v>232</v>
      </c>
    </row>
    <row r="18" spans="2:18" s="3" customFormat="1" ht="12.75" hidden="1" outlineLevel="1" x14ac:dyDescent="0.2">
      <c r="B18" s="15"/>
      <c r="C18" s="22" t="s">
        <v>27</v>
      </c>
      <c r="D18" s="15">
        <v>9</v>
      </c>
      <c r="E18" s="15"/>
      <c r="F18" s="6">
        <v>-9221</v>
      </c>
      <c r="G18" s="6"/>
      <c r="H18" s="6">
        <v>25913.59</v>
      </c>
      <c r="I18" s="6"/>
      <c r="J18" s="6">
        <v>5061.1937714575733</v>
      </c>
      <c r="K18" s="6"/>
      <c r="L18" s="5">
        <v>1462914.048162648</v>
      </c>
      <c r="M18" s="5"/>
      <c r="N18" s="3">
        <v>231</v>
      </c>
    </row>
    <row r="19" spans="2:18" s="3" customFormat="1" ht="12.75" hidden="1" outlineLevel="1" x14ac:dyDescent="0.2">
      <c r="B19" s="15"/>
      <c r="C19" s="22" t="s">
        <v>28</v>
      </c>
      <c r="D19" s="15">
        <v>10</v>
      </c>
      <c r="E19" s="15"/>
      <c r="F19" s="6">
        <v>-9341.15</v>
      </c>
      <c r="G19" s="6"/>
      <c r="H19" s="6">
        <v>19091.77</v>
      </c>
      <c r="I19" s="6"/>
      <c r="J19" s="6">
        <v>5125.0311755845796</v>
      </c>
      <c r="K19" s="6"/>
      <c r="L19" s="5">
        <v>1477789.6993382326</v>
      </c>
      <c r="M19" s="5"/>
      <c r="N19" s="3">
        <v>230</v>
      </c>
    </row>
    <row r="20" spans="2:18" s="3" customFormat="1" ht="12.75" hidden="1" outlineLevel="1" x14ac:dyDescent="0.2">
      <c r="B20" s="15"/>
      <c r="C20" s="20" t="s">
        <v>29</v>
      </c>
      <c r="D20" s="15">
        <v>11</v>
      </c>
      <c r="E20" s="15"/>
      <c r="F20" s="6">
        <v>-9476.7180000000008</v>
      </c>
      <c r="G20" s="6"/>
      <c r="H20" s="6">
        <v>21487.14</v>
      </c>
      <c r="I20" s="6"/>
      <c r="J20" s="6">
        <v>5180.917228597662</v>
      </c>
      <c r="K20" s="6"/>
      <c r="L20" s="6">
        <v>1494981.03</v>
      </c>
      <c r="M20" s="6"/>
      <c r="N20" s="3">
        <v>229</v>
      </c>
      <c r="R20" s="44"/>
    </row>
    <row r="21" spans="2:18" s="3" customFormat="1" ht="12.75" hidden="1" outlineLevel="1" x14ac:dyDescent="0.2">
      <c r="B21" s="15"/>
      <c r="C21" s="20" t="s">
        <v>30</v>
      </c>
      <c r="D21" s="15">
        <v>12</v>
      </c>
      <c r="E21" s="15"/>
      <c r="F21" s="19">
        <v>-13924.81</v>
      </c>
      <c r="G21" s="19"/>
      <c r="H21" s="6">
        <v>64634.06</v>
      </c>
      <c r="I21" s="6"/>
      <c r="J21" s="19">
        <v>5308.5053287083329</v>
      </c>
      <c r="K21" s="19"/>
      <c r="L21" s="6">
        <v>1550998.7853287084</v>
      </c>
      <c r="M21" s="6"/>
      <c r="N21" s="3">
        <v>228</v>
      </c>
      <c r="R21" s="44"/>
    </row>
    <row r="22" spans="2:18" s="3" customFormat="1" ht="12.75" collapsed="1" x14ac:dyDescent="0.2">
      <c r="B22" s="15">
        <v>2018</v>
      </c>
      <c r="C22" s="20" t="s">
        <v>19</v>
      </c>
      <c r="D22" s="15">
        <v>13</v>
      </c>
      <c r="E22" s="15"/>
      <c r="F22" s="19">
        <v>-9975.1</v>
      </c>
      <c r="G22" s="19"/>
      <c r="H22" s="6">
        <v>15883.25</v>
      </c>
      <c r="I22" s="6"/>
      <c r="J22" s="19">
        <v>5425.8854039810731</v>
      </c>
      <c r="K22" s="19"/>
      <c r="L22" s="6">
        <v>1562332.8207326892</v>
      </c>
      <c r="M22" s="6"/>
      <c r="N22" s="3">
        <v>227</v>
      </c>
    </row>
    <row r="23" spans="2:18" s="3" customFormat="1" ht="12.75" hidden="1" customHeight="1" outlineLevel="1" x14ac:dyDescent="0.2">
      <c r="B23" s="15"/>
      <c r="C23" s="20" t="s">
        <v>20</v>
      </c>
      <c r="D23" s="15">
        <v>14</v>
      </c>
      <c r="E23" s="15"/>
      <c r="F23" s="6">
        <v>-9994.3490000000002</v>
      </c>
      <c r="G23" s="6"/>
      <c r="H23" s="6">
        <v>5286</v>
      </c>
      <c r="I23" s="6"/>
      <c r="J23" s="6">
        <v>5446.9254397624736</v>
      </c>
      <c r="K23" s="6"/>
      <c r="L23" s="6">
        <v>1563071.3971724517</v>
      </c>
      <c r="M23" s="6"/>
      <c r="N23" s="3">
        <v>226</v>
      </c>
    </row>
    <row r="24" spans="2:18" s="3" customFormat="1" ht="12.75" hidden="1" outlineLevel="1" x14ac:dyDescent="0.2">
      <c r="B24" s="15"/>
      <c r="C24" s="20" t="s">
        <v>21</v>
      </c>
      <c r="D24" s="15">
        <v>15</v>
      </c>
      <c r="E24" s="15"/>
      <c r="F24" s="6">
        <v>-10102.57</v>
      </c>
      <c r="G24" s="6"/>
      <c r="H24" s="6">
        <v>16955.05</v>
      </c>
      <c r="I24" s="6"/>
      <c r="J24" s="6">
        <v>5469.6875831271436</v>
      </c>
      <c r="K24" s="6"/>
      <c r="L24" s="6">
        <v>1575393.5647555788</v>
      </c>
      <c r="M24" s="6"/>
      <c r="N24" s="3">
        <v>225</v>
      </c>
    </row>
    <row r="25" spans="2:18" s="3" customFormat="1" ht="12.75" hidden="1" outlineLevel="1" x14ac:dyDescent="0.2">
      <c r="B25" s="15"/>
      <c r="C25" s="20" t="s">
        <v>22</v>
      </c>
      <c r="D25" s="15">
        <v>16</v>
      </c>
      <c r="E25" s="15"/>
      <c r="F25" s="6">
        <v>-10156.788</v>
      </c>
      <c r="G25" s="6"/>
      <c r="H25" s="6">
        <v>21448.87</v>
      </c>
      <c r="I25" s="6"/>
      <c r="J25" s="6">
        <v>5388.7099896169302</v>
      </c>
      <c r="K25" s="6"/>
      <c r="L25" s="6">
        <v>1592074.3567451958</v>
      </c>
      <c r="M25" s="6"/>
      <c r="N25" s="3">
        <v>224</v>
      </c>
    </row>
    <row r="26" spans="2:18" s="3" customFormat="1" ht="12.75" hidden="1" outlineLevel="1" x14ac:dyDescent="0.2">
      <c r="B26" s="15"/>
      <c r="C26" s="20" t="s">
        <v>23</v>
      </c>
      <c r="D26" s="15">
        <v>17</v>
      </c>
      <c r="E26" s="15"/>
      <c r="F26" s="19">
        <v>-10228.710000000001</v>
      </c>
      <c r="G26" s="19"/>
      <c r="H26" s="19">
        <v>11293.17</v>
      </c>
      <c r="I26" s="19"/>
      <c r="J26" s="19">
        <v>5428.1341164898759</v>
      </c>
      <c r="K26" s="19"/>
      <c r="L26" s="6">
        <v>1598566.9508616857</v>
      </c>
      <c r="M26" s="6"/>
      <c r="N26" s="3">
        <v>223</v>
      </c>
    </row>
    <row r="27" spans="2:18" s="3" customFormat="1" ht="12.75" hidden="1" outlineLevel="1" x14ac:dyDescent="0.2">
      <c r="B27" s="15"/>
      <c r="C27" s="21" t="s">
        <v>24</v>
      </c>
      <c r="D27" s="15">
        <v>18</v>
      </c>
      <c r="E27" s="15"/>
      <c r="F27" s="19">
        <v>-10311.61</v>
      </c>
      <c r="G27" s="19"/>
      <c r="H27" s="19">
        <v>10559.19</v>
      </c>
      <c r="I27" s="19"/>
      <c r="J27" s="19">
        <v>5448.8709417702457</v>
      </c>
      <c r="K27" s="19"/>
      <c r="L27" s="6">
        <v>1604263.4018034558</v>
      </c>
      <c r="M27" s="6"/>
      <c r="N27" s="3">
        <v>222</v>
      </c>
    </row>
    <row r="28" spans="2:18" s="3" customFormat="1" ht="12.75" hidden="1" outlineLevel="1" x14ac:dyDescent="0.2">
      <c r="B28" s="15"/>
      <c r="C28" s="22" t="s">
        <v>25</v>
      </c>
      <c r="D28" s="15">
        <v>19</v>
      </c>
      <c r="E28" s="15"/>
      <c r="F28" s="19">
        <v>-10424.77</v>
      </c>
      <c r="G28" s="19"/>
      <c r="H28" s="19">
        <v>17635.900000000001</v>
      </c>
      <c r="I28" s="19"/>
      <c r="J28" s="19">
        <v>5480.1533951884448</v>
      </c>
      <c r="K28" s="19"/>
      <c r="L28" s="6">
        <v>1616954.6851986442</v>
      </c>
      <c r="M28" s="6"/>
      <c r="N28" s="3">
        <v>221</v>
      </c>
    </row>
    <row r="29" spans="2:18" s="3" customFormat="1" ht="12.75" hidden="1" outlineLevel="1" x14ac:dyDescent="0.2">
      <c r="B29" s="15"/>
      <c r="C29" s="22" t="s">
        <v>26</v>
      </c>
      <c r="D29" s="15">
        <v>20</v>
      </c>
      <c r="E29" s="15"/>
      <c r="F29" s="19">
        <v>-10523.38465</v>
      </c>
      <c r="G29" s="19"/>
      <c r="H29" s="19">
        <v>17806.13</v>
      </c>
      <c r="I29" s="19"/>
      <c r="J29" s="19">
        <v>5523.5315639193368</v>
      </c>
      <c r="K29" s="19"/>
      <c r="L29" s="6">
        <v>1629760.9621125634</v>
      </c>
      <c r="M29" s="6"/>
      <c r="N29" s="3">
        <v>220</v>
      </c>
    </row>
    <row r="30" spans="2:18" s="3" customFormat="1" ht="12.75" hidden="1" outlineLevel="1" x14ac:dyDescent="0.2">
      <c r="B30" s="15"/>
      <c r="C30" s="22" t="s">
        <v>27</v>
      </c>
      <c r="D30" s="15">
        <v>21</v>
      </c>
      <c r="E30" s="15"/>
      <c r="F30" s="6">
        <v>-10596.043</v>
      </c>
      <c r="G30" s="6"/>
      <c r="H30" s="6">
        <v>11271.81</v>
      </c>
      <c r="I30" s="6"/>
      <c r="J30" s="6">
        <v>5555.920232129487</v>
      </c>
      <c r="K30" s="6"/>
      <c r="L30" s="6">
        <v>1635992.6493446929</v>
      </c>
      <c r="M30" s="6"/>
      <c r="N30" s="3">
        <v>219</v>
      </c>
    </row>
    <row r="31" spans="2:18" s="3" customFormat="1" ht="12.75" hidden="1" outlineLevel="1" x14ac:dyDescent="0.2">
      <c r="B31" s="15"/>
      <c r="C31" s="22" t="s">
        <v>28</v>
      </c>
      <c r="D31" s="15">
        <v>22</v>
      </c>
      <c r="E31" s="15"/>
      <c r="F31" s="6">
        <v>-10729.07082611184</v>
      </c>
      <c r="G31" s="6"/>
      <c r="H31" s="6">
        <v>20573.939999999999</v>
      </c>
      <c r="I31" s="6"/>
      <c r="J31" s="6">
        <f>SUM(L30,SUM(F31:H31)/2)*4.09%/12</f>
        <v>5592.7855777336626</v>
      </c>
      <c r="K31" s="6"/>
      <c r="L31" s="6">
        <f>L30+SUM(F31:J31)</f>
        <v>1651430.3040963148</v>
      </c>
      <c r="M31" s="6"/>
      <c r="N31" s="3">
        <v>218</v>
      </c>
    </row>
    <row r="32" spans="2:18" s="3" customFormat="1" ht="12.75" hidden="1" outlineLevel="1" x14ac:dyDescent="0.2">
      <c r="B32" s="15"/>
      <c r="C32" s="20" t="s">
        <v>29</v>
      </c>
      <c r="D32" s="15">
        <v>23</v>
      </c>
      <c r="E32" s="15"/>
      <c r="F32" s="19">
        <v>-10767.124838344789</v>
      </c>
      <c r="G32" s="19"/>
      <c r="H32" s="19">
        <v>5867.28</v>
      </c>
      <c r="I32" s="19"/>
      <c r="J32" s="19">
        <f>SUM(L31,SUM(F32:H32)/2)*4.09%/12</f>
        <v>5620.2748008829267</v>
      </c>
      <c r="K32" s="19"/>
      <c r="L32" s="6">
        <f t="shared" ref="L32:L95" si="0">L31+SUM(F32:J32)</f>
        <v>1652150.734058853</v>
      </c>
      <c r="M32" s="6"/>
      <c r="N32" s="3">
        <v>217</v>
      </c>
    </row>
    <row r="33" spans="2:14" s="3" customFormat="1" ht="12.75" hidden="1" outlineLevel="1" x14ac:dyDescent="0.2">
      <c r="B33" s="15"/>
      <c r="C33" s="20" t="s">
        <v>30</v>
      </c>
      <c r="D33" s="15">
        <v>24</v>
      </c>
      <c r="E33" s="15"/>
      <c r="F33" s="19">
        <v>-10873.861017640744</v>
      </c>
      <c r="G33" s="19"/>
      <c r="H33" s="19">
        <v>16405.89</v>
      </c>
      <c r="I33" s="19"/>
      <c r="J33" s="19">
        <f t="shared" ref="J33:J36" si="1">SUM(L32,SUM(F33:H33)/2)*4.09%/12</f>
        <v>5640.5079179746945</v>
      </c>
      <c r="K33" s="19"/>
      <c r="L33" s="6">
        <f t="shared" si="0"/>
        <v>1663323.2709591871</v>
      </c>
      <c r="M33" s="6"/>
      <c r="N33" s="3">
        <v>216</v>
      </c>
    </row>
    <row r="34" spans="2:14" s="3" customFormat="1" ht="12.75" collapsed="1" x14ac:dyDescent="0.2">
      <c r="B34" s="15">
        <f>+B22+1</f>
        <v>2019</v>
      </c>
      <c r="C34" s="20" t="s">
        <v>19</v>
      </c>
      <c r="D34" s="15">
        <v>25</v>
      </c>
      <c r="E34" s="15"/>
      <c r="F34" s="19">
        <v>-10899.770539453932</v>
      </c>
      <c r="G34" s="19"/>
      <c r="H34" s="19">
        <v>3970</v>
      </c>
      <c r="I34" s="19"/>
      <c r="J34" s="19">
        <f t="shared" si="1"/>
        <v>5657.3506645582429</v>
      </c>
      <c r="K34" s="19"/>
      <c r="L34" s="6">
        <f t="shared" si="0"/>
        <v>1662050.8510842915</v>
      </c>
      <c r="M34" s="6"/>
      <c r="N34" s="3">
        <v>215</v>
      </c>
    </row>
    <row r="35" spans="2:14" s="3" customFormat="1" ht="12.75" hidden="1" outlineLevel="1" x14ac:dyDescent="0.2">
      <c r="B35" s="15"/>
      <c r="C35" s="20" t="s">
        <v>20</v>
      </c>
      <c r="D35" s="15">
        <v>26</v>
      </c>
      <c r="E35" s="15"/>
      <c r="F35" s="19">
        <v>-10931.425522266019</v>
      </c>
      <c r="G35" s="19"/>
      <c r="H35" s="19">
        <v>4835.12</v>
      </c>
      <c r="I35" s="19"/>
      <c r="J35" s="19">
        <f t="shared" si="1"/>
        <v>5654.4341967847649</v>
      </c>
      <c r="K35" s="19"/>
      <c r="L35" s="6">
        <f t="shared" si="0"/>
        <v>1661608.9797588103</v>
      </c>
      <c r="M35" s="6"/>
      <c r="N35" s="3">
        <v>214</v>
      </c>
    </row>
    <row r="36" spans="2:14" s="3" customFormat="1" ht="12.75" hidden="1" outlineLevel="1" x14ac:dyDescent="0.2">
      <c r="B36" s="15"/>
      <c r="C36" s="20" t="s">
        <v>21</v>
      </c>
      <c r="D36" s="15">
        <v>27</v>
      </c>
      <c r="E36" s="15"/>
      <c r="F36" s="19">
        <v>-11020.591761396454</v>
      </c>
      <c r="G36" s="19"/>
      <c r="H36" s="19">
        <v>13576.59</v>
      </c>
      <c r="I36" s="19"/>
      <c r="J36" s="19">
        <f t="shared" si="1"/>
        <v>5667.6731196762312</v>
      </c>
      <c r="K36" s="19"/>
      <c r="L36" s="6">
        <f t="shared" si="0"/>
        <v>1669832.6511170901</v>
      </c>
      <c r="M36" s="6"/>
      <c r="N36" s="3">
        <v>213</v>
      </c>
    </row>
    <row r="37" spans="2:14" s="3" customFormat="1" ht="12.75" hidden="1" outlineLevel="1" x14ac:dyDescent="0.2">
      <c r="B37" s="15"/>
      <c r="C37" s="20" t="s">
        <v>22</v>
      </c>
      <c r="D37" s="15">
        <v>28</v>
      </c>
      <c r="E37" s="15"/>
      <c r="F37" s="19">
        <v>-11050.739062478877</v>
      </c>
      <c r="G37" s="19"/>
      <c r="H37" s="19">
        <v>4575.67</v>
      </c>
      <c r="I37" s="19"/>
      <c r="J37" s="19">
        <f>SUM(L36,SUM(F37:H37)/2)*4.37%/12</f>
        <v>6069.1838829001399</v>
      </c>
      <c r="K37" s="19"/>
      <c r="L37" s="6">
        <f t="shared" si="0"/>
        <v>1669426.7659375113</v>
      </c>
      <c r="M37" s="6"/>
      <c r="N37" s="3">
        <v>212</v>
      </c>
    </row>
    <row r="38" spans="2:14" s="3" customFormat="1" ht="12.75" hidden="1" outlineLevel="1" x14ac:dyDescent="0.2">
      <c r="B38" s="15"/>
      <c r="C38" s="20" t="s">
        <v>23</v>
      </c>
      <c r="D38" s="15">
        <v>29</v>
      </c>
      <c r="E38" s="15"/>
      <c r="F38" s="19">
        <v>-11376.15370114024</v>
      </c>
      <c r="G38" s="19"/>
      <c r="H38" s="19">
        <v>12049.84</v>
      </c>
      <c r="I38" s="19"/>
      <c r="J38" s="19">
        <f t="shared" ref="J38:J48" si="2">SUM(L37,SUM(F38:H38)/2)*4.37%/12</f>
        <v>6080.7224764249449</v>
      </c>
      <c r="K38" s="19"/>
      <c r="L38" s="6">
        <f>L37+SUM(F38:J38)</f>
        <v>1676181.174712796</v>
      </c>
      <c r="M38" s="6"/>
      <c r="N38" s="3">
        <v>211</v>
      </c>
    </row>
    <row r="39" spans="2:14" s="3" customFormat="1" ht="12.75" hidden="1" outlineLevel="1" x14ac:dyDescent="0.2">
      <c r="B39" s="15"/>
      <c r="C39" s="21" t="s">
        <v>24</v>
      </c>
      <c r="D39" s="15">
        <v>30</v>
      </c>
      <c r="E39" s="15"/>
      <c r="F39" s="19">
        <v>-11652.522543639658</v>
      </c>
      <c r="G39" s="19"/>
      <c r="H39" s="19">
        <v>40794.65</v>
      </c>
      <c r="I39" s="19"/>
      <c r="J39" s="19">
        <f t="shared" si="2"/>
        <v>6157.1560683225553</v>
      </c>
      <c r="K39" s="19"/>
      <c r="L39" s="6">
        <f t="shared" si="0"/>
        <v>1711480.458237479</v>
      </c>
      <c r="M39" s="6"/>
      <c r="N39" s="3">
        <v>210</v>
      </c>
    </row>
    <row r="40" spans="2:14" s="3" customFormat="1" ht="12.75" hidden="1" outlineLevel="1" x14ac:dyDescent="0.2">
      <c r="B40" s="15"/>
      <c r="C40" s="22" t="s">
        <v>25</v>
      </c>
      <c r="D40" s="15">
        <v>31</v>
      </c>
      <c r="E40" s="15"/>
      <c r="F40" s="19">
        <v>-11696.45</v>
      </c>
      <c r="G40" s="19"/>
      <c r="H40" s="19">
        <v>6463.72</v>
      </c>
      <c r="I40" s="19"/>
      <c r="J40" s="19">
        <f t="shared" si="2"/>
        <v>6223.1134062064857</v>
      </c>
      <c r="K40" s="19"/>
      <c r="L40" s="6">
        <f t="shared" si="0"/>
        <v>1712470.8416436855</v>
      </c>
      <c r="M40" s="6"/>
      <c r="N40" s="3">
        <v>209</v>
      </c>
    </row>
    <row r="41" spans="2:14" s="3" customFormat="1" ht="12.75" hidden="1" outlineLevel="1" x14ac:dyDescent="0.2">
      <c r="B41" s="15"/>
      <c r="C41" s="22" t="s">
        <v>26</v>
      </c>
      <c r="D41" s="15">
        <v>32</v>
      </c>
      <c r="E41" s="15"/>
      <c r="F41" s="19">
        <v>-11720.300448264996</v>
      </c>
      <c r="G41" s="19"/>
      <c r="H41" s="19">
        <v>3498.19</v>
      </c>
      <c r="I41" s="19"/>
      <c r="J41" s="19">
        <f>SUM(L40,SUM(F41:H41)/2)*4.37%/12</f>
        <v>6221.2768888778728</v>
      </c>
      <c r="K41" s="19"/>
      <c r="L41" s="6">
        <f>L40+SUM(F41:J41)</f>
        <v>1710470.0080842983</v>
      </c>
      <c r="M41" s="6"/>
      <c r="N41" s="3">
        <v>208</v>
      </c>
    </row>
    <row r="42" spans="2:14" s="3" customFormat="1" ht="12.75" hidden="1" outlineLevel="1" x14ac:dyDescent="0.2">
      <c r="B42" s="15"/>
      <c r="C42" s="22" t="s">
        <v>27</v>
      </c>
      <c r="D42" s="15">
        <v>33</v>
      </c>
      <c r="E42" s="15"/>
      <c r="F42" s="19">
        <v>-11762.010145081062</v>
      </c>
      <c r="G42" s="19"/>
      <c r="H42" s="19">
        <v>6098.21</v>
      </c>
      <c r="I42" s="19"/>
      <c r="J42" s="19">
        <f>SUM(L41,SUM(F42:H42)/2)*4.37%/12</f>
        <v>6218.648776676152</v>
      </c>
      <c r="K42" s="19"/>
      <c r="L42" s="6">
        <f>L41+SUM(F42:J42)</f>
        <v>1711024.8567158934</v>
      </c>
      <c r="M42" s="6"/>
      <c r="N42" s="3">
        <v>207</v>
      </c>
    </row>
    <row r="43" spans="2:14" s="3" customFormat="1" ht="12.75" hidden="1" outlineLevel="1" x14ac:dyDescent="0.2">
      <c r="B43" s="15"/>
      <c r="C43" s="22" t="s">
        <v>28</v>
      </c>
      <c r="D43" s="15">
        <v>34</v>
      </c>
      <c r="E43" s="23"/>
      <c r="F43" s="6">
        <v>-11779.192034961328</v>
      </c>
      <c r="H43" s="6">
        <v>2504</v>
      </c>
      <c r="I43" s="6"/>
      <c r="J43" s="6">
        <f>SUM(L42,SUM(F43:H43)/2)*4.37%/12</f>
        <v>6214.0936077100532</v>
      </c>
      <c r="K43" s="6"/>
      <c r="L43" s="6">
        <f t="shared" si="0"/>
        <v>1707963.7582886422</v>
      </c>
      <c r="M43" s="6"/>
      <c r="N43" s="3">
        <v>206</v>
      </c>
    </row>
    <row r="44" spans="2:14" s="3" customFormat="1" ht="12.75" hidden="1" outlineLevel="1" x14ac:dyDescent="0.2">
      <c r="B44" s="15"/>
      <c r="C44" s="22" t="s">
        <v>29</v>
      </c>
      <c r="D44" s="15">
        <v>35</v>
      </c>
      <c r="E44" s="23"/>
      <c r="F44" s="6">
        <v>-11855.440512055142</v>
      </c>
      <c r="H44" s="6">
        <v>11076</v>
      </c>
      <c r="I44" s="6"/>
      <c r="J44" s="6">
        <f t="shared" si="2"/>
        <v>6218.4154551687716</v>
      </c>
      <c r="K44" s="6"/>
      <c r="L44" s="6">
        <f t="shared" si="0"/>
        <v>1713402.7332317559</v>
      </c>
      <c r="M44" s="6"/>
      <c r="N44" s="3">
        <v>205</v>
      </c>
    </row>
    <row r="45" spans="2:14" s="3" customFormat="1" ht="12.75" hidden="1" outlineLevel="1" x14ac:dyDescent="0.2">
      <c r="B45" s="15"/>
      <c r="C45" s="22" t="s">
        <v>30</v>
      </c>
      <c r="D45" s="15">
        <v>36</v>
      </c>
      <c r="E45" s="23"/>
      <c r="F45" s="6">
        <v>-11946.137096526849</v>
      </c>
      <c r="H45" s="6">
        <v>17193.98</v>
      </c>
      <c r="I45" s="6"/>
      <c r="J45" s="6">
        <f t="shared" si="2"/>
        <v>6249.1970674723852</v>
      </c>
      <c r="K45" s="6"/>
      <c r="L45" s="6">
        <f t="shared" si="0"/>
        <v>1724899.7732027015</v>
      </c>
      <c r="M45" s="6"/>
      <c r="N45" s="3">
        <v>204</v>
      </c>
    </row>
    <row r="46" spans="2:14" s="3" customFormat="1" ht="12.75" collapsed="1" x14ac:dyDescent="0.2">
      <c r="B46" s="15">
        <f>+B34+1</f>
        <v>2020</v>
      </c>
      <c r="C46" s="22" t="s">
        <v>19</v>
      </c>
      <c r="D46" s="15">
        <v>37</v>
      </c>
      <c r="E46" s="23"/>
      <c r="F46" s="6">
        <v>-11974.193906788392</v>
      </c>
      <c r="H46" s="6">
        <v>36795.919999999998</v>
      </c>
      <c r="I46" s="6"/>
      <c r="J46" s="6">
        <f t="shared" si="2"/>
        <v>6326.7062336745612</v>
      </c>
      <c r="K46" s="6"/>
      <c r="L46" s="6">
        <f t="shared" si="0"/>
        <v>1756048.2055295876</v>
      </c>
      <c r="M46" s="6"/>
      <c r="N46" s="3">
        <v>203</v>
      </c>
    </row>
    <row r="47" spans="2:14" s="3" customFormat="1" ht="12.75" hidden="1" outlineLevel="1" x14ac:dyDescent="0.2">
      <c r="B47" s="15"/>
      <c r="C47" s="22" t="s">
        <v>20</v>
      </c>
      <c r="D47" s="15">
        <v>38</v>
      </c>
      <c r="E47" s="23"/>
      <c r="F47" s="6">
        <v>-12464.281468417525</v>
      </c>
      <c r="H47" s="6">
        <v>33532.480000000003</v>
      </c>
      <c r="I47" s="6"/>
      <c r="J47" s="6">
        <f>SUM(L46,SUM(F47:H47)/2)*4.37%/12</f>
        <v>6433.3038932965055</v>
      </c>
      <c r="K47" s="6"/>
      <c r="L47" s="6">
        <f t="shared" si="0"/>
        <v>1783549.7079544666</v>
      </c>
      <c r="M47" s="6"/>
      <c r="N47" s="3">
        <v>202</v>
      </c>
    </row>
    <row r="48" spans="2:14" s="3" customFormat="1" ht="12.75" hidden="1" outlineLevel="1" x14ac:dyDescent="0.2">
      <c r="B48" s="15"/>
      <c r="C48" s="22" t="s">
        <v>21</v>
      </c>
      <c r="D48" s="15">
        <v>39</v>
      </c>
      <c r="E48" s="23"/>
      <c r="F48" s="6">
        <v>-12927.098077077399</v>
      </c>
      <c r="G48" s="36"/>
      <c r="H48" s="6">
        <v>66346.12</v>
      </c>
      <c r="I48" s="6"/>
      <c r="J48" s="6">
        <f t="shared" si="2"/>
        <v>6592.3606555521719</v>
      </c>
      <c r="K48" s="6"/>
      <c r="L48" s="6">
        <f t="shared" si="0"/>
        <v>1843561.0905329413</v>
      </c>
      <c r="M48" s="6"/>
      <c r="N48" s="3">
        <v>201</v>
      </c>
    </row>
    <row r="49" spans="2:14" s="3" customFormat="1" ht="12.75" hidden="1" outlineLevel="1" x14ac:dyDescent="0.2">
      <c r="B49" s="15"/>
      <c r="C49" s="20" t="s">
        <v>22</v>
      </c>
      <c r="D49" s="15">
        <v>40</v>
      </c>
      <c r="E49" s="15"/>
      <c r="F49" s="19">
        <v>-12745.477833512135</v>
      </c>
      <c r="G49" s="19"/>
      <c r="H49" s="6">
        <v>41230.71</v>
      </c>
      <c r="I49" s="19"/>
      <c r="J49" s="19">
        <f>SUM(L48,SUM(F49:H49)/2)*3.88%/12</f>
        <v>6006.8986513923328</v>
      </c>
      <c r="K49" s="19"/>
      <c r="L49" s="6">
        <f t="shared" si="0"/>
        <v>1878053.2213508214</v>
      </c>
      <c r="M49" s="6"/>
      <c r="N49" s="3">
        <v>200</v>
      </c>
    </row>
    <row r="50" spans="2:14" s="3" customFormat="1" ht="12.75" hidden="1" outlineLevel="1" x14ac:dyDescent="0.2">
      <c r="B50" s="15"/>
      <c r="C50" s="20" t="s">
        <v>23</v>
      </c>
      <c r="D50" s="15">
        <v>41</v>
      </c>
      <c r="E50" s="15"/>
      <c r="F50" s="19">
        <v>-12882.960466805083</v>
      </c>
      <c r="G50" s="19"/>
      <c r="H50" s="6">
        <v>20290.84</v>
      </c>
      <c r="I50" s="19"/>
      <c r="J50" s="19">
        <f t="shared" ref="J50:J59" si="3">SUM(L49,SUM(F50:H50)/2)*3.88%/12</f>
        <v>6084.3481542796544</v>
      </c>
      <c r="K50" s="19"/>
      <c r="L50" s="6">
        <f t="shared" si="0"/>
        <v>1891545.449038296</v>
      </c>
      <c r="M50" s="6"/>
      <c r="N50" s="3">
        <v>199</v>
      </c>
    </row>
    <row r="51" spans="2:14" s="3" customFormat="1" ht="12.75" hidden="1" outlineLevel="1" x14ac:dyDescent="0.2">
      <c r="B51" s="15"/>
      <c r="C51" s="21" t="s">
        <v>24</v>
      </c>
      <c r="D51" s="15">
        <v>42</v>
      </c>
      <c r="E51" s="15"/>
      <c r="F51" s="19">
        <v>-13131.134514353205</v>
      </c>
      <c r="G51" s="19"/>
      <c r="H51" s="6">
        <v>36497.060000000005</v>
      </c>
      <c r="I51" s="19"/>
      <c r="J51" s="19">
        <f t="shared" si="3"/>
        <v>6153.7718647589527</v>
      </c>
      <c r="K51" s="19"/>
      <c r="L51" s="6">
        <f t="shared" si="0"/>
        <v>1921065.1463887019</v>
      </c>
      <c r="M51" s="6"/>
      <c r="N51" s="3">
        <v>198</v>
      </c>
    </row>
    <row r="52" spans="2:14" s="3" customFormat="1" ht="12.75" hidden="1" outlineLevel="1" x14ac:dyDescent="0.2">
      <c r="B52" s="15"/>
      <c r="C52" s="22" t="s">
        <v>25</v>
      </c>
      <c r="D52" s="15">
        <v>43</v>
      </c>
      <c r="E52" s="15"/>
      <c r="F52" s="19">
        <v>-13207.46766834251</v>
      </c>
      <c r="G52" s="19"/>
      <c r="H52" s="6">
        <v>11185.449999999999</v>
      </c>
      <c r="I52" s="19"/>
      <c r="J52" s="19">
        <f t="shared" si="3"/>
        <v>6208.1750447596487</v>
      </c>
      <c r="K52" s="19"/>
      <c r="L52" s="6">
        <f t="shared" si="0"/>
        <v>1925251.3037651191</v>
      </c>
      <c r="M52" s="6"/>
      <c r="N52" s="3">
        <v>197</v>
      </c>
    </row>
    <row r="53" spans="2:14" s="3" customFormat="1" ht="12.75" hidden="1" outlineLevel="1" x14ac:dyDescent="0.2">
      <c r="B53" s="15"/>
      <c r="C53" s="22" t="s">
        <v>26</v>
      </c>
      <c r="D53" s="15">
        <v>44</v>
      </c>
      <c r="E53" s="15"/>
      <c r="F53" s="19">
        <v>-13438.492887321201</v>
      </c>
      <c r="G53" s="19"/>
      <c r="H53" s="6">
        <v>33730.880000000005</v>
      </c>
      <c r="I53" s="19"/>
      <c r="J53" s="19">
        <f t="shared" si="3"/>
        <v>6257.7852413393821</v>
      </c>
      <c r="K53" s="19"/>
      <c r="L53" s="6">
        <f t="shared" si="0"/>
        <v>1951801.4761191371</v>
      </c>
      <c r="M53" s="6"/>
      <c r="N53" s="3">
        <v>196</v>
      </c>
    </row>
    <row r="54" spans="2:14" s="3" customFormat="1" ht="12.75" hidden="1" outlineLevel="1" x14ac:dyDescent="0.2">
      <c r="B54" s="15"/>
      <c r="C54" s="22" t="s">
        <v>27</v>
      </c>
      <c r="D54" s="15">
        <v>45</v>
      </c>
      <c r="E54" s="15"/>
      <c r="F54" s="19">
        <v>-13459.733791121293</v>
      </c>
      <c r="G54" s="19"/>
      <c r="H54" s="6">
        <v>3090</v>
      </c>
      <c r="I54" s="19"/>
      <c r="J54" s="19">
        <f t="shared" si="3"/>
        <v>6294.0603698228979</v>
      </c>
      <c r="K54" s="19"/>
      <c r="L54" s="6">
        <f t="shared" si="0"/>
        <v>1947725.8026978387</v>
      </c>
      <c r="M54" s="6"/>
      <c r="N54" s="3">
        <v>195</v>
      </c>
    </row>
    <row r="55" spans="2:14" s="3" customFormat="1" ht="12.75" hidden="1" outlineLevel="1" x14ac:dyDescent="0.2">
      <c r="B55" s="15"/>
      <c r="C55" s="22" t="s">
        <v>28</v>
      </c>
      <c r="D55" s="15">
        <v>46</v>
      </c>
      <c r="E55" s="15"/>
      <c r="F55" s="19">
        <v>-13505.909215731082</v>
      </c>
      <c r="G55" s="19"/>
      <c r="H55" s="6">
        <v>6692.72</v>
      </c>
      <c r="I55" s="19"/>
      <c r="J55" s="19">
        <f t="shared" si="3"/>
        <v>6286.63210615758</v>
      </c>
      <c r="K55" s="19"/>
      <c r="L55" s="6">
        <f t="shared" si="0"/>
        <v>1947199.2455882654</v>
      </c>
      <c r="M55" s="6"/>
      <c r="N55" s="3">
        <v>194</v>
      </c>
    </row>
    <row r="56" spans="2:14" s="3" customFormat="1" ht="12.75" hidden="1" outlineLevel="1" x14ac:dyDescent="0.2">
      <c r="B56" s="15"/>
      <c r="C56" s="20" t="s">
        <v>29</v>
      </c>
      <c r="D56" s="15">
        <v>47</v>
      </c>
      <c r="E56" s="15"/>
      <c r="F56" s="19">
        <v>-13535.866299756484</v>
      </c>
      <c r="G56" s="19"/>
      <c r="H56" s="6">
        <v>4326</v>
      </c>
      <c r="I56" s="19"/>
      <c r="J56" s="19">
        <f t="shared" si="3"/>
        <v>6281.0549435507855</v>
      </c>
      <c r="K56" s="19"/>
      <c r="L56" s="6">
        <f t="shared" si="0"/>
        <v>1944270.4342320596</v>
      </c>
      <c r="M56" s="6"/>
      <c r="N56" s="3">
        <v>193</v>
      </c>
    </row>
    <row r="57" spans="2:14" s="3" customFormat="1" ht="12.75" hidden="1" outlineLevel="1" x14ac:dyDescent="0.2">
      <c r="B57" s="15"/>
      <c r="C57" s="20" t="s">
        <v>30</v>
      </c>
      <c r="D57" s="15">
        <v>48</v>
      </c>
      <c r="E57" s="15"/>
      <c r="F57" s="19">
        <v>-13561.834835652166</v>
      </c>
      <c r="G57" s="19"/>
      <c r="H57" s="6">
        <v>3736.1</v>
      </c>
      <c r="I57" s="19"/>
      <c r="J57" s="19">
        <f t="shared" si="3"/>
        <v>6270.5894660326885</v>
      </c>
      <c r="K57" s="19"/>
      <c r="L57" s="6">
        <f t="shared" si="0"/>
        <v>1940715.2888624403</v>
      </c>
      <c r="M57" s="6"/>
      <c r="N57" s="3">
        <v>192</v>
      </c>
    </row>
    <row r="58" spans="2:14" s="3" customFormat="1" ht="12.75" collapsed="1" x14ac:dyDescent="0.2">
      <c r="B58" s="15">
        <f>+B46+1</f>
        <v>2021</v>
      </c>
      <c r="C58" s="20" t="s">
        <v>19</v>
      </c>
      <c r="D58" s="15">
        <v>49</v>
      </c>
      <c r="E58" s="15"/>
      <c r="F58" s="46">
        <f>-13618.095742975</f>
        <v>-13618.095742975</v>
      </c>
      <c r="G58" s="19"/>
      <c r="H58" s="19">
        <v>8064</v>
      </c>
      <c r="I58" s="19"/>
      <c r="J58" s="19">
        <f t="shared" si="3"/>
        <v>6266.0003125374142</v>
      </c>
      <c r="K58" s="19"/>
      <c r="L58" s="6">
        <f t="shared" si="0"/>
        <v>1941427.1934320028</v>
      </c>
      <c r="M58" s="6"/>
      <c r="N58" s="3">
        <v>191</v>
      </c>
    </row>
    <row r="59" spans="2:14" s="3" customFormat="1" ht="12.75" hidden="1" outlineLevel="1" x14ac:dyDescent="0.2">
      <c r="B59" s="15"/>
      <c r="C59" s="20" t="s">
        <v>20</v>
      </c>
      <c r="D59" s="15">
        <v>50</v>
      </c>
      <c r="E59" s="15"/>
      <c r="F59" s="46">
        <v>-13658.910236042748</v>
      </c>
      <c r="G59" s="19"/>
      <c r="H59" s="19">
        <v>5828</v>
      </c>
      <c r="I59" s="19"/>
      <c r="J59" s="19">
        <f t="shared" si="3"/>
        <v>6264.6212872152064</v>
      </c>
      <c r="K59" s="19"/>
      <c r="L59" s="6">
        <f t="shared" si="0"/>
        <v>1939860.9044831751</v>
      </c>
      <c r="M59" s="6"/>
      <c r="N59" s="3">
        <v>190</v>
      </c>
    </row>
    <row r="60" spans="2:14" s="3" customFormat="1" ht="12.75" hidden="1" outlineLevel="1" x14ac:dyDescent="0.2">
      <c r="B60" s="15"/>
      <c r="C60" s="20" t="s">
        <v>21</v>
      </c>
      <c r="D60" s="15">
        <v>51</v>
      </c>
      <c r="E60" s="15"/>
      <c r="F60" s="46">
        <v>-13708.533831911114</v>
      </c>
      <c r="G60" s="19"/>
      <c r="H60" s="19">
        <v>7059</v>
      </c>
      <c r="I60" s="19"/>
      <c r="J60" s="19">
        <f>SUM(L59,SUM(F60:H60)/2)*3.88%/12</f>
        <v>6261.4668448006769</v>
      </c>
      <c r="K60" s="19"/>
      <c r="L60" s="6">
        <f t="shared" si="0"/>
        <v>1939472.8374960646</v>
      </c>
      <c r="M60" s="6"/>
      <c r="N60" s="3">
        <v>189</v>
      </c>
    </row>
    <row r="61" spans="2:14" s="3" customFormat="1" ht="12.75" hidden="1" outlineLevel="1" x14ac:dyDescent="0.2">
      <c r="B61" s="15"/>
      <c r="C61" s="20" t="s">
        <v>22</v>
      </c>
      <c r="D61" s="15">
        <v>52</v>
      </c>
      <c r="E61" s="15"/>
      <c r="F61" s="47">
        <v>-12951.399590779101</v>
      </c>
      <c r="G61" s="19"/>
      <c r="H61" s="19">
        <v>6209.4699999999993</v>
      </c>
      <c r="I61" s="19"/>
      <c r="J61" s="19">
        <f t="shared" ref="J61:J71" si="4">SUM(L60,SUM(F61:H61)/2)*3.04%/12</f>
        <v>4904.7914108417108</v>
      </c>
      <c r="K61" s="19"/>
      <c r="L61" s="6">
        <f t="shared" si="0"/>
        <v>1937635.6993161272</v>
      </c>
      <c r="M61" s="6"/>
      <c r="N61" s="3">
        <v>188</v>
      </c>
    </row>
    <row r="62" spans="2:14" s="3" customFormat="1" ht="12.75" hidden="1" outlineLevel="1" x14ac:dyDescent="0.2">
      <c r="B62" s="15"/>
      <c r="C62" s="20" t="s">
        <v>23</v>
      </c>
      <c r="D62" s="15">
        <v>53</v>
      </c>
      <c r="E62" s="15"/>
      <c r="F62" s="47">
        <v>-12978.399378651837</v>
      </c>
      <c r="G62" s="19"/>
      <c r="H62" s="19">
        <v>4044.5</v>
      </c>
      <c r="I62" s="19"/>
      <c r="J62" s="19">
        <f t="shared" si="4"/>
        <v>4897.3608323878971</v>
      </c>
      <c r="K62" s="19"/>
      <c r="L62" s="6">
        <f t="shared" si="0"/>
        <v>1933599.1607698633</v>
      </c>
      <c r="M62" s="6"/>
      <c r="N62" s="3">
        <v>187</v>
      </c>
    </row>
    <row r="63" spans="2:14" s="3" customFormat="1" ht="12.75" hidden="1" outlineLevel="1" x14ac:dyDescent="0.2">
      <c r="B63" s="15"/>
      <c r="C63" s="21" t="s">
        <v>24</v>
      </c>
      <c r="D63" s="15">
        <v>54</v>
      </c>
      <c r="E63" s="15"/>
      <c r="F63" s="47">
        <v>-13075.993184194798</v>
      </c>
      <c r="G63" s="19"/>
      <c r="H63" s="19">
        <v>14558.5</v>
      </c>
      <c r="I63" s="19"/>
      <c r="J63" s="19">
        <f t="shared" si="4"/>
        <v>4900.3290492503402</v>
      </c>
      <c r="K63" s="19"/>
      <c r="L63" s="6">
        <f t="shared" si="0"/>
        <v>1939981.9966349187</v>
      </c>
      <c r="M63" s="6"/>
      <c r="N63" s="3">
        <v>186</v>
      </c>
    </row>
    <row r="64" spans="2:14" s="3" customFormat="1" ht="12.75" hidden="1" outlineLevel="1" x14ac:dyDescent="0.2">
      <c r="B64" s="15"/>
      <c r="C64" s="22" t="s">
        <v>25</v>
      </c>
      <c r="D64" s="15">
        <v>55</v>
      </c>
      <c r="E64" s="15"/>
      <c r="F64" s="47">
        <v>-13100.9545099589</v>
      </c>
      <c r="G64" s="19"/>
      <c r="H64" s="19">
        <v>3708</v>
      </c>
      <c r="I64" s="19"/>
      <c r="J64" s="19">
        <f t="shared" si="4"/>
        <v>4902.7233157625124</v>
      </c>
      <c r="K64" s="19"/>
      <c r="L64" s="6">
        <f t="shared" si="0"/>
        <v>1935491.7654407222</v>
      </c>
      <c r="M64" s="6"/>
      <c r="N64" s="3">
        <v>185</v>
      </c>
    </row>
    <row r="65" spans="2:17" s="3" customFormat="1" ht="12.75" hidden="1" outlineLevel="1" x14ac:dyDescent="0.2">
      <c r="B65" s="15"/>
      <c r="C65" s="22" t="s">
        <v>26</v>
      </c>
      <c r="D65" s="15">
        <v>56</v>
      </c>
      <c r="E65" s="15"/>
      <c r="F65" s="47">
        <v>-13129.730176239504</v>
      </c>
      <c r="G65" s="19"/>
      <c r="H65" s="19">
        <v>4256.6000000000004</v>
      </c>
      <c r="I65" s="19"/>
      <c r="J65" s="19">
        <f t="shared" si="4"/>
        <v>4892.0065075599259</v>
      </c>
      <c r="K65" s="19"/>
      <c r="L65" s="6">
        <f t="shared" si="0"/>
        <v>1931510.6417720427</v>
      </c>
      <c r="M65" s="6"/>
      <c r="N65" s="3">
        <v>184</v>
      </c>
    </row>
    <row r="66" spans="2:17" s="3" customFormat="1" ht="12.75" hidden="1" outlineLevel="1" x14ac:dyDescent="0.2">
      <c r="B66" s="15"/>
      <c r="C66" s="22" t="s">
        <v>27</v>
      </c>
      <c r="D66" s="15">
        <v>57</v>
      </c>
      <c r="E66" s="15"/>
      <c r="F66" s="47">
        <v>-13196.786873813271</v>
      </c>
      <c r="G66" s="19"/>
      <c r="H66" s="19">
        <v>9877.17</v>
      </c>
      <c r="I66" s="19"/>
      <c r="J66" s="19">
        <f t="shared" si="4"/>
        <v>4888.9554444490113</v>
      </c>
      <c r="K66" s="19"/>
      <c r="L66" s="6">
        <f t="shared" si="0"/>
        <v>1933079.9803426785</v>
      </c>
      <c r="M66" s="6"/>
      <c r="N66" s="3">
        <v>183</v>
      </c>
    </row>
    <row r="67" spans="2:17" s="3" customFormat="1" ht="12.75" hidden="1" outlineLevel="1" x14ac:dyDescent="0.2">
      <c r="B67" s="15"/>
      <c r="C67" s="22" t="s">
        <v>28</v>
      </c>
      <c r="D67" s="15">
        <v>58</v>
      </c>
      <c r="E67" s="15"/>
      <c r="F67" s="47">
        <f>-13220.6846417168</f>
        <v>-13220.6846417168</v>
      </c>
      <c r="G67" s="19"/>
      <c r="H67" s="19">
        <v>3505</v>
      </c>
      <c r="I67" s="19"/>
      <c r="J67" s="19">
        <f t="shared" si="4"/>
        <v>4884.8294163219443</v>
      </c>
      <c r="K67" s="19"/>
      <c r="L67" s="6">
        <f t="shared" si="0"/>
        <v>1928249.1251172835</v>
      </c>
      <c r="M67" s="6"/>
      <c r="N67" s="3">
        <v>182</v>
      </c>
    </row>
    <row r="68" spans="2:17" s="3" customFormat="1" ht="12.75" hidden="1" outlineLevel="1" x14ac:dyDescent="0.2">
      <c r="B68" s="15"/>
      <c r="C68" s="20" t="s">
        <v>29</v>
      </c>
      <c r="D68" s="15">
        <v>59</v>
      </c>
      <c r="E68" s="15"/>
      <c r="F68" s="47">
        <f>-13253.8341295165</f>
        <v>-13253.834129516499</v>
      </c>
      <c r="G68" s="19"/>
      <c r="H68" s="19">
        <v>4841</v>
      </c>
      <c r="I68" s="19"/>
      <c r="J68" s="19">
        <f t="shared" si="4"/>
        <v>4874.2415270663978</v>
      </c>
      <c r="K68" s="19"/>
      <c r="L68" s="6">
        <f t="shared" si="0"/>
        <v>1924710.5325148334</v>
      </c>
      <c r="M68" s="6"/>
      <c r="N68" s="3">
        <v>181</v>
      </c>
    </row>
    <row r="69" spans="2:17" s="3" customFormat="1" ht="12.75" hidden="1" outlineLevel="1" x14ac:dyDescent="0.2">
      <c r="B69" s="15"/>
      <c r="C69" s="20" t="s">
        <v>30</v>
      </c>
      <c r="D69" s="15">
        <v>60</v>
      </c>
      <c r="E69" s="15"/>
      <c r="F69" s="47">
        <f>-13287.836211262</f>
        <v>-13287.836211262</v>
      </c>
      <c r="G69" s="19"/>
      <c r="H69" s="19">
        <v>4944</v>
      </c>
      <c r="I69" s="19"/>
      <c r="J69" s="19">
        <f t="shared" si="4"/>
        <v>4865.3644898366465</v>
      </c>
      <c r="K69" s="19"/>
      <c r="L69" s="6">
        <f t="shared" si="0"/>
        <v>1921232.060793408</v>
      </c>
      <c r="M69" s="6"/>
      <c r="N69" s="3">
        <v>180</v>
      </c>
      <c r="Q69" s="44"/>
    </row>
    <row r="70" spans="2:17" s="3" customFormat="1" ht="12.75" collapsed="1" x14ac:dyDescent="0.2">
      <c r="B70" s="15">
        <f>+B58+1</f>
        <v>2022</v>
      </c>
      <c r="C70" s="20" t="s">
        <v>19</v>
      </c>
      <c r="D70" s="15">
        <v>61</v>
      </c>
      <c r="E70" s="15"/>
      <c r="F70" s="19">
        <v>-13334.793881099926</v>
      </c>
      <c r="G70" s="19"/>
      <c r="H70" s="46">
        <v>6798</v>
      </c>
      <c r="I70" s="19"/>
      <c r="J70" s="19">
        <f t="shared" si="4"/>
        <v>4858.8412817605731</v>
      </c>
      <c r="K70" s="19"/>
      <c r="L70" s="6">
        <f t="shared" si="0"/>
        <v>1919554.1081940685</v>
      </c>
      <c r="M70" s="6"/>
      <c r="N70" s="3">
        <v>179</v>
      </c>
    </row>
    <row r="71" spans="2:17" s="3" customFormat="1" ht="12.75" hidden="1" outlineLevel="1" x14ac:dyDescent="0.2">
      <c r="B71" s="15"/>
      <c r="C71" s="20" t="s">
        <v>20</v>
      </c>
      <c r="D71" s="15">
        <v>62</v>
      </c>
      <c r="E71" s="15"/>
      <c r="F71" s="50">
        <v>-13358.771752091436</v>
      </c>
      <c r="G71" s="50"/>
      <c r="H71" s="46">
        <v>3456</v>
      </c>
      <c r="I71" s="50"/>
      <c r="J71" s="50">
        <f t="shared" si="4"/>
        <v>4850.3268965389907</v>
      </c>
      <c r="K71" s="50"/>
      <c r="L71" s="26">
        <f t="shared" si="0"/>
        <v>1914501.6633385161</v>
      </c>
      <c r="M71" s="26"/>
      <c r="N71" s="3">
        <v>178</v>
      </c>
      <c r="P71" s="44"/>
    </row>
    <row r="72" spans="2:17" s="3" customFormat="1" ht="12.75" hidden="1" outlineLevel="1" x14ac:dyDescent="0.2">
      <c r="B72" s="15"/>
      <c r="C72" s="20" t="s">
        <v>21</v>
      </c>
      <c r="D72" s="15">
        <v>63</v>
      </c>
      <c r="E72" s="15"/>
      <c r="F72" s="26">
        <v>-13358.771752091436</v>
      </c>
      <c r="G72" s="26"/>
      <c r="H72" s="26">
        <v>8844</v>
      </c>
      <c r="I72" s="26"/>
      <c r="J72" s="26">
        <f>SUM(L71,SUM(F72:H72)/2)*3.04%/12</f>
        <v>4844.3521695715917</v>
      </c>
      <c r="K72" s="26"/>
      <c r="L72" s="26">
        <f t="shared" si="0"/>
        <v>1914831.2437559962</v>
      </c>
      <c r="M72" s="26"/>
      <c r="N72" s="3">
        <v>177</v>
      </c>
      <c r="P72" s="51"/>
    </row>
    <row r="73" spans="2:17" s="3" customFormat="1" ht="12.75" hidden="1" outlineLevel="1" x14ac:dyDescent="0.2">
      <c r="B73" s="15"/>
      <c r="C73" s="20" t="s">
        <v>22</v>
      </c>
      <c r="D73" s="15">
        <v>64</v>
      </c>
      <c r="E73" s="15"/>
      <c r="F73" s="26">
        <v>-13465.40023013897</v>
      </c>
      <c r="G73" s="26"/>
      <c r="H73" s="26">
        <v>5057</v>
      </c>
      <c r="I73" s="26"/>
      <c r="J73" s="26">
        <f>SUM(L72,SUM(F73:H73)/2)*3.05%/12</f>
        <v>4856.1770692540222</v>
      </c>
      <c r="K73" s="26"/>
      <c r="L73" s="26">
        <f t="shared" si="0"/>
        <v>1911279.0205951112</v>
      </c>
      <c r="M73" s="26"/>
      <c r="N73" s="3">
        <v>176</v>
      </c>
    </row>
    <row r="74" spans="2:17" s="3" customFormat="1" ht="12.75" hidden="1" outlineLevel="1" x14ac:dyDescent="0.2">
      <c r="B74" s="15"/>
      <c r="C74" s="20" t="s">
        <v>23</v>
      </c>
      <c r="D74" s="15">
        <v>65</v>
      </c>
      <c r="E74" s="15"/>
      <c r="F74" s="6">
        <v>-13532.817969476315</v>
      </c>
      <c r="G74" s="19"/>
      <c r="H74" s="19">
        <v>9581.42</v>
      </c>
      <c r="I74" s="19"/>
      <c r="J74" s="19">
        <f t="shared" ref="J74:J84" si="5">SUM(L73,SUM(F74:H74)/2)*3.05%/12</f>
        <v>4852.8126090930309</v>
      </c>
      <c r="K74" s="19"/>
      <c r="L74" s="6">
        <f t="shared" si="0"/>
        <v>1912180.4352347278</v>
      </c>
      <c r="M74" s="6"/>
      <c r="N74" s="3">
        <v>175</v>
      </c>
    </row>
    <row r="75" spans="2:17" s="3" customFormat="1" ht="12.75" hidden="1" outlineLevel="1" x14ac:dyDescent="0.2">
      <c r="B75" s="15"/>
      <c r="C75" s="21" t="s">
        <v>24</v>
      </c>
      <c r="D75" s="15">
        <v>66</v>
      </c>
      <c r="E75" s="15"/>
      <c r="F75" s="6">
        <v>-13532.817969476315</v>
      </c>
      <c r="G75" s="19"/>
      <c r="H75" s="19">
        <v>0</v>
      </c>
      <c r="I75" s="19"/>
      <c r="J75" s="19">
        <f t="shared" si="5"/>
        <v>4842.927316718723</v>
      </c>
      <c r="K75" s="19"/>
      <c r="L75" s="6">
        <f>L74+SUM(F75:J75)</f>
        <v>1903490.5445819702</v>
      </c>
      <c r="M75" s="6"/>
      <c r="N75" s="3">
        <v>174</v>
      </c>
    </row>
    <row r="76" spans="2:17" s="3" customFormat="1" ht="12.75" hidden="1" outlineLevel="1" x14ac:dyDescent="0.2">
      <c r="B76" s="15"/>
      <c r="C76" s="22" t="s">
        <v>25</v>
      </c>
      <c r="D76" s="15">
        <v>67</v>
      </c>
      <c r="E76" s="15"/>
      <c r="F76" s="6">
        <v>-13532.817969476315</v>
      </c>
      <c r="G76" s="19"/>
      <c r="H76" s="19">
        <v>0</v>
      </c>
      <c r="I76" s="19"/>
      <c r="J76" s="19">
        <f t="shared" si="5"/>
        <v>4820.8405113096314</v>
      </c>
      <c r="K76" s="19"/>
      <c r="L76" s="6">
        <f t="shared" si="0"/>
        <v>1894778.5671238035</v>
      </c>
      <c r="M76" s="6"/>
      <c r="N76" s="3">
        <v>173</v>
      </c>
    </row>
    <row r="77" spans="2:17" s="3" customFormat="1" ht="12.75" hidden="1" outlineLevel="1" x14ac:dyDescent="0.2">
      <c r="B77" s="15"/>
      <c r="C77" s="22" t="s">
        <v>26</v>
      </c>
      <c r="D77" s="15">
        <v>68</v>
      </c>
      <c r="E77" s="15"/>
      <c r="F77" s="6">
        <v>-13553.175864917775</v>
      </c>
      <c r="G77" s="19"/>
      <c r="H77" s="19">
        <v>2854</v>
      </c>
      <c r="I77" s="19"/>
      <c r="J77" s="19">
        <f t="shared" si="5"/>
        <v>4802.2986554446679</v>
      </c>
      <c r="K77" s="19"/>
      <c r="L77" s="6">
        <f t="shared" si="0"/>
        <v>1888881.6899143304</v>
      </c>
      <c r="M77" s="6"/>
      <c r="N77" s="3">
        <v>172</v>
      </c>
    </row>
    <row r="78" spans="2:17" s="3" customFormat="1" ht="12.75" hidden="1" outlineLevel="1" x14ac:dyDescent="0.2">
      <c r="B78" s="15"/>
      <c r="C78" s="22" t="s">
        <v>27</v>
      </c>
      <c r="D78" s="15">
        <v>69</v>
      </c>
      <c r="E78" s="15"/>
      <c r="F78" s="19">
        <v>-13553.175864917775</v>
      </c>
      <c r="G78" s="19"/>
      <c r="H78" s="19">
        <v>0</v>
      </c>
      <c r="I78" s="19"/>
      <c r="J78" s="19">
        <f t="shared" si="5"/>
        <v>4783.6838008705899</v>
      </c>
      <c r="K78" s="19"/>
      <c r="L78" s="6">
        <f t="shared" si="0"/>
        <v>1880112.1978502832</v>
      </c>
      <c r="M78" s="6"/>
      <c r="N78" s="3">
        <v>171</v>
      </c>
    </row>
    <row r="79" spans="2:17" s="3" customFormat="1" ht="12.75" hidden="1" outlineLevel="1" x14ac:dyDescent="0.2">
      <c r="B79" s="15"/>
      <c r="C79" s="22" t="s">
        <v>28</v>
      </c>
      <c r="D79" s="15">
        <v>70</v>
      </c>
      <c r="E79" s="15"/>
      <c r="F79" s="19">
        <v>-13553.175864917775</v>
      </c>
      <c r="G79" s="19"/>
      <c r="H79" s="19">
        <v>0</v>
      </c>
      <c r="I79" s="19"/>
      <c r="J79" s="19">
        <f t="shared" si="5"/>
        <v>4761.3946752078036</v>
      </c>
      <c r="K79" s="19"/>
      <c r="L79" s="6">
        <f t="shared" si="0"/>
        <v>1871320.4166605733</v>
      </c>
      <c r="M79" s="6"/>
      <c r="N79" s="3">
        <v>170</v>
      </c>
    </row>
    <row r="80" spans="2:17" s="3" customFormat="1" ht="12.75" hidden="1" outlineLevel="1" x14ac:dyDescent="0.2">
      <c r="B80" s="15"/>
      <c r="C80" s="20" t="s">
        <v>29</v>
      </c>
      <c r="D80" s="15">
        <v>71</v>
      </c>
      <c r="E80" s="15"/>
      <c r="F80" s="6">
        <v>-13582.861709133755</v>
      </c>
      <c r="G80" s="19"/>
      <c r="H80" s="19">
        <v>4104</v>
      </c>
      <c r="I80" s="19"/>
      <c r="J80" s="19">
        <f t="shared" si="5"/>
        <v>4744.2266722569329</v>
      </c>
      <c r="K80" s="19"/>
      <c r="L80" s="6">
        <f t="shared" si="0"/>
        <v>1866585.7816236964</v>
      </c>
      <c r="M80" s="6"/>
      <c r="N80" s="3">
        <v>169</v>
      </c>
    </row>
    <row r="81" spans="2:14" s="3" customFormat="1" ht="12.75" hidden="1" outlineLevel="1" x14ac:dyDescent="0.2">
      <c r="B81" s="15"/>
      <c r="C81" s="20" t="s">
        <v>30</v>
      </c>
      <c r="D81" s="15">
        <v>72</v>
      </c>
      <c r="E81" s="15"/>
      <c r="F81" s="6">
        <v>-13647.921480587027</v>
      </c>
      <c r="G81" s="19"/>
      <c r="H81" s="19">
        <v>8952</v>
      </c>
      <c r="I81" s="19"/>
      <c r="J81" s="19">
        <f t="shared" si="5"/>
        <v>4738.2711280786489</v>
      </c>
      <c r="K81" s="19"/>
      <c r="L81" s="6">
        <f t="shared" si="0"/>
        <v>1866628.1312711881</v>
      </c>
      <c r="M81" s="6"/>
      <c r="N81" s="3">
        <v>168</v>
      </c>
    </row>
    <row r="82" spans="2:14" s="3" customFormat="1" ht="12.75" collapsed="1" x14ac:dyDescent="0.2">
      <c r="B82" s="15">
        <f>+B70+1</f>
        <v>2023</v>
      </c>
      <c r="C82" s="20" t="s">
        <v>19</v>
      </c>
      <c r="D82" s="15">
        <v>73</v>
      </c>
      <c r="E82" s="15"/>
      <c r="F82" s="19">
        <v>-13674.735413301289</v>
      </c>
      <c r="G82" s="19"/>
      <c r="H82" s="19">
        <v>3672</v>
      </c>
      <c r="I82" s="19"/>
      <c r="J82" s="19">
        <f>SUM(L81,SUM(F82:H82)/2)*3.04%/12</f>
        <v>4716.121134363495</v>
      </c>
      <c r="K82" s="19"/>
      <c r="L82" s="6">
        <f t="shared" si="0"/>
        <v>1861341.5169922505</v>
      </c>
      <c r="M82" s="6"/>
      <c r="N82" s="3">
        <v>167</v>
      </c>
    </row>
    <row r="83" spans="2:14" s="3" customFormat="1" ht="12.75" hidden="1" outlineLevel="1" x14ac:dyDescent="0.2">
      <c r="B83" s="15"/>
      <c r="C83" s="20" t="s">
        <v>20</v>
      </c>
      <c r="D83" s="15">
        <v>74</v>
      </c>
      <c r="E83" s="15"/>
      <c r="F83" s="19">
        <v>-13781.859959091535</v>
      </c>
      <c r="G83" s="19"/>
      <c r="H83" s="19">
        <v>7246.4</v>
      </c>
      <c r="I83" s="19"/>
      <c r="J83" s="19">
        <f>SUM(L82,SUM(F83:H83)/2)*3.04%/12</f>
        <v>4707.1202604321852</v>
      </c>
      <c r="K83" s="19"/>
      <c r="L83" s="6">
        <f t="shared" si="0"/>
        <v>1859513.1772935912</v>
      </c>
      <c r="M83" s="6"/>
      <c r="N83" s="3">
        <v>166</v>
      </c>
    </row>
    <row r="84" spans="2:14" s="3" customFormat="1" ht="12.75" hidden="1" outlineLevel="1" x14ac:dyDescent="0.2">
      <c r="B84" s="15"/>
      <c r="C84" s="20" t="s">
        <v>21</v>
      </c>
      <c r="D84" s="15">
        <v>75</v>
      </c>
      <c r="E84" s="15"/>
      <c r="F84" s="19">
        <v>-15135.228890930382</v>
      </c>
      <c r="G84" s="19"/>
      <c r="H84" s="19">
        <v>6020</v>
      </c>
      <c r="I84" s="19"/>
      <c r="J84" s="19">
        <f t="shared" si="5"/>
        <v>4714.6787222389867</v>
      </c>
      <c r="K84" s="19"/>
      <c r="L84" s="6">
        <f t="shared" si="0"/>
        <v>1855112.6271248998</v>
      </c>
      <c r="M84" s="6"/>
      <c r="N84" s="3">
        <v>165</v>
      </c>
    </row>
    <row r="85" spans="2:14" s="3" customFormat="1" ht="12.75" hidden="1" outlineLevel="1" x14ac:dyDescent="0.2">
      <c r="B85" s="15"/>
      <c r="C85" s="20" t="s">
        <v>22</v>
      </c>
      <c r="D85" s="15">
        <v>76</v>
      </c>
      <c r="E85" s="15"/>
      <c r="F85" s="19">
        <v>-15161.96910220795</v>
      </c>
      <c r="G85" s="19"/>
      <c r="H85" s="19">
        <v>3283.81</v>
      </c>
      <c r="I85" s="19"/>
      <c r="J85" s="19">
        <f>SUM(L84,SUM(F85:H85)/2)*4.57%/12</f>
        <v>7042.2692603435398</v>
      </c>
      <c r="K85" s="19"/>
      <c r="L85" s="6">
        <f t="shared" si="0"/>
        <v>1850276.7372830354</v>
      </c>
      <c r="M85" s="6"/>
      <c r="N85" s="3">
        <v>164</v>
      </c>
    </row>
    <row r="86" spans="2:14" s="3" customFormat="1" ht="12.75" hidden="1" outlineLevel="1" x14ac:dyDescent="0.2">
      <c r="B86" s="15"/>
      <c r="C86" s="20" t="s">
        <v>23</v>
      </c>
      <c r="D86" s="15">
        <v>77</v>
      </c>
      <c r="E86" s="15"/>
      <c r="F86" s="19">
        <v>-15237.255893291614</v>
      </c>
      <c r="G86" s="19"/>
      <c r="H86" s="19">
        <v>9205.17</v>
      </c>
      <c r="I86" s="19"/>
      <c r="J86" s="19">
        <f t="shared" ref="J86:J96" si="6">SUM(L85,SUM(F86:H86)/2)*4.57%/12</f>
        <v>7034.9844775977508</v>
      </c>
      <c r="K86" s="19"/>
      <c r="L86" s="6">
        <f t="shared" si="0"/>
        <v>1851279.6358673417</v>
      </c>
      <c r="M86" s="6"/>
      <c r="N86" s="3">
        <v>163</v>
      </c>
    </row>
    <row r="87" spans="2:14" s="3" customFormat="1" ht="12.75" hidden="1" outlineLevel="1" x14ac:dyDescent="0.2">
      <c r="B87" s="15"/>
      <c r="C87" s="21" t="s">
        <v>24</v>
      </c>
      <c r="D87" s="15">
        <v>78</v>
      </c>
      <c r="E87" s="15"/>
      <c r="F87" s="19">
        <v>-15416.15558571908</v>
      </c>
      <c r="G87" s="19"/>
      <c r="H87" s="19">
        <v>21777.439999999999</v>
      </c>
      <c r="I87" s="19"/>
      <c r="J87" s="19">
        <f t="shared" si="6"/>
        <v>7062.4028923336546</v>
      </c>
      <c r="K87" s="19"/>
      <c r="L87" s="6">
        <f t="shared" si="0"/>
        <v>1864703.3231739562</v>
      </c>
      <c r="M87" s="6"/>
      <c r="N87" s="3">
        <v>162</v>
      </c>
    </row>
    <row r="88" spans="2:14" s="3" customFormat="1" ht="12.75" hidden="1" outlineLevel="1" x14ac:dyDescent="0.2">
      <c r="B88" s="15"/>
      <c r="C88" s="22" t="s">
        <v>25</v>
      </c>
      <c r="D88" s="15">
        <v>79</v>
      </c>
      <c r="E88" s="15"/>
      <c r="F88" s="19">
        <v>-15467.173382721376</v>
      </c>
      <c r="G88" s="19"/>
      <c r="H88" s="19">
        <v>6182.83</v>
      </c>
      <c r="I88" s="19"/>
      <c r="J88" s="19">
        <f t="shared" si="6"/>
        <v>7083.7328852295514</v>
      </c>
      <c r="K88" s="19"/>
      <c r="L88" s="6">
        <f t="shared" si="0"/>
        <v>1862502.7126764643</v>
      </c>
      <c r="M88" s="6"/>
      <c r="N88" s="3">
        <v>161</v>
      </c>
    </row>
    <row r="89" spans="2:14" s="3" customFormat="1" ht="12.75" hidden="1" outlineLevel="1" x14ac:dyDescent="0.2">
      <c r="B89" s="15"/>
      <c r="C89" s="22" t="s">
        <v>26</v>
      </c>
      <c r="D89" s="15">
        <v>80</v>
      </c>
      <c r="E89" s="15"/>
      <c r="F89" s="19">
        <v>-15501.985573082457</v>
      </c>
      <c r="G89" s="19"/>
      <c r="H89" s="19">
        <v>4200</v>
      </c>
      <c r="I89" s="19"/>
      <c r="J89" s="19">
        <f t="shared" si="6"/>
        <v>7071.5102999141245</v>
      </c>
      <c r="K89" s="19"/>
      <c r="L89" s="6">
        <f t="shared" si="0"/>
        <v>1858272.2374032959</v>
      </c>
      <c r="M89" s="6"/>
      <c r="N89" s="3">
        <v>160</v>
      </c>
    </row>
    <row r="90" spans="2:14" s="3" customFormat="1" ht="12.75" hidden="1" outlineLevel="1" x14ac:dyDescent="0.2">
      <c r="B90" s="15"/>
      <c r="C90" s="22" t="s">
        <v>27</v>
      </c>
      <c r="D90" s="15">
        <v>81</v>
      </c>
      <c r="E90" s="15"/>
      <c r="F90" s="19">
        <v>-15530.394510284046</v>
      </c>
      <c r="G90" s="19"/>
      <c r="H90" s="19">
        <v>3412</v>
      </c>
      <c r="I90" s="19"/>
      <c r="J90" s="19">
        <f t="shared" si="6"/>
        <v>7053.8446612308871</v>
      </c>
      <c r="K90" s="19"/>
      <c r="L90" s="6">
        <f t="shared" si="0"/>
        <v>1853207.6875542428</v>
      </c>
      <c r="M90" s="6"/>
      <c r="N90" s="3">
        <v>159</v>
      </c>
    </row>
    <row r="91" spans="2:14" s="3" customFormat="1" ht="12.75" hidden="1" outlineLevel="1" x14ac:dyDescent="0.2">
      <c r="B91" s="15"/>
      <c r="C91" s="22" t="s">
        <v>28</v>
      </c>
      <c r="D91" s="15">
        <v>82</v>
      </c>
      <c r="E91" s="15"/>
      <c r="F91" s="19">
        <v>-15621.206200466851</v>
      </c>
      <c r="G91" s="19"/>
      <c r="H91" s="19">
        <v>10857.14</v>
      </c>
      <c r="I91" s="19"/>
      <c r="J91" s="19">
        <f t="shared" si="6"/>
        <v>7048.5610340456869</v>
      </c>
      <c r="K91" s="19"/>
      <c r="L91" s="6">
        <f t="shared" si="0"/>
        <v>1855492.1823878216</v>
      </c>
      <c r="M91" s="6"/>
      <c r="N91" s="3">
        <v>158</v>
      </c>
    </row>
    <row r="92" spans="2:14" s="3" customFormat="1" ht="12.75" hidden="1" outlineLevel="1" x14ac:dyDescent="0.2">
      <c r="B92" s="15"/>
      <c r="C92" s="20" t="s">
        <v>29</v>
      </c>
      <c r="D92" s="15">
        <v>83</v>
      </c>
      <c r="E92" s="15"/>
      <c r="F92" s="19">
        <v>-15641.17122183115</v>
      </c>
      <c r="G92" s="19"/>
      <c r="H92" s="19">
        <v>2376</v>
      </c>
      <c r="I92" s="19"/>
      <c r="J92" s="19">
        <f t="shared" si="6"/>
        <v>7041.0736310587172</v>
      </c>
      <c r="K92" s="19"/>
      <c r="L92" s="6">
        <f t="shared" si="0"/>
        <v>1849268.0847970492</v>
      </c>
      <c r="M92" s="6"/>
      <c r="N92" s="3">
        <v>157</v>
      </c>
    </row>
    <row r="93" spans="2:14" s="3" customFormat="1" ht="12.75" hidden="1" outlineLevel="1" x14ac:dyDescent="0.2">
      <c r="B93" s="15"/>
      <c r="C93" s="20" t="s">
        <v>30</v>
      </c>
      <c r="D93" s="15">
        <v>84</v>
      </c>
      <c r="E93" s="15"/>
      <c r="F93" s="19">
        <v>-15671.626604001987</v>
      </c>
      <c r="G93" s="19"/>
      <c r="H93" s="19">
        <v>3607.67</v>
      </c>
      <c r="I93" s="19"/>
      <c r="J93" s="19">
        <f t="shared" si="6"/>
        <v>7019.6575055686417</v>
      </c>
      <c r="K93" s="19"/>
      <c r="L93" s="6">
        <f t="shared" si="0"/>
        <v>1844223.7856986157</v>
      </c>
      <c r="M93" s="6"/>
      <c r="N93" s="3">
        <v>156</v>
      </c>
    </row>
    <row r="94" spans="2:14" s="3" customFormat="1" ht="12.75" collapsed="1" x14ac:dyDescent="0.2">
      <c r="B94" s="15">
        <f>+B82+1</f>
        <v>2024</v>
      </c>
      <c r="C94" s="20" t="s">
        <v>19</v>
      </c>
      <c r="D94" s="15">
        <v>85</v>
      </c>
      <c r="E94" s="15"/>
      <c r="F94" s="19">
        <v>-15711.173232073859</v>
      </c>
      <c r="G94" s="19"/>
      <c r="H94" s="19">
        <v>4662.74</v>
      </c>
      <c r="I94" s="19"/>
      <c r="J94" s="19">
        <f t="shared" si="6"/>
        <v>7002.380858922822</v>
      </c>
      <c r="K94" s="19"/>
      <c r="L94" s="6">
        <f t="shared" si="0"/>
        <v>1840177.7333254647</v>
      </c>
      <c r="M94" s="6"/>
      <c r="N94" s="3">
        <v>155</v>
      </c>
    </row>
    <row r="95" spans="2:14" s="3" customFormat="1" ht="12.75" outlineLevel="1" x14ac:dyDescent="0.2">
      <c r="B95" s="15"/>
      <c r="C95" s="20" t="s">
        <v>20</v>
      </c>
      <c r="D95" s="15">
        <v>86</v>
      </c>
      <c r="E95" s="15"/>
      <c r="F95" s="19">
        <v>-15738.782927391892</v>
      </c>
      <c r="G95" s="19"/>
      <c r="H95" s="19">
        <v>3240</v>
      </c>
      <c r="I95" s="19"/>
      <c r="J95" s="19">
        <f t="shared" si="6"/>
        <v>6984.2104352569031</v>
      </c>
      <c r="K95" s="19"/>
      <c r="L95" s="6">
        <f t="shared" si="0"/>
        <v>1834663.1608333297</v>
      </c>
      <c r="M95" s="6"/>
      <c r="N95" s="3">
        <v>154</v>
      </c>
    </row>
    <row r="96" spans="2:14" s="3" customFormat="1" ht="12.75" outlineLevel="1" x14ac:dyDescent="0.2">
      <c r="B96" s="15"/>
      <c r="C96" s="20" t="s">
        <v>21</v>
      </c>
      <c r="D96" s="15">
        <v>87</v>
      </c>
      <c r="E96" s="15"/>
      <c r="F96" s="19">
        <v>-15767.996961591365</v>
      </c>
      <c r="G96" s="19"/>
      <c r="H96" s="19">
        <v>3412</v>
      </c>
      <c r="I96" s="19"/>
      <c r="J96" s="19">
        <f t="shared" si="6"/>
        <v>6963.4809932925673</v>
      </c>
      <c r="K96" s="19"/>
      <c r="L96" s="6">
        <f t="shared" ref="L96:L159" si="7">L95+SUM(F96:J96)</f>
        <v>1829270.6448650309</v>
      </c>
      <c r="M96" s="6"/>
      <c r="N96" s="3">
        <v>153</v>
      </c>
    </row>
    <row r="97" spans="2:14" s="3" customFormat="1" ht="12.75" outlineLevel="1" x14ac:dyDescent="0.2">
      <c r="B97" s="15"/>
      <c r="C97" s="20" t="s">
        <v>22</v>
      </c>
      <c r="D97" s="15">
        <v>88</v>
      </c>
      <c r="E97" s="15"/>
      <c r="F97" s="19">
        <v>-16475.275344352998</v>
      </c>
      <c r="G97" s="19"/>
      <c r="H97" s="19">
        <v>176</v>
      </c>
      <c r="I97" s="19"/>
      <c r="J97" s="19">
        <f>SUM(L96,SUM(F97:H97)/2)*5.34%/12</f>
        <v>8103.9884820082007</v>
      </c>
      <c r="K97" s="19"/>
      <c r="L97" s="6">
        <f t="shared" si="7"/>
        <v>1821075.3580026862</v>
      </c>
      <c r="M97" s="6"/>
      <c r="N97" s="3">
        <v>152</v>
      </c>
    </row>
    <row r="98" spans="2:14" s="3" customFormat="1" ht="12.75" outlineLevel="1" x14ac:dyDescent="0.2">
      <c r="B98" s="15"/>
      <c r="C98" s="20" t="s">
        <v>23</v>
      </c>
      <c r="D98" s="15">
        <v>89</v>
      </c>
      <c r="E98" s="15"/>
      <c r="F98" s="19">
        <v>-16475.275344352998</v>
      </c>
      <c r="G98" s="19"/>
      <c r="H98" s="19">
        <v>0</v>
      </c>
      <c r="I98" s="19"/>
      <c r="J98" s="19">
        <f t="shared" ref="J98:J161" si="8">SUM(L97,SUM(F98:H98)/2)*5.34%/12</f>
        <v>8067.1278554707669</v>
      </c>
      <c r="K98" s="19"/>
      <c r="L98" s="6">
        <f t="shared" si="7"/>
        <v>1812667.2105138039</v>
      </c>
      <c r="M98" s="6"/>
      <c r="N98" s="3">
        <v>151</v>
      </c>
    </row>
    <row r="99" spans="2:14" s="3" customFormat="1" ht="12.75" outlineLevel="1" x14ac:dyDescent="0.2">
      <c r="B99" s="15"/>
      <c r="C99" s="21" t="s">
        <v>24</v>
      </c>
      <c r="D99" s="15">
        <v>90</v>
      </c>
      <c r="E99" s="15"/>
      <c r="F99" s="19">
        <v>-16475.275344352998</v>
      </c>
      <c r="G99" s="19"/>
      <c r="H99" s="19">
        <v>0</v>
      </c>
      <c r="I99" s="19"/>
      <c r="J99" s="19">
        <f t="shared" si="8"/>
        <v>8029.7115991452411</v>
      </c>
      <c r="K99" s="19"/>
      <c r="L99" s="6">
        <f t="shared" si="7"/>
        <v>1804221.646768596</v>
      </c>
      <c r="M99" s="6"/>
      <c r="N99" s="3">
        <v>150</v>
      </c>
    </row>
    <row r="100" spans="2:14" s="3" customFormat="1" ht="12.75" outlineLevel="1" x14ac:dyDescent="0.2">
      <c r="B100" s="15"/>
      <c r="C100" s="22" t="s">
        <v>25</v>
      </c>
      <c r="D100" s="15">
        <v>91</v>
      </c>
      <c r="E100" s="15"/>
      <c r="F100" s="19">
        <v>-16515.619382779823</v>
      </c>
      <c r="G100" s="19"/>
      <c r="H100" s="19">
        <v>4428</v>
      </c>
      <c r="I100" s="19"/>
      <c r="J100" s="19">
        <f t="shared" si="8"/>
        <v>8001.8913749935664</v>
      </c>
      <c r="K100" s="19"/>
      <c r="L100" s="6">
        <f t="shared" si="7"/>
        <v>1800135.9187608098</v>
      </c>
      <c r="M100" s="6"/>
      <c r="N100" s="3">
        <v>149</v>
      </c>
    </row>
    <row r="101" spans="2:14" s="3" customFormat="1" ht="12.75" outlineLevel="1" x14ac:dyDescent="0.2">
      <c r="B101" s="15"/>
      <c r="C101" s="22" t="s">
        <v>26</v>
      </c>
      <c r="D101" s="15">
        <v>92</v>
      </c>
      <c r="E101" s="15"/>
      <c r="F101" s="19">
        <v>-16567.765045837048</v>
      </c>
      <c r="G101" s="19"/>
      <c r="H101" s="19">
        <v>5696.39</v>
      </c>
      <c r="I101" s="19"/>
      <c r="J101" s="19">
        <f t="shared" si="8"/>
        <v>7986.4160290086156</v>
      </c>
      <c r="K101" s="19"/>
      <c r="L101" s="6">
        <f t="shared" si="7"/>
        <v>1797250.9597439815</v>
      </c>
      <c r="M101" s="6"/>
      <c r="N101" s="3">
        <v>148</v>
      </c>
    </row>
    <row r="102" spans="2:14" s="3" customFormat="1" ht="12.75" outlineLevel="1" x14ac:dyDescent="0.2">
      <c r="B102" s="15"/>
      <c r="C102" s="22" t="s">
        <v>27</v>
      </c>
      <c r="D102" s="15">
        <v>93</v>
      </c>
      <c r="E102" s="15"/>
      <c r="F102" s="19">
        <v>-16605.512826005266</v>
      </c>
      <c r="G102" s="19"/>
      <c r="H102" s="19">
        <v>4104</v>
      </c>
      <c r="I102" s="19"/>
      <c r="J102" s="19">
        <f t="shared" si="8"/>
        <v>7969.9509048228547</v>
      </c>
      <c r="K102" s="19"/>
      <c r="L102" s="6">
        <f t="shared" si="7"/>
        <v>1792719.3978227992</v>
      </c>
      <c r="M102" s="6"/>
      <c r="N102" s="3">
        <v>147</v>
      </c>
    </row>
    <row r="103" spans="2:14" s="3" customFormat="1" ht="12.75" outlineLevel="1" x14ac:dyDescent="0.2">
      <c r="B103" s="15"/>
      <c r="C103" s="22" t="s">
        <v>28</v>
      </c>
      <c r="D103" s="15">
        <v>94</v>
      </c>
      <c r="E103" s="15"/>
      <c r="F103" s="19">
        <v>-16633.460815255192</v>
      </c>
      <c r="G103" s="19"/>
      <c r="H103" s="19">
        <v>3024</v>
      </c>
      <c r="I103" s="19"/>
      <c r="J103" s="19">
        <f t="shared" si="8"/>
        <v>7947.3202699975127</v>
      </c>
      <c r="K103" s="19"/>
      <c r="L103" s="6">
        <f t="shared" si="7"/>
        <v>1787057.2572775416</v>
      </c>
      <c r="M103" s="6"/>
      <c r="N103" s="3">
        <v>146</v>
      </c>
    </row>
    <row r="104" spans="2:14" s="3" customFormat="1" ht="12.75" outlineLevel="1" x14ac:dyDescent="0.2">
      <c r="B104" s="15"/>
      <c r="C104" s="20" t="s">
        <v>29</v>
      </c>
      <c r="D104" s="15">
        <v>95</v>
      </c>
      <c r="E104" s="15"/>
      <c r="F104" s="19">
        <v>-16667.562479066146</v>
      </c>
      <c r="G104" s="19"/>
      <c r="H104" s="19">
        <v>3672</v>
      </c>
      <c r="I104" s="19"/>
      <c r="J104" s="19">
        <f t="shared" si="8"/>
        <v>7923.4896683691368</v>
      </c>
      <c r="K104" s="19"/>
      <c r="L104" s="6">
        <f t="shared" si="7"/>
        <v>1781985.1844668447</v>
      </c>
      <c r="M104" s="6"/>
      <c r="N104" s="3">
        <v>145</v>
      </c>
    </row>
    <row r="105" spans="2:14" s="3" customFormat="1" ht="12.75" outlineLevel="1" x14ac:dyDescent="0.2">
      <c r="B105" s="15"/>
      <c r="C105" s="20" t="s">
        <v>30</v>
      </c>
      <c r="D105" s="15">
        <v>96</v>
      </c>
      <c r="E105" s="15"/>
      <c r="F105" s="19">
        <v>-16703.548490411387</v>
      </c>
      <c r="G105" s="19"/>
      <c r="H105" s="19">
        <v>3856</v>
      </c>
      <c r="I105" s="19"/>
      <c r="J105" s="19">
        <f t="shared" si="8"/>
        <v>7901.2482754862931</v>
      </c>
      <c r="K105" s="19"/>
      <c r="L105" s="6">
        <f t="shared" si="7"/>
        <v>1777038.8842519196</v>
      </c>
      <c r="M105" s="6"/>
      <c r="N105" s="3">
        <v>144</v>
      </c>
    </row>
    <row r="106" spans="2:14" s="3" customFormat="1" ht="12.75" x14ac:dyDescent="0.2">
      <c r="B106" s="15">
        <f>+B94+1</f>
        <v>2025</v>
      </c>
      <c r="C106" s="20" t="s">
        <v>19</v>
      </c>
      <c r="D106" s="15">
        <v>97</v>
      </c>
      <c r="E106" s="15"/>
      <c r="F106" s="19">
        <f t="shared" ref="F106:F145" si="9">F105</f>
        <v>-16703.548490411387</v>
      </c>
      <c r="G106" s="19"/>
      <c r="H106" s="19"/>
      <c r="I106" s="19"/>
      <c r="J106" s="19">
        <f t="shared" si="8"/>
        <v>7870.6576395298762</v>
      </c>
      <c r="K106" s="19"/>
      <c r="L106" s="6">
        <f>L105+SUM(F106:J106)</f>
        <v>1768205.993401038</v>
      </c>
      <c r="M106" s="6"/>
      <c r="N106" s="3">
        <v>143</v>
      </c>
    </row>
    <row r="107" spans="2:14" s="3" customFormat="1" ht="12.75" hidden="1" outlineLevel="1" x14ac:dyDescent="0.2">
      <c r="B107" s="15"/>
      <c r="C107" s="20" t="s">
        <v>20</v>
      </c>
      <c r="D107" s="15">
        <v>98</v>
      </c>
      <c r="E107" s="15"/>
      <c r="F107" s="19">
        <f t="shared" si="9"/>
        <v>-16703.548490411387</v>
      </c>
      <c r="G107" s="19"/>
      <c r="H107" s="19"/>
      <c r="I107" s="19"/>
      <c r="J107" s="19">
        <f t="shared" si="8"/>
        <v>7831.3512752434535</v>
      </c>
      <c r="K107" s="19"/>
      <c r="L107" s="6">
        <f t="shared" si="7"/>
        <v>1759333.79618587</v>
      </c>
      <c r="M107" s="6"/>
      <c r="N107" s="3">
        <v>142</v>
      </c>
    </row>
    <row r="108" spans="2:14" s="3" customFormat="1" ht="12.75" hidden="1" outlineLevel="1" x14ac:dyDescent="0.2">
      <c r="B108" s="15"/>
      <c r="C108" s="20" t="s">
        <v>21</v>
      </c>
      <c r="D108" s="15">
        <v>99</v>
      </c>
      <c r="E108" s="15"/>
      <c r="F108" s="19">
        <f t="shared" si="9"/>
        <v>-16703.548490411387</v>
      </c>
      <c r="G108" s="19"/>
      <c r="H108" s="19"/>
      <c r="I108" s="19"/>
      <c r="J108" s="19">
        <f t="shared" si="8"/>
        <v>7791.8699976359558</v>
      </c>
      <c r="K108" s="19"/>
      <c r="L108" s="6">
        <f t="shared" si="7"/>
        <v>1750422.1176930945</v>
      </c>
      <c r="M108" s="6"/>
      <c r="N108" s="3">
        <v>141</v>
      </c>
    </row>
    <row r="109" spans="2:14" s="3" customFormat="1" ht="12.75" hidden="1" outlineLevel="1" x14ac:dyDescent="0.2">
      <c r="B109" s="15"/>
      <c r="C109" s="20" t="s">
        <v>22</v>
      </c>
      <c r="D109" s="15">
        <v>100</v>
      </c>
      <c r="E109" s="15"/>
      <c r="F109" s="19">
        <f t="shared" si="9"/>
        <v>-16703.548490411387</v>
      </c>
      <c r="G109" s="19"/>
      <c r="H109" s="19"/>
      <c r="I109" s="19"/>
      <c r="J109" s="19">
        <f t="shared" si="8"/>
        <v>7752.2130283431043</v>
      </c>
      <c r="K109" s="19"/>
      <c r="L109" s="6">
        <f t="shared" si="7"/>
        <v>1741470.7822310263</v>
      </c>
      <c r="M109" s="6"/>
      <c r="N109" s="3">
        <v>140</v>
      </c>
    </row>
    <row r="110" spans="2:14" s="3" customFormat="1" ht="12.75" hidden="1" outlineLevel="1" x14ac:dyDescent="0.2">
      <c r="B110" s="15"/>
      <c r="C110" s="20" t="s">
        <v>23</v>
      </c>
      <c r="D110" s="15">
        <v>101</v>
      </c>
      <c r="E110" s="15"/>
      <c r="F110" s="19">
        <f t="shared" si="9"/>
        <v>-16703.548490411387</v>
      </c>
      <c r="G110" s="19"/>
      <c r="H110" s="19"/>
      <c r="I110" s="19"/>
      <c r="J110" s="19">
        <f t="shared" si="8"/>
        <v>7712.3795855369017</v>
      </c>
      <c r="K110" s="19"/>
      <c r="L110" s="6">
        <f t="shared" si="7"/>
        <v>1732479.6133261519</v>
      </c>
      <c r="M110" s="6"/>
      <c r="N110" s="3">
        <v>139</v>
      </c>
    </row>
    <row r="111" spans="2:14" s="3" customFormat="1" ht="12.75" hidden="1" outlineLevel="1" x14ac:dyDescent="0.2">
      <c r="B111" s="15"/>
      <c r="C111" s="21" t="s">
        <v>24</v>
      </c>
      <c r="D111" s="15">
        <v>102</v>
      </c>
      <c r="E111" s="15"/>
      <c r="F111" s="19">
        <f t="shared" si="9"/>
        <v>-16703.548490411387</v>
      </c>
      <c r="G111" s="19"/>
      <c r="H111" s="19"/>
      <c r="I111" s="19"/>
      <c r="J111" s="19">
        <f t="shared" si="8"/>
        <v>7672.3688839102097</v>
      </c>
      <c r="K111" s="19"/>
      <c r="L111" s="6">
        <f t="shared" si="7"/>
        <v>1723448.4337196506</v>
      </c>
      <c r="M111" s="6"/>
      <c r="N111" s="3">
        <v>138</v>
      </c>
    </row>
    <row r="112" spans="2:14" s="3" customFormat="1" ht="12.75" hidden="1" outlineLevel="1" x14ac:dyDescent="0.2">
      <c r="B112" s="15"/>
      <c r="C112" s="22" t="s">
        <v>25</v>
      </c>
      <c r="D112" s="15">
        <v>103</v>
      </c>
      <c r="E112" s="15"/>
      <c r="F112" s="19">
        <f t="shared" si="9"/>
        <v>-16703.548490411387</v>
      </c>
      <c r="G112" s="19"/>
      <c r="H112" s="19"/>
      <c r="I112" s="19"/>
      <c r="J112" s="19">
        <f t="shared" si="8"/>
        <v>7632.1801346612783</v>
      </c>
      <c r="K112" s="19"/>
      <c r="L112" s="6">
        <f t="shared" si="7"/>
        <v>1714377.0653639005</v>
      </c>
      <c r="M112" s="6"/>
      <c r="N112" s="3">
        <v>137</v>
      </c>
    </row>
    <row r="113" spans="2:14" s="3" customFormat="1" ht="12.75" hidden="1" outlineLevel="1" x14ac:dyDescent="0.2">
      <c r="B113" s="15"/>
      <c r="C113" s="22" t="s">
        <v>26</v>
      </c>
      <c r="D113" s="15">
        <v>104</v>
      </c>
      <c r="E113" s="15"/>
      <c r="F113" s="19">
        <f t="shared" si="9"/>
        <v>-16703.548490411387</v>
      </c>
      <c r="G113" s="19"/>
      <c r="H113" s="19"/>
      <c r="I113" s="19"/>
      <c r="J113" s="19">
        <f t="shared" si="8"/>
        <v>7591.8125454781912</v>
      </c>
      <c r="K113" s="19"/>
      <c r="L113" s="6">
        <f t="shared" si="7"/>
        <v>1705265.3294189672</v>
      </c>
      <c r="M113" s="6"/>
      <c r="N113" s="3">
        <v>136</v>
      </c>
    </row>
    <row r="114" spans="2:14" s="3" customFormat="1" ht="12.75" hidden="1" outlineLevel="1" x14ac:dyDescent="0.2">
      <c r="B114" s="15"/>
      <c r="C114" s="22" t="s">
        <v>27</v>
      </c>
      <c r="D114" s="15">
        <v>105</v>
      </c>
      <c r="E114" s="15"/>
      <c r="F114" s="19">
        <f t="shared" si="9"/>
        <v>-16703.548490411387</v>
      </c>
      <c r="G114" s="19"/>
      <c r="H114" s="19"/>
      <c r="I114" s="19"/>
      <c r="J114" s="19">
        <f t="shared" si="8"/>
        <v>7551.2653205232382</v>
      </c>
      <c r="K114" s="19"/>
      <c r="L114" s="6">
        <f t="shared" si="7"/>
        <v>1696113.0462490791</v>
      </c>
      <c r="M114" s="6"/>
      <c r="N114" s="3">
        <v>135</v>
      </c>
    </row>
    <row r="115" spans="2:14" s="3" customFormat="1" ht="12.75" hidden="1" outlineLevel="1" x14ac:dyDescent="0.2">
      <c r="B115" s="15"/>
      <c r="C115" s="22" t="s">
        <v>28</v>
      </c>
      <c r="D115" s="15">
        <v>106</v>
      </c>
      <c r="E115" s="15"/>
      <c r="F115" s="19">
        <f t="shared" si="9"/>
        <v>-16703.548490411387</v>
      </c>
      <c r="G115" s="19"/>
      <c r="H115" s="19"/>
      <c r="I115" s="19"/>
      <c r="J115" s="19">
        <f t="shared" si="8"/>
        <v>7510.5376604172352</v>
      </c>
      <c r="K115" s="19"/>
      <c r="L115" s="6">
        <f t="shared" si="7"/>
        <v>1686920.0354190848</v>
      </c>
      <c r="M115" s="6"/>
      <c r="N115" s="3">
        <v>134</v>
      </c>
    </row>
    <row r="116" spans="2:14" s="3" customFormat="1" ht="12.75" hidden="1" outlineLevel="1" x14ac:dyDescent="0.2">
      <c r="B116" s="15"/>
      <c r="C116" s="20" t="s">
        <v>29</v>
      </c>
      <c r="D116" s="15">
        <v>107</v>
      </c>
      <c r="E116" s="15"/>
      <c r="F116" s="19">
        <f t="shared" si="9"/>
        <v>-16703.548490411387</v>
      </c>
      <c r="G116" s="19"/>
      <c r="H116" s="19"/>
      <c r="I116" s="19"/>
      <c r="J116" s="19">
        <f t="shared" si="8"/>
        <v>7469.6287622237614</v>
      </c>
      <c r="K116" s="19"/>
      <c r="L116" s="6">
        <f t="shared" si="7"/>
        <v>1677686.1156908972</v>
      </c>
      <c r="M116" s="6"/>
      <c r="N116" s="3">
        <v>133</v>
      </c>
    </row>
    <row r="117" spans="2:14" s="3" customFormat="1" ht="12.75" hidden="1" outlineLevel="1" x14ac:dyDescent="0.2">
      <c r="B117" s="15"/>
      <c r="C117" s="20" t="s">
        <v>30</v>
      </c>
      <c r="D117" s="15">
        <v>108</v>
      </c>
      <c r="E117" s="15"/>
      <c r="F117" s="19">
        <f t="shared" si="9"/>
        <v>-16703.548490411387</v>
      </c>
      <c r="G117" s="19"/>
      <c r="H117" s="19"/>
      <c r="I117" s="19"/>
      <c r="J117" s="19">
        <f t="shared" si="8"/>
        <v>7428.5378194333271</v>
      </c>
      <c r="K117" s="19"/>
      <c r="L117" s="6">
        <f t="shared" si="7"/>
        <v>1668411.1050199191</v>
      </c>
      <c r="M117" s="6"/>
      <c r="N117" s="3">
        <v>132</v>
      </c>
    </row>
    <row r="118" spans="2:14" s="3" customFormat="1" ht="12.75" collapsed="1" x14ac:dyDescent="0.2">
      <c r="B118" s="15">
        <f>+B106+1</f>
        <v>2026</v>
      </c>
      <c r="C118" s="20" t="s">
        <v>19</v>
      </c>
      <c r="D118" s="15">
        <v>109</v>
      </c>
      <c r="E118" s="15"/>
      <c r="F118" s="19">
        <f t="shared" si="9"/>
        <v>-16703.548490411387</v>
      </c>
      <c r="G118" s="19"/>
      <c r="H118" s="19"/>
      <c r="I118" s="19"/>
      <c r="J118" s="19">
        <f t="shared" si="8"/>
        <v>7387.2640219474742</v>
      </c>
      <c r="K118" s="19"/>
      <c r="L118" s="6">
        <f t="shared" si="7"/>
        <v>1659094.8205514553</v>
      </c>
      <c r="M118" s="6"/>
      <c r="N118" s="3">
        <v>131</v>
      </c>
    </row>
    <row r="119" spans="2:14" s="3" customFormat="1" ht="12.75" hidden="1" outlineLevel="1" x14ac:dyDescent="0.2">
      <c r="B119" s="15"/>
      <c r="C119" s="20" t="s">
        <v>20</v>
      </c>
      <c r="D119" s="15">
        <v>110</v>
      </c>
      <c r="E119" s="15"/>
      <c r="F119" s="19">
        <f t="shared" si="9"/>
        <v>-16703.548490411387</v>
      </c>
      <c r="G119" s="19"/>
      <c r="H119" s="19"/>
      <c r="I119" s="19"/>
      <c r="J119" s="19">
        <f t="shared" si="8"/>
        <v>7345.8065560628092</v>
      </c>
      <c r="K119" s="19"/>
      <c r="L119" s="6">
        <f t="shared" si="7"/>
        <v>1649737.0786171067</v>
      </c>
      <c r="M119" s="6"/>
      <c r="N119" s="3">
        <v>130</v>
      </c>
    </row>
    <row r="120" spans="2:14" s="3" customFormat="1" ht="12.75" hidden="1" outlineLevel="1" x14ac:dyDescent="0.2">
      <c r="B120" s="15"/>
      <c r="C120" s="20" t="s">
        <v>21</v>
      </c>
      <c r="D120" s="15">
        <v>111</v>
      </c>
      <c r="E120" s="15"/>
      <c r="F120" s="19">
        <f t="shared" si="9"/>
        <v>-16703.548490411387</v>
      </c>
      <c r="G120" s="19"/>
      <c r="H120" s="19"/>
      <c r="I120" s="19"/>
      <c r="J120" s="19">
        <f t="shared" si="8"/>
        <v>7304.1646044549589</v>
      </c>
      <c r="K120" s="19"/>
      <c r="L120" s="6">
        <f t="shared" si="7"/>
        <v>1640337.6947311503</v>
      </c>
      <c r="M120" s="6"/>
      <c r="N120" s="3">
        <v>129</v>
      </c>
    </row>
    <row r="121" spans="2:14" s="3" customFormat="1" ht="12.75" hidden="1" outlineLevel="1" x14ac:dyDescent="0.2">
      <c r="B121" s="15"/>
      <c r="C121" s="20" t="s">
        <v>22</v>
      </c>
      <c r="D121" s="15">
        <v>112</v>
      </c>
      <c r="E121" s="15"/>
      <c r="F121" s="19">
        <f t="shared" si="9"/>
        <v>-16703.548490411387</v>
      </c>
      <c r="G121" s="19"/>
      <c r="H121" s="19"/>
      <c r="I121" s="19"/>
      <c r="J121" s="19">
        <f t="shared" si="8"/>
        <v>7262.3373461624533</v>
      </c>
      <c r="K121" s="19"/>
      <c r="L121" s="6">
        <f t="shared" si="7"/>
        <v>1630896.4835869013</v>
      </c>
      <c r="M121" s="6"/>
      <c r="N121" s="3">
        <v>128</v>
      </c>
    </row>
    <row r="122" spans="2:14" s="3" customFormat="1" ht="12.75" hidden="1" outlineLevel="1" x14ac:dyDescent="0.2">
      <c r="B122" s="15"/>
      <c r="C122" s="20" t="s">
        <v>23</v>
      </c>
      <c r="D122" s="15">
        <v>113</v>
      </c>
      <c r="E122" s="15"/>
      <c r="F122" s="19">
        <f t="shared" si="9"/>
        <v>-16703.548490411387</v>
      </c>
      <c r="G122" s="19"/>
      <c r="H122" s="19"/>
      <c r="I122" s="19"/>
      <c r="J122" s="19">
        <f t="shared" si="8"/>
        <v>7220.3239565705444</v>
      </c>
      <c r="K122" s="19"/>
      <c r="L122" s="6">
        <f t="shared" si="7"/>
        <v>1621413.2590530606</v>
      </c>
      <c r="M122" s="6"/>
      <c r="N122" s="3">
        <v>127</v>
      </c>
    </row>
    <row r="123" spans="2:14" s="3" customFormat="1" ht="12.75" hidden="1" outlineLevel="1" x14ac:dyDescent="0.2">
      <c r="B123" s="15"/>
      <c r="C123" s="21" t="s">
        <v>24</v>
      </c>
      <c r="D123" s="15">
        <v>114</v>
      </c>
      <c r="E123" s="15"/>
      <c r="F123" s="19">
        <f t="shared" si="9"/>
        <v>-16703.548490411387</v>
      </c>
      <c r="G123" s="19"/>
      <c r="H123" s="19"/>
      <c r="I123" s="19"/>
      <c r="J123" s="19">
        <f t="shared" si="8"/>
        <v>7178.123607394954</v>
      </c>
      <c r="K123" s="19"/>
      <c r="L123" s="6">
        <f t="shared" si="7"/>
        <v>1611887.8341700442</v>
      </c>
      <c r="M123" s="6"/>
      <c r="N123" s="3">
        <v>126</v>
      </c>
    </row>
    <row r="124" spans="2:14" s="3" customFormat="1" ht="12.75" hidden="1" outlineLevel="1" x14ac:dyDescent="0.2">
      <c r="B124" s="15"/>
      <c r="C124" s="22" t="s">
        <v>25</v>
      </c>
      <c r="D124" s="15">
        <v>115</v>
      </c>
      <c r="E124" s="15"/>
      <c r="F124" s="19">
        <f t="shared" si="9"/>
        <v>-16703.548490411387</v>
      </c>
      <c r="G124" s="19"/>
      <c r="H124" s="19"/>
      <c r="I124" s="19"/>
      <c r="J124" s="19">
        <f t="shared" si="8"/>
        <v>7135.7354666655301</v>
      </c>
      <c r="K124" s="19"/>
      <c r="L124" s="6">
        <f t="shared" si="7"/>
        <v>1602320.0211462984</v>
      </c>
      <c r="M124" s="6"/>
      <c r="N124" s="3">
        <v>125</v>
      </c>
    </row>
    <row r="125" spans="2:14" s="3" customFormat="1" ht="12.75" hidden="1" outlineLevel="1" x14ac:dyDescent="0.2">
      <c r="B125" s="15"/>
      <c r="C125" s="22" t="s">
        <v>26</v>
      </c>
      <c r="D125" s="15">
        <v>116</v>
      </c>
      <c r="E125" s="15"/>
      <c r="F125" s="19">
        <f t="shared" si="9"/>
        <v>-16703.548490411387</v>
      </c>
      <c r="G125" s="19"/>
      <c r="H125" s="19"/>
      <c r="I125" s="19"/>
      <c r="J125" s="19">
        <f t="shared" si="8"/>
        <v>7093.1586987098608</v>
      </c>
      <c r="K125" s="19"/>
      <c r="L125" s="6">
        <f t="shared" si="7"/>
        <v>1592709.6313545969</v>
      </c>
      <c r="M125" s="6"/>
      <c r="N125" s="3">
        <v>124</v>
      </c>
    </row>
    <row r="126" spans="2:14" s="3" customFormat="1" ht="12.75" hidden="1" outlineLevel="1" x14ac:dyDescent="0.2">
      <c r="B126" s="15"/>
      <c r="C126" s="22" t="s">
        <v>27</v>
      </c>
      <c r="D126" s="15">
        <v>117</v>
      </c>
      <c r="E126" s="15"/>
      <c r="F126" s="19">
        <f t="shared" si="9"/>
        <v>-16703.548490411387</v>
      </c>
      <c r="G126" s="19"/>
      <c r="H126" s="19"/>
      <c r="I126" s="19"/>
      <c r="J126" s="19">
        <f t="shared" si="8"/>
        <v>7050.3924641367894</v>
      </c>
      <c r="K126" s="19"/>
      <c r="L126" s="6">
        <f t="shared" si="7"/>
        <v>1583056.4753283223</v>
      </c>
      <c r="M126" s="6"/>
      <c r="N126" s="3">
        <v>123</v>
      </c>
    </row>
    <row r="127" spans="2:14" s="3" customFormat="1" ht="12.75" hidden="1" outlineLevel="1" x14ac:dyDescent="0.2">
      <c r="B127" s="15"/>
      <c r="C127" s="22" t="s">
        <v>28</v>
      </c>
      <c r="D127" s="15">
        <v>118</v>
      </c>
      <c r="E127" s="15"/>
      <c r="F127" s="19">
        <f t="shared" si="9"/>
        <v>-16703.548490411387</v>
      </c>
      <c r="G127" s="19"/>
      <c r="H127" s="19"/>
      <c r="I127" s="19"/>
      <c r="J127" s="19">
        <f t="shared" si="8"/>
        <v>7007.4359198198681</v>
      </c>
      <c r="K127" s="19"/>
      <c r="L127" s="6">
        <f t="shared" si="7"/>
        <v>1573360.3627577308</v>
      </c>
      <c r="M127" s="6"/>
      <c r="N127" s="3">
        <v>122</v>
      </c>
    </row>
    <row r="128" spans="2:14" s="3" customFormat="1" ht="12.75" hidden="1" outlineLevel="1" x14ac:dyDescent="0.2">
      <c r="B128" s="15"/>
      <c r="C128" s="20" t="s">
        <v>29</v>
      </c>
      <c r="D128" s="15">
        <v>119</v>
      </c>
      <c r="E128" s="15"/>
      <c r="F128" s="19">
        <f t="shared" si="9"/>
        <v>-16703.548490411387</v>
      </c>
      <c r="G128" s="19"/>
      <c r="H128" s="19"/>
      <c r="I128" s="19"/>
      <c r="J128" s="19">
        <f t="shared" si="8"/>
        <v>6964.2882188807353</v>
      </c>
      <c r="K128" s="19"/>
      <c r="L128" s="6">
        <f t="shared" si="7"/>
        <v>1563621.1024862002</v>
      </c>
      <c r="M128" s="6"/>
      <c r="N128" s="3">
        <v>121</v>
      </c>
    </row>
    <row r="129" spans="2:14" s="3" customFormat="1" ht="12.75" hidden="1" outlineLevel="1" x14ac:dyDescent="0.2">
      <c r="B129" s="15"/>
      <c r="C129" s="20" t="s">
        <v>30</v>
      </c>
      <c r="D129" s="15">
        <v>120</v>
      </c>
      <c r="E129" s="15"/>
      <c r="F129" s="19">
        <f t="shared" si="9"/>
        <v>-16703.548490411387</v>
      </c>
      <c r="G129" s="19"/>
      <c r="H129" s="19"/>
      <c r="I129" s="19"/>
      <c r="J129" s="19">
        <f t="shared" si="8"/>
        <v>6920.9485106724242</v>
      </c>
      <c r="K129" s="19"/>
      <c r="L129" s="6">
        <f t="shared" si="7"/>
        <v>1553838.5025064612</v>
      </c>
      <c r="M129" s="6"/>
      <c r="N129" s="3">
        <v>120</v>
      </c>
    </row>
    <row r="130" spans="2:14" s="3" customFormat="1" ht="12.75" collapsed="1" x14ac:dyDescent="0.2">
      <c r="B130" s="15">
        <f>+B118+1</f>
        <v>2027</v>
      </c>
      <c r="C130" s="20" t="s">
        <v>19</v>
      </c>
      <c r="D130" s="15">
        <v>121</v>
      </c>
      <c r="E130" s="15"/>
      <c r="F130" s="19">
        <f t="shared" si="9"/>
        <v>-16703.548490411387</v>
      </c>
      <c r="G130" s="19"/>
      <c r="H130" s="19"/>
      <c r="I130" s="19"/>
      <c r="J130" s="19">
        <f t="shared" si="8"/>
        <v>6877.4159407625857</v>
      </c>
      <c r="K130" s="19"/>
      <c r="L130" s="6">
        <f t="shared" si="7"/>
        <v>1544012.3699568124</v>
      </c>
      <c r="M130" s="6"/>
      <c r="N130" s="3">
        <v>119</v>
      </c>
    </row>
    <row r="131" spans="2:14" s="3" customFormat="1" ht="12.75" hidden="1" outlineLevel="1" x14ac:dyDescent="0.2">
      <c r="B131" s="15"/>
      <c r="C131" s="20" t="s">
        <v>20</v>
      </c>
      <c r="D131" s="15">
        <v>122</v>
      </c>
      <c r="E131" s="15"/>
      <c r="F131" s="19">
        <f t="shared" si="9"/>
        <v>-16703.548490411387</v>
      </c>
      <c r="G131" s="19"/>
      <c r="H131" s="19"/>
      <c r="I131" s="19"/>
      <c r="J131" s="19">
        <f t="shared" si="8"/>
        <v>6833.6896509166481</v>
      </c>
      <c r="K131" s="19"/>
      <c r="L131" s="6">
        <f t="shared" si="7"/>
        <v>1534142.5111173177</v>
      </c>
      <c r="M131" s="6"/>
      <c r="N131" s="3">
        <v>118</v>
      </c>
    </row>
    <row r="132" spans="2:14" s="3" customFormat="1" ht="12.75" hidden="1" outlineLevel="1" x14ac:dyDescent="0.2">
      <c r="B132" s="15"/>
      <c r="C132" s="20" t="s">
        <v>21</v>
      </c>
      <c r="D132" s="15">
        <v>123</v>
      </c>
      <c r="E132" s="15"/>
      <c r="F132" s="19">
        <f t="shared" si="9"/>
        <v>-16703.548490411387</v>
      </c>
      <c r="G132" s="19"/>
      <c r="H132" s="19"/>
      <c r="I132" s="19"/>
      <c r="J132" s="19">
        <f t="shared" si="8"/>
        <v>6789.7687790808968</v>
      </c>
      <c r="K132" s="19"/>
      <c r="L132" s="6">
        <f t="shared" si="7"/>
        <v>1524228.7314059872</v>
      </c>
      <c r="M132" s="6"/>
      <c r="N132" s="3">
        <v>117</v>
      </c>
    </row>
    <row r="133" spans="2:14" s="3" customFormat="1" ht="12.75" hidden="1" outlineLevel="1" x14ac:dyDescent="0.2">
      <c r="B133" s="15"/>
      <c r="C133" s="20" t="s">
        <v>22</v>
      </c>
      <c r="D133" s="15">
        <v>124</v>
      </c>
      <c r="E133" s="15"/>
      <c r="F133" s="19">
        <f t="shared" si="9"/>
        <v>-16703.548490411387</v>
      </c>
      <c r="G133" s="19"/>
      <c r="H133" s="19"/>
      <c r="I133" s="19"/>
      <c r="J133" s="19">
        <f t="shared" si="8"/>
        <v>6745.6524593654767</v>
      </c>
      <c r="K133" s="19"/>
      <c r="L133" s="6">
        <f t="shared" si="7"/>
        <v>1514270.8353749414</v>
      </c>
      <c r="M133" s="6"/>
      <c r="N133" s="3">
        <v>116</v>
      </c>
    </row>
    <row r="134" spans="2:14" s="3" customFormat="1" ht="12.75" hidden="1" outlineLevel="1" x14ac:dyDescent="0.2">
      <c r="B134" s="15"/>
      <c r="C134" s="20" t="s">
        <v>23</v>
      </c>
      <c r="D134" s="15">
        <v>125</v>
      </c>
      <c r="E134" s="15"/>
      <c r="F134" s="19">
        <f t="shared" si="9"/>
        <v>-16703.548490411387</v>
      </c>
      <c r="G134" s="19"/>
      <c r="H134" s="19"/>
      <c r="I134" s="19"/>
      <c r="J134" s="19">
        <f t="shared" si="8"/>
        <v>6701.339822027323</v>
      </c>
      <c r="K134" s="19"/>
      <c r="L134" s="6">
        <f t="shared" si="7"/>
        <v>1504268.6267065573</v>
      </c>
      <c r="M134" s="6"/>
      <c r="N134" s="3">
        <v>115</v>
      </c>
    </row>
    <row r="135" spans="2:14" s="3" customFormat="1" ht="12.75" hidden="1" outlineLevel="1" x14ac:dyDescent="0.2">
      <c r="B135" s="15"/>
      <c r="C135" s="21" t="s">
        <v>24</v>
      </c>
      <c r="D135" s="15">
        <v>126</v>
      </c>
      <c r="E135" s="15"/>
      <c r="F135" s="19">
        <f t="shared" si="9"/>
        <v>-16703.548490411387</v>
      </c>
      <c r="G135" s="19"/>
      <c r="H135" s="19"/>
      <c r="I135" s="19"/>
      <c r="J135" s="19">
        <f t="shared" si="8"/>
        <v>6656.8299934530141</v>
      </c>
      <c r="K135" s="19"/>
      <c r="L135" s="6">
        <f t="shared" si="7"/>
        <v>1494221.9082095991</v>
      </c>
      <c r="M135" s="6"/>
      <c r="N135" s="3">
        <v>114</v>
      </c>
    </row>
    <row r="136" spans="2:14" s="3" customFormat="1" ht="12.75" hidden="1" outlineLevel="1" x14ac:dyDescent="0.2">
      <c r="B136" s="15"/>
      <c r="C136" s="22" t="s">
        <v>25</v>
      </c>
      <c r="D136" s="15">
        <v>127</v>
      </c>
      <c r="E136" s="15"/>
      <c r="F136" s="19">
        <f t="shared" si="9"/>
        <v>-16703.548490411387</v>
      </c>
      <c r="G136" s="19"/>
      <c r="H136" s="19"/>
      <c r="I136" s="19"/>
      <c r="J136" s="19">
        <f t="shared" si="8"/>
        <v>6612.1220961415493</v>
      </c>
      <c r="K136" s="19"/>
      <c r="L136" s="6">
        <f t="shared" si="7"/>
        <v>1484130.4818153293</v>
      </c>
      <c r="M136" s="6"/>
      <c r="N136" s="3">
        <v>113</v>
      </c>
    </row>
    <row r="137" spans="2:14" s="3" customFormat="1" ht="12.75" hidden="1" outlineLevel="1" x14ac:dyDescent="0.2">
      <c r="B137" s="15"/>
      <c r="C137" s="22" t="s">
        <v>26</v>
      </c>
      <c r="D137" s="15">
        <v>128</v>
      </c>
      <c r="E137" s="15"/>
      <c r="F137" s="19">
        <f t="shared" si="9"/>
        <v>-16703.548490411387</v>
      </c>
      <c r="G137" s="19"/>
      <c r="H137" s="19"/>
      <c r="I137" s="19"/>
      <c r="J137" s="19">
        <f t="shared" si="8"/>
        <v>6567.2152486870482</v>
      </c>
      <c r="K137" s="19"/>
      <c r="L137" s="6">
        <f t="shared" si="7"/>
        <v>1473994.1485736049</v>
      </c>
      <c r="M137" s="6"/>
      <c r="N137" s="3">
        <v>112</v>
      </c>
    </row>
    <row r="138" spans="2:14" s="3" customFormat="1" ht="12.75" hidden="1" outlineLevel="1" x14ac:dyDescent="0.2">
      <c r="B138" s="15"/>
      <c r="C138" s="22" t="s">
        <v>27</v>
      </c>
      <c r="D138" s="15">
        <v>129</v>
      </c>
      <c r="E138" s="15"/>
      <c r="F138" s="19">
        <f t="shared" si="9"/>
        <v>-16703.548490411387</v>
      </c>
      <c r="G138" s="19"/>
      <c r="H138" s="19"/>
      <c r="I138" s="19"/>
      <c r="J138" s="19">
        <f t="shared" si="8"/>
        <v>6522.1085657613758</v>
      </c>
      <c r="K138" s="19"/>
      <c r="L138" s="6">
        <f t="shared" si="7"/>
        <v>1463812.708648955</v>
      </c>
      <c r="M138" s="6"/>
      <c r="N138" s="3">
        <v>111</v>
      </c>
    </row>
    <row r="139" spans="2:14" s="3" customFormat="1" ht="12.75" hidden="1" outlineLevel="1" x14ac:dyDescent="0.2">
      <c r="B139" s="15"/>
      <c r="C139" s="22" t="s">
        <v>28</v>
      </c>
      <c r="D139" s="15">
        <v>130</v>
      </c>
      <c r="E139" s="15"/>
      <c r="F139" s="19">
        <f t="shared" si="9"/>
        <v>-16703.548490411387</v>
      </c>
      <c r="G139" s="19"/>
      <c r="H139" s="19"/>
      <c r="I139" s="19"/>
      <c r="J139" s="19">
        <f t="shared" si="8"/>
        <v>6476.801158096684</v>
      </c>
      <c r="K139" s="19"/>
      <c r="L139" s="6">
        <f t="shared" si="7"/>
        <v>1453585.9613166403</v>
      </c>
      <c r="M139" s="6"/>
      <c r="N139" s="3">
        <v>110</v>
      </c>
    </row>
    <row r="140" spans="2:14" s="3" customFormat="1" ht="12.75" hidden="1" outlineLevel="1" x14ac:dyDescent="0.2">
      <c r="B140" s="15"/>
      <c r="C140" s="20" t="s">
        <v>29</v>
      </c>
      <c r="D140" s="15">
        <v>131</v>
      </c>
      <c r="E140" s="15"/>
      <c r="F140" s="19">
        <f t="shared" si="9"/>
        <v>-16703.548490411387</v>
      </c>
      <c r="G140" s="19"/>
      <c r="H140" s="19"/>
      <c r="I140" s="19"/>
      <c r="J140" s="19">
        <f t="shared" si="8"/>
        <v>6431.2921324678828</v>
      </c>
      <c r="K140" s="19"/>
      <c r="L140" s="6">
        <f t="shared" si="7"/>
        <v>1443313.7049586968</v>
      </c>
      <c r="M140" s="6"/>
      <c r="N140" s="3">
        <v>109</v>
      </c>
    </row>
    <row r="141" spans="2:14" s="3" customFormat="1" ht="12.75" hidden="1" outlineLevel="1" x14ac:dyDescent="0.2">
      <c r="B141" s="15"/>
      <c r="C141" s="20" t="s">
        <v>30</v>
      </c>
      <c r="D141" s="15">
        <v>132</v>
      </c>
      <c r="E141" s="15"/>
      <c r="F141" s="19">
        <f t="shared" si="9"/>
        <v>-16703.548490411387</v>
      </c>
      <c r="G141" s="19"/>
      <c r="H141" s="19"/>
      <c r="I141" s="19"/>
      <c r="J141" s="19">
        <f t="shared" si="8"/>
        <v>6385.5805916750351</v>
      </c>
      <c r="K141" s="19"/>
      <c r="L141" s="6">
        <f t="shared" si="7"/>
        <v>1432995.7370599606</v>
      </c>
      <c r="M141" s="6"/>
      <c r="N141" s="3">
        <v>108</v>
      </c>
    </row>
    <row r="142" spans="2:14" s="3" customFormat="1" ht="12.75" collapsed="1" x14ac:dyDescent="0.2">
      <c r="B142" s="15">
        <f>+B130+1</f>
        <v>2028</v>
      </c>
      <c r="C142" s="20" t="s">
        <v>19</v>
      </c>
      <c r="D142" s="15">
        <v>133</v>
      </c>
      <c r="E142" s="15"/>
      <c r="F142" s="19">
        <f t="shared" si="9"/>
        <v>-16703.548490411387</v>
      </c>
      <c r="G142" s="19"/>
      <c r="H142" s="19"/>
      <c r="I142" s="19"/>
      <c r="J142" s="19">
        <f t="shared" si="8"/>
        <v>6339.6656345256588</v>
      </c>
      <c r="K142" s="19"/>
      <c r="L142" s="6">
        <f t="shared" si="7"/>
        <v>1422631.8542040749</v>
      </c>
      <c r="M142" s="6"/>
      <c r="N142" s="3">
        <v>107</v>
      </c>
    </row>
    <row r="143" spans="2:14" s="3" customFormat="1" ht="12.75" hidden="1" outlineLevel="1" x14ac:dyDescent="0.2">
      <c r="B143" s="15"/>
      <c r="C143" s="20" t="s">
        <v>20</v>
      </c>
      <c r="D143" s="15">
        <v>134</v>
      </c>
      <c r="E143" s="15"/>
      <c r="F143" s="19">
        <f t="shared" si="9"/>
        <v>-16703.548490411387</v>
      </c>
      <c r="G143" s="19"/>
      <c r="H143" s="19"/>
      <c r="I143" s="19"/>
      <c r="J143" s="19">
        <f t="shared" si="8"/>
        <v>6293.5463558169677</v>
      </c>
      <c r="K143" s="19"/>
      <c r="L143" s="6">
        <f t="shared" si="7"/>
        <v>1412221.8520694806</v>
      </c>
      <c r="M143" s="6"/>
      <c r="N143" s="3">
        <v>106</v>
      </c>
    </row>
    <row r="144" spans="2:14" s="3" customFormat="1" ht="12.75" hidden="1" outlineLevel="1" x14ac:dyDescent="0.2">
      <c r="B144" s="15"/>
      <c r="C144" s="20" t="s">
        <v>21</v>
      </c>
      <c r="D144" s="15">
        <v>135</v>
      </c>
      <c r="E144" s="15"/>
      <c r="F144" s="19">
        <f t="shared" si="9"/>
        <v>-16703.548490411387</v>
      </c>
      <c r="G144" s="19"/>
      <c r="H144" s="19"/>
      <c r="I144" s="19"/>
      <c r="J144" s="19">
        <f t="shared" si="8"/>
        <v>6247.2218463180225</v>
      </c>
      <c r="K144" s="19"/>
      <c r="L144" s="6">
        <f t="shared" si="7"/>
        <v>1401765.5254253873</v>
      </c>
      <c r="M144" s="6"/>
      <c r="N144" s="3">
        <v>105</v>
      </c>
    </row>
    <row r="145" spans="2:14" s="3" customFormat="1" ht="12.75" hidden="1" outlineLevel="1" x14ac:dyDescent="0.2">
      <c r="B145" s="15"/>
      <c r="C145" s="20" t="s">
        <v>22</v>
      </c>
      <c r="D145" s="15">
        <v>136</v>
      </c>
      <c r="E145" s="15"/>
      <c r="F145" s="19">
        <f t="shared" si="9"/>
        <v>-16703.548490411387</v>
      </c>
      <c r="G145" s="19"/>
      <c r="H145" s="19"/>
      <c r="I145" s="19"/>
      <c r="J145" s="19">
        <f t="shared" si="8"/>
        <v>6200.6911927518076</v>
      </c>
      <c r="K145" s="19"/>
      <c r="L145" s="6">
        <f t="shared" si="7"/>
        <v>1391262.6681277277</v>
      </c>
      <c r="M145" s="6"/>
      <c r="N145" s="3">
        <v>104</v>
      </c>
    </row>
    <row r="146" spans="2:14" s="3" customFormat="1" ht="12.75" hidden="1" outlineLevel="1" x14ac:dyDescent="0.2">
      <c r="B146" s="15"/>
      <c r="C146" s="20" t="s">
        <v>23</v>
      </c>
      <c r="D146" s="15">
        <v>137</v>
      </c>
      <c r="E146" s="15"/>
      <c r="F146" s="19">
        <f t="shared" ref="F146:F209" si="10">F145</f>
        <v>-16703.548490411387</v>
      </c>
      <c r="G146" s="19"/>
      <c r="H146" s="19"/>
      <c r="I146" s="19"/>
      <c r="J146" s="19">
        <f t="shared" si="8"/>
        <v>6153.9534777772215</v>
      </c>
      <c r="K146" s="19"/>
      <c r="L146" s="6">
        <f t="shared" si="7"/>
        <v>1380713.0731150936</v>
      </c>
      <c r="M146" s="6"/>
      <c r="N146" s="3">
        <v>103</v>
      </c>
    </row>
    <row r="147" spans="2:14" s="3" customFormat="1" ht="12.75" hidden="1" outlineLevel="1" x14ac:dyDescent="0.2">
      <c r="B147" s="15"/>
      <c r="C147" s="21" t="s">
        <v>24</v>
      </c>
      <c r="D147" s="15">
        <v>138</v>
      </c>
      <c r="E147" s="15"/>
      <c r="F147" s="19">
        <f t="shared" si="10"/>
        <v>-16703.548490411387</v>
      </c>
      <c r="G147" s="19"/>
      <c r="H147" s="19"/>
      <c r="I147" s="19"/>
      <c r="J147" s="19">
        <f t="shared" si="8"/>
        <v>6107.0077799710007</v>
      </c>
      <c r="K147" s="19"/>
      <c r="L147" s="6">
        <f t="shared" si="7"/>
        <v>1370116.5324046533</v>
      </c>
      <c r="M147" s="6"/>
      <c r="N147" s="3">
        <v>102</v>
      </c>
    </row>
    <row r="148" spans="2:14" s="3" customFormat="1" ht="12.75" hidden="1" outlineLevel="1" x14ac:dyDescent="0.2">
      <c r="B148" s="15"/>
      <c r="C148" s="22" t="s">
        <v>25</v>
      </c>
      <c r="D148" s="15">
        <v>139</v>
      </c>
      <c r="E148" s="15"/>
      <c r="F148" s="19">
        <f t="shared" si="10"/>
        <v>-16703.548490411387</v>
      </c>
      <c r="G148" s="19"/>
      <c r="H148" s="19"/>
      <c r="I148" s="19"/>
      <c r="J148" s="19">
        <f t="shared" si="8"/>
        <v>6059.8531738095407</v>
      </c>
      <c r="K148" s="19"/>
      <c r="L148" s="6">
        <f t="shared" si="7"/>
        <v>1359472.8370880515</v>
      </c>
      <c r="M148" s="6"/>
      <c r="N148" s="3">
        <v>101</v>
      </c>
    </row>
    <row r="149" spans="2:14" s="3" customFormat="1" ht="12.75" hidden="1" outlineLevel="1" x14ac:dyDescent="0.2">
      <c r="B149" s="15"/>
      <c r="C149" s="22" t="s">
        <v>26</v>
      </c>
      <c r="D149" s="15">
        <v>140</v>
      </c>
      <c r="E149" s="15"/>
      <c r="F149" s="19">
        <f t="shared" si="10"/>
        <v>-16703.548490411387</v>
      </c>
      <c r="G149" s="19"/>
      <c r="H149" s="19"/>
      <c r="I149" s="19"/>
      <c r="J149" s="19">
        <f t="shared" si="8"/>
        <v>6012.4887296506631</v>
      </c>
      <c r="K149" s="19"/>
      <c r="L149" s="6">
        <f t="shared" si="7"/>
        <v>1348781.7773272907</v>
      </c>
      <c r="M149" s="6"/>
      <c r="N149" s="3">
        <v>100</v>
      </c>
    </row>
    <row r="150" spans="2:14" s="3" customFormat="1" ht="12.75" hidden="1" outlineLevel="1" x14ac:dyDescent="0.2">
      <c r="B150" s="15"/>
      <c r="C150" s="22" t="s">
        <v>27</v>
      </c>
      <c r="D150" s="15">
        <v>141</v>
      </c>
      <c r="E150" s="15"/>
      <c r="F150" s="19">
        <f t="shared" si="10"/>
        <v>-16703.548490411387</v>
      </c>
      <c r="G150" s="19"/>
      <c r="H150" s="19"/>
      <c r="I150" s="19"/>
      <c r="J150" s="19">
        <f t="shared" si="8"/>
        <v>5964.9135137152771</v>
      </c>
      <c r="K150" s="19"/>
      <c r="L150" s="6">
        <f t="shared" si="7"/>
        <v>1338043.1423505945</v>
      </c>
      <c r="M150" s="6"/>
      <c r="N150" s="3">
        <v>99</v>
      </c>
    </row>
    <row r="151" spans="2:14" s="3" customFormat="1" ht="12.75" hidden="1" outlineLevel="1" x14ac:dyDescent="0.2">
      <c r="B151" s="15"/>
      <c r="C151" s="22" t="s">
        <v>28</v>
      </c>
      <c r="D151" s="15">
        <v>142</v>
      </c>
      <c r="E151" s="15"/>
      <c r="F151" s="19">
        <f t="shared" si="10"/>
        <v>-16703.548490411387</v>
      </c>
      <c r="G151" s="19"/>
      <c r="H151" s="19"/>
      <c r="I151" s="19"/>
      <c r="J151" s="19">
        <f t="shared" si="8"/>
        <v>5917.1265880689789</v>
      </c>
      <c r="K151" s="19"/>
      <c r="L151" s="6">
        <f t="shared" si="7"/>
        <v>1327256.720448252</v>
      </c>
      <c r="M151" s="6"/>
      <c r="N151" s="3">
        <v>98</v>
      </c>
    </row>
    <row r="152" spans="2:14" s="3" customFormat="1" ht="12.75" hidden="1" outlineLevel="1" x14ac:dyDescent="0.2">
      <c r="B152" s="15"/>
      <c r="C152" s="20" t="s">
        <v>29</v>
      </c>
      <c r="D152" s="15">
        <v>143</v>
      </c>
      <c r="E152" s="15"/>
      <c r="F152" s="19">
        <f t="shared" si="10"/>
        <v>-16703.548490411387</v>
      </c>
      <c r="G152" s="19"/>
      <c r="H152" s="19"/>
      <c r="I152" s="19"/>
      <c r="J152" s="19">
        <f t="shared" si="8"/>
        <v>5869.1270106035554</v>
      </c>
      <c r="K152" s="19"/>
      <c r="L152" s="6">
        <f t="shared" si="7"/>
        <v>1316422.2989684441</v>
      </c>
      <c r="M152" s="6"/>
      <c r="N152" s="3">
        <v>97</v>
      </c>
    </row>
    <row r="153" spans="2:14" s="3" customFormat="1" ht="12.75" hidden="1" outlineLevel="1" x14ac:dyDescent="0.2">
      <c r="B153" s="15"/>
      <c r="C153" s="20" t="s">
        <v>30</v>
      </c>
      <c r="D153" s="15">
        <v>144</v>
      </c>
      <c r="E153" s="15"/>
      <c r="F153" s="19">
        <f t="shared" si="10"/>
        <v>-16703.548490411387</v>
      </c>
      <c r="G153" s="19"/>
      <c r="H153" s="19"/>
      <c r="I153" s="19"/>
      <c r="J153" s="19">
        <f t="shared" si="8"/>
        <v>5820.9138350184103</v>
      </c>
      <c r="K153" s="19"/>
      <c r="L153" s="6">
        <f t="shared" si="7"/>
        <v>1305539.6643130512</v>
      </c>
      <c r="M153" s="6"/>
      <c r="N153" s="3">
        <v>96</v>
      </c>
    </row>
    <row r="154" spans="2:14" s="3" customFormat="1" ht="12.75" collapsed="1" x14ac:dyDescent="0.2">
      <c r="B154" s="15">
        <f>+B142+1</f>
        <v>2029</v>
      </c>
      <c r="C154" s="20" t="s">
        <v>19</v>
      </c>
      <c r="D154" s="15">
        <v>145</v>
      </c>
      <c r="E154" s="15"/>
      <c r="F154" s="19">
        <f t="shared" si="10"/>
        <v>-16703.548490411387</v>
      </c>
      <c r="G154" s="19"/>
      <c r="H154" s="19"/>
      <c r="I154" s="19"/>
      <c r="J154" s="19">
        <f t="shared" si="8"/>
        <v>5772.4861108019113</v>
      </c>
      <c r="K154" s="19"/>
      <c r="L154" s="6">
        <f t="shared" si="7"/>
        <v>1294608.6019334416</v>
      </c>
      <c r="M154" s="6"/>
      <c r="N154" s="3">
        <v>95</v>
      </c>
    </row>
    <row r="155" spans="2:14" s="3" customFormat="1" ht="12.75" hidden="1" outlineLevel="1" x14ac:dyDescent="0.2">
      <c r="B155" s="15"/>
      <c r="C155" s="20" t="s">
        <v>20</v>
      </c>
      <c r="D155" s="15">
        <v>146</v>
      </c>
      <c r="E155" s="15"/>
      <c r="F155" s="19">
        <f t="shared" si="10"/>
        <v>-16703.548490411387</v>
      </c>
      <c r="G155" s="19"/>
      <c r="H155" s="19"/>
      <c r="I155" s="19"/>
      <c r="J155" s="19">
        <f t="shared" si="8"/>
        <v>5723.8428832126483</v>
      </c>
      <c r="K155" s="19"/>
      <c r="L155" s="6">
        <f t="shared" si="7"/>
        <v>1283628.8963262429</v>
      </c>
      <c r="M155" s="6"/>
      <c r="N155" s="3">
        <v>94</v>
      </c>
    </row>
    <row r="156" spans="2:14" s="3" customFormat="1" ht="12.75" hidden="1" outlineLevel="1" x14ac:dyDescent="0.2">
      <c r="B156" s="15"/>
      <c r="C156" s="20" t="s">
        <v>21</v>
      </c>
      <c r="D156" s="15">
        <v>147</v>
      </c>
      <c r="E156" s="15"/>
      <c r="F156" s="19">
        <f t="shared" si="10"/>
        <v>-16703.548490411387</v>
      </c>
      <c r="G156" s="19"/>
      <c r="H156" s="19"/>
      <c r="I156" s="19"/>
      <c r="J156" s="19">
        <f t="shared" si="8"/>
        <v>5674.9831932606148</v>
      </c>
      <c r="K156" s="19"/>
      <c r="L156" s="6">
        <f t="shared" si="7"/>
        <v>1272600.3310290922</v>
      </c>
      <c r="M156" s="6"/>
      <c r="N156" s="3">
        <v>93</v>
      </c>
    </row>
    <row r="157" spans="2:14" s="3" customFormat="1" ht="12.75" hidden="1" outlineLevel="1" x14ac:dyDescent="0.2">
      <c r="B157" s="15"/>
      <c r="C157" s="20" t="s">
        <v>22</v>
      </c>
      <c r="D157" s="15">
        <v>148</v>
      </c>
      <c r="E157" s="15"/>
      <c r="F157" s="19">
        <f t="shared" si="10"/>
        <v>-16703.548490411387</v>
      </c>
      <c r="G157" s="19"/>
      <c r="H157" s="19"/>
      <c r="I157" s="19"/>
      <c r="J157" s="19">
        <f t="shared" si="8"/>
        <v>5625.9060776882943</v>
      </c>
      <c r="K157" s="19"/>
      <c r="L157" s="6">
        <f t="shared" si="7"/>
        <v>1261522.6886163692</v>
      </c>
      <c r="M157" s="6"/>
      <c r="N157" s="3">
        <v>92</v>
      </c>
    </row>
    <row r="158" spans="2:14" s="3" customFormat="1" ht="12.75" hidden="1" outlineLevel="1" x14ac:dyDescent="0.2">
      <c r="B158" s="15"/>
      <c r="C158" s="20" t="s">
        <v>23</v>
      </c>
      <c r="D158" s="15">
        <v>149</v>
      </c>
      <c r="E158" s="15"/>
      <c r="F158" s="19">
        <f t="shared" si="10"/>
        <v>-16703.548490411387</v>
      </c>
      <c r="G158" s="19"/>
      <c r="H158" s="19"/>
      <c r="I158" s="19"/>
      <c r="J158" s="19">
        <f t="shared" si="8"/>
        <v>5576.6105689516762</v>
      </c>
      <c r="K158" s="19"/>
      <c r="L158" s="6">
        <f t="shared" si="7"/>
        <v>1250395.7506949094</v>
      </c>
      <c r="M158" s="6"/>
      <c r="N158" s="3">
        <v>91</v>
      </c>
    </row>
    <row r="159" spans="2:14" s="3" customFormat="1" ht="12.75" hidden="1" outlineLevel="1" x14ac:dyDescent="0.2">
      <c r="B159" s="15"/>
      <c r="C159" s="21" t="s">
        <v>24</v>
      </c>
      <c r="D159" s="15">
        <v>150</v>
      </c>
      <c r="E159" s="15"/>
      <c r="F159" s="19">
        <f t="shared" si="10"/>
        <v>-16703.548490411387</v>
      </c>
      <c r="G159" s="19"/>
      <c r="H159" s="19"/>
      <c r="I159" s="19"/>
      <c r="J159" s="19">
        <f t="shared" si="8"/>
        <v>5527.0956952011802</v>
      </c>
      <c r="K159" s="19"/>
      <c r="L159" s="6">
        <f t="shared" si="7"/>
        <v>1239219.2978996991</v>
      </c>
      <c r="M159" s="6"/>
      <c r="N159" s="3">
        <v>90</v>
      </c>
    </row>
    <row r="160" spans="2:14" s="3" customFormat="1" ht="12.75" hidden="1" outlineLevel="1" x14ac:dyDescent="0.2">
      <c r="B160" s="15"/>
      <c r="C160" s="22" t="s">
        <v>25</v>
      </c>
      <c r="D160" s="15">
        <v>151</v>
      </c>
      <c r="E160" s="15"/>
      <c r="F160" s="19">
        <f t="shared" si="10"/>
        <v>-16703.548490411387</v>
      </c>
      <c r="G160" s="19"/>
      <c r="H160" s="19"/>
      <c r="I160" s="19"/>
      <c r="J160" s="19">
        <f t="shared" si="8"/>
        <v>5477.3604802624941</v>
      </c>
      <c r="K160" s="19"/>
      <c r="L160" s="6">
        <f t="shared" ref="L160:L223" si="11">L159+SUM(F160:J160)</f>
        <v>1227993.1098895501</v>
      </c>
      <c r="M160" s="6"/>
      <c r="N160" s="3">
        <v>89</v>
      </c>
    </row>
    <row r="161" spans="2:14" s="3" customFormat="1" ht="12.75" hidden="1" outlineLevel="1" x14ac:dyDescent="0.2">
      <c r="B161" s="15"/>
      <c r="C161" s="22" t="s">
        <v>26</v>
      </c>
      <c r="D161" s="15">
        <v>152</v>
      </c>
      <c r="E161" s="15"/>
      <c r="F161" s="19">
        <f t="shared" si="10"/>
        <v>-16703.548490411387</v>
      </c>
      <c r="G161" s="19"/>
      <c r="H161" s="19"/>
      <c r="I161" s="19"/>
      <c r="J161" s="19">
        <f t="shared" si="8"/>
        <v>5427.4039436173316</v>
      </c>
      <c r="K161" s="19"/>
      <c r="L161" s="6">
        <f t="shared" si="11"/>
        <v>1216716.9653427561</v>
      </c>
      <c r="M161" s="6"/>
      <c r="N161" s="3">
        <v>88</v>
      </c>
    </row>
    <row r="162" spans="2:14" s="3" customFormat="1" ht="12.75" hidden="1" outlineLevel="1" x14ac:dyDescent="0.2">
      <c r="B162" s="15"/>
      <c r="C162" s="22" t="s">
        <v>27</v>
      </c>
      <c r="D162" s="15">
        <v>153</v>
      </c>
      <c r="E162" s="15"/>
      <c r="F162" s="19">
        <f t="shared" si="10"/>
        <v>-16703.548490411387</v>
      </c>
      <c r="G162" s="19"/>
      <c r="H162" s="19"/>
      <c r="I162" s="19"/>
      <c r="J162" s="19">
        <f t="shared" ref="J162:J225" si="12">SUM(L161,SUM(F162:H162)/2)*5.34%/12</f>
        <v>5377.2251003840984</v>
      </c>
      <c r="K162" s="19"/>
      <c r="L162" s="6">
        <f t="shared" si="11"/>
        <v>1205390.6419527289</v>
      </c>
      <c r="M162" s="6"/>
      <c r="N162" s="3">
        <v>87</v>
      </c>
    </row>
    <row r="163" spans="2:14" s="3" customFormat="1" ht="12.75" hidden="1" outlineLevel="1" x14ac:dyDescent="0.2">
      <c r="B163" s="15"/>
      <c r="C163" s="22" t="s">
        <v>28</v>
      </c>
      <c r="D163" s="15">
        <v>154</v>
      </c>
      <c r="E163" s="15"/>
      <c r="F163" s="19">
        <f t="shared" si="10"/>
        <v>-16703.548490411387</v>
      </c>
      <c r="G163" s="19"/>
      <c r="H163" s="19"/>
      <c r="I163" s="19"/>
      <c r="J163" s="19">
        <f t="shared" si="12"/>
        <v>5326.8229612984769</v>
      </c>
      <c r="K163" s="19"/>
      <c r="L163" s="6">
        <f t="shared" si="11"/>
        <v>1194013.916423616</v>
      </c>
      <c r="M163" s="6"/>
      <c r="N163" s="3">
        <v>86</v>
      </c>
    </row>
    <row r="164" spans="2:14" s="3" customFormat="1" ht="12.75" hidden="1" outlineLevel="1" x14ac:dyDescent="0.2">
      <c r="B164" s="15"/>
      <c r="C164" s="20" t="s">
        <v>29</v>
      </c>
      <c r="D164" s="15">
        <v>155</v>
      </c>
      <c r="E164" s="15"/>
      <c r="F164" s="19">
        <f t="shared" si="10"/>
        <v>-16703.548490411387</v>
      </c>
      <c r="G164" s="19"/>
      <c r="H164" s="19"/>
      <c r="I164" s="19"/>
      <c r="J164" s="19">
        <f t="shared" si="12"/>
        <v>5276.1965326939253</v>
      </c>
      <c r="K164" s="19"/>
      <c r="L164" s="6">
        <f t="shared" si="11"/>
        <v>1182586.5644658986</v>
      </c>
      <c r="M164" s="6"/>
      <c r="N164" s="3">
        <v>85</v>
      </c>
    </row>
    <row r="165" spans="2:14" s="3" customFormat="1" ht="12.75" hidden="1" outlineLevel="1" x14ac:dyDescent="0.2">
      <c r="B165" s="15"/>
      <c r="C165" s="20" t="s">
        <v>30</v>
      </c>
      <c r="D165" s="15">
        <v>156</v>
      </c>
      <c r="E165" s="15"/>
      <c r="F165" s="19">
        <f t="shared" si="10"/>
        <v>-16703.548490411387</v>
      </c>
      <c r="G165" s="19"/>
      <c r="H165" s="19"/>
      <c r="I165" s="19"/>
      <c r="J165" s="19">
        <f t="shared" si="12"/>
        <v>5225.3448164820829</v>
      </c>
      <c r="K165" s="19"/>
      <c r="L165" s="6">
        <f t="shared" si="11"/>
        <v>1171108.3607919693</v>
      </c>
      <c r="M165" s="6"/>
      <c r="N165" s="3">
        <v>84</v>
      </c>
    </row>
    <row r="166" spans="2:14" s="3" customFormat="1" ht="12.75" collapsed="1" x14ac:dyDescent="0.2">
      <c r="B166" s="15">
        <f>+B154+1</f>
        <v>2030</v>
      </c>
      <c r="C166" s="20" t="s">
        <v>19</v>
      </c>
      <c r="D166" s="15">
        <v>157</v>
      </c>
      <c r="E166" s="15"/>
      <c r="F166" s="19">
        <f t="shared" si="10"/>
        <v>-16703.548490411387</v>
      </c>
      <c r="G166" s="19"/>
      <c r="H166" s="19"/>
      <c r="I166" s="19"/>
      <c r="J166" s="19">
        <f t="shared" si="12"/>
        <v>5174.2668101330974</v>
      </c>
      <c r="K166" s="19"/>
      <c r="L166" s="6">
        <f t="shared" si="11"/>
        <v>1159579.0791116911</v>
      </c>
      <c r="M166" s="6"/>
      <c r="N166" s="3">
        <v>83</v>
      </c>
    </row>
    <row r="167" spans="2:14" s="3" customFormat="1" ht="12.75" hidden="1" outlineLevel="1" x14ac:dyDescent="0.2">
      <c r="B167" s="15"/>
      <c r="C167" s="20" t="s">
        <v>20</v>
      </c>
      <c r="D167" s="15">
        <v>158</v>
      </c>
      <c r="E167" s="15"/>
      <c r="F167" s="19">
        <f t="shared" si="10"/>
        <v>-16703.548490411387</v>
      </c>
      <c r="G167" s="19"/>
      <c r="H167" s="19"/>
      <c r="I167" s="19"/>
      <c r="J167" s="19">
        <f t="shared" si="12"/>
        <v>5122.961506655859</v>
      </c>
      <c r="K167" s="19"/>
      <c r="L167" s="6">
        <f t="shared" si="11"/>
        <v>1147998.4921279356</v>
      </c>
      <c r="M167" s="6"/>
      <c r="N167" s="3">
        <v>82</v>
      </c>
    </row>
    <row r="168" spans="2:14" s="3" customFormat="1" ht="12.75" hidden="1" outlineLevel="1" x14ac:dyDescent="0.2">
      <c r="B168" s="15"/>
      <c r="C168" s="20" t="s">
        <v>21</v>
      </c>
      <c r="D168" s="15">
        <v>159</v>
      </c>
      <c r="E168" s="15"/>
      <c r="F168" s="19">
        <f t="shared" si="10"/>
        <v>-16703.548490411387</v>
      </c>
      <c r="G168" s="19"/>
      <c r="H168" s="19"/>
      <c r="I168" s="19"/>
      <c r="J168" s="19">
        <f t="shared" si="12"/>
        <v>5071.4278945781471</v>
      </c>
      <c r="K168" s="19"/>
      <c r="L168" s="6">
        <f t="shared" si="11"/>
        <v>1136366.3715321023</v>
      </c>
      <c r="M168" s="6"/>
      <c r="N168" s="3">
        <v>81</v>
      </c>
    </row>
    <row r="169" spans="2:14" s="3" customFormat="1" ht="12.75" hidden="1" outlineLevel="1" x14ac:dyDescent="0.2">
      <c r="B169" s="15"/>
      <c r="C169" s="20" t="s">
        <v>22</v>
      </c>
      <c r="D169" s="15">
        <v>160</v>
      </c>
      <c r="E169" s="15"/>
      <c r="F169" s="19">
        <f t="shared" si="10"/>
        <v>-16703.548490411387</v>
      </c>
      <c r="G169" s="19"/>
      <c r="H169" s="19"/>
      <c r="I169" s="19"/>
      <c r="J169" s="19">
        <f t="shared" si="12"/>
        <v>5019.6649579266896</v>
      </c>
      <c r="K169" s="19"/>
      <c r="L169" s="6">
        <f t="shared" si="11"/>
        <v>1124682.4879996176</v>
      </c>
      <c r="M169" s="6"/>
      <c r="N169" s="3">
        <v>80</v>
      </c>
    </row>
    <row r="170" spans="2:14" s="3" customFormat="1" ht="12.75" hidden="1" outlineLevel="1" x14ac:dyDescent="0.2">
      <c r="B170" s="15"/>
      <c r="C170" s="20" t="s">
        <v>23</v>
      </c>
      <c r="D170" s="15">
        <v>161</v>
      </c>
      <c r="E170" s="15"/>
      <c r="F170" s="19">
        <f t="shared" si="10"/>
        <v>-16703.548490411387</v>
      </c>
      <c r="G170" s="19"/>
      <c r="H170" s="19"/>
      <c r="I170" s="19"/>
      <c r="J170" s="19">
        <f t="shared" si="12"/>
        <v>4967.6716762071319</v>
      </c>
      <c r="K170" s="19"/>
      <c r="L170" s="6">
        <f t="shared" si="11"/>
        <v>1112946.6111854133</v>
      </c>
      <c r="M170" s="6"/>
      <c r="N170" s="3">
        <v>79</v>
      </c>
    </row>
    <row r="171" spans="2:14" s="3" customFormat="1" ht="12.75" hidden="1" outlineLevel="1" x14ac:dyDescent="0.2">
      <c r="B171" s="15"/>
      <c r="C171" s="21" t="s">
        <v>24</v>
      </c>
      <c r="D171" s="15">
        <v>162</v>
      </c>
      <c r="E171" s="15"/>
      <c r="F171" s="19">
        <f t="shared" si="10"/>
        <v>-16703.548490411387</v>
      </c>
      <c r="G171" s="19"/>
      <c r="H171" s="19"/>
      <c r="I171" s="19"/>
      <c r="J171" s="19">
        <f t="shared" si="12"/>
        <v>4915.4470243839232</v>
      </c>
      <c r="K171" s="19"/>
      <c r="L171" s="6">
        <f t="shared" si="11"/>
        <v>1101158.5097193858</v>
      </c>
      <c r="M171" s="6"/>
      <c r="N171" s="3">
        <v>78</v>
      </c>
    </row>
    <row r="172" spans="2:14" s="3" customFormat="1" ht="12.75" hidden="1" outlineLevel="1" x14ac:dyDescent="0.2">
      <c r="B172" s="15"/>
      <c r="C172" s="22" t="s">
        <v>25</v>
      </c>
      <c r="D172" s="15">
        <v>163</v>
      </c>
      <c r="E172" s="15"/>
      <c r="F172" s="19">
        <f t="shared" si="10"/>
        <v>-16703.548490411387</v>
      </c>
      <c r="G172" s="19"/>
      <c r="H172" s="19"/>
      <c r="I172" s="19"/>
      <c r="J172" s="19">
        <f t="shared" si="12"/>
        <v>4862.9899728601004</v>
      </c>
      <c r="K172" s="19"/>
      <c r="L172" s="6">
        <f t="shared" si="11"/>
        <v>1089317.9512018345</v>
      </c>
      <c r="M172" s="6"/>
      <c r="N172" s="3">
        <v>77</v>
      </c>
    </row>
    <row r="173" spans="2:14" s="3" customFormat="1" ht="12.75" hidden="1" outlineLevel="1" x14ac:dyDescent="0.2">
      <c r="B173" s="15"/>
      <c r="C173" s="22" t="s">
        <v>26</v>
      </c>
      <c r="D173" s="15">
        <v>164</v>
      </c>
      <c r="E173" s="15"/>
      <c r="F173" s="19">
        <f t="shared" si="10"/>
        <v>-16703.548490411387</v>
      </c>
      <c r="G173" s="19"/>
      <c r="H173" s="19"/>
      <c r="I173" s="19"/>
      <c r="J173" s="19">
        <f t="shared" si="12"/>
        <v>4810.2994874569968</v>
      </c>
      <c r="K173" s="19"/>
      <c r="L173" s="6">
        <f t="shared" si="11"/>
        <v>1077424.70219888</v>
      </c>
      <c r="M173" s="6"/>
      <c r="N173" s="3">
        <v>76</v>
      </c>
    </row>
    <row r="174" spans="2:14" s="3" customFormat="1" ht="12.75" hidden="1" outlineLevel="1" x14ac:dyDescent="0.2">
      <c r="B174" s="15"/>
      <c r="C174" s="22" t="s">
        <v>27</v>
      </c>
      <c r="D174" s="15">
        <v>165</v>
      </c>
      <c r="E174" s="15"/>
      <c r="F174" s="19">
        <f t="shared" si="10"/>
        <v>-16703.548490411387</v>
      </c>
      <c r="G174" s="19"/>
      <c r="H174" s="19"/>
      <c r="I174" s="19"/>
      <c r="J174" s="19">
        <f t="shared" si="12"/>
        <v>4757.37452939385</v>
      </c>
      <c r="K174" s="19"/>
      <c r="L174" s="6">
        <f t="shared" si="11"/>
        <v>1065478.5282378625</v>
      </c>
      <c r="M174" s="6"/>
      <c r="N174" s="3">
        <v>75</v>
      </c>
    </row>
    <row r="175" spans="2:14" s="3" customFormat="1" ht="12.75" hidden="1" outlineLevel="1" x14ac:dyDescent="0.2">
      <c r="B175" s="15"/>
      <c r="C175" s="22" t="s">
        <v>28</v>
      </c>
      <c r="D175" s="15">
        <v>166</v>
      </c>
      <c r="E175" s="15"/>
      <c r="F175" s="19">
        <f t="shared" si="10"/>
        <v>-16703.548490411387</v>
      </c>
      <c r="G175" s="19"/>
      <c r="H175" s="19"/>
      <c r="I175" s="19"/>
      <c r="J175" s="19">
        <f t="shared" si="12"/>
        <v>4704.2140552673218</v>
      </c>
      <c r="K175" s="19"/>
      <c r="L175" s="6">
        <f t="shared" si="11"/>
        <v>1053479.1938027185</v>
      </c>
      <c r="M175" s="6"/>
      <c r="N175" s="3">
        <v>74</v>
      </c>
    </row>
    <row r="176" spans="2:14" s="3" customFormat="1" ht="12.75" hidden="1" outlineLevel="1" x14ac:dyDescent="0.2">
      <c r="B176" s="15"/>
      <c r="C176" s="20" t="s">
        <v>29</v>
      </c>
      <c r="D176" s="15">
        <v>167</v>
      </c>
      <c r="E176" s="15"/>
      <c r="F176" s="19">
        <f t="shared" si="10"/>
        <v>-16703.548490411387</v>
      </c>
      <c r="G176" s="19"/>
      <c r="H176" s="19"/>
      <c r="I176" s="19"/>
      <c r="J176" s="19">
        <f t="shared" si="12"/>
        <v>4650.8170170309322</v>
      </c>
      <c r="K176" s="19"/>
      <c r="L176" s="6">
        <f t="shared" si="11"/>
        <v>1041426.4623293381</v>
      </c>
      <c r="M176" s="6"/>
      <c r="N176" s="3">
        <v>73</v>
      </c>
    </row>
    <row r="177" spans="2:14" s="3" customFormat="1" ht="12.75" hidden="1" outlineLevel="1" x14ac:dyDescent="0.2">
      <c r="B177" s="15"/>
      <c r="C177" s="20" t="s">
        <v>30</v>
      </c>
      <c r="D177" s="15">
        <v>168</v>
      </c>
      <c r="E177" s="15"/>
      <c r="F177" s="19">
        <f t="shared" si="10"/>
        <v>-16703.548490411387</v>
      </c>
      <c r="G177" s="19"/>
      <c r="H177" s="19"/>
      <c r="I177" s="19"/>
      <c r="J177" s="19">
        <f t="shared" si="12"/>
        <v>4597.1823619743891</v>
      </c>
      <c r="K177" s="19"/>
      <c r="L177" s="6">
        <f t="shared" si="11"/>
        <v>1029320.0962009011</v>
      </c>
      <c r="M177" s="6"/>
      <c r="N177" s="3">
        <v>72</v>
      </c>
    </row>
    <row r="178" spans="2:14" s="3" customFormat="1" ht="12.75" collapsed="1" x14ac:dyDescent="0.2">
      <c r="B178" s="15">
        <f>+B166+1</f>
        <v>2031</v>
      </c>
      <c r="C178" s="20" t="s">
        <v>19</v>
      </c>
      <c r="D178" s="15">
        <v>169</v>
      </c>
      <c r="E178" s="15"/>
      <c r="F178" s="19">
        <f t="shared" si="10"/>
        <v>-16703.548490411387</v>
      </c>
      <c r="G178" s="19"/>
      <c r="H178" s="19"/>
      <c r="I178" s="19"/>
      <c r="J178" s="19">
        <f t="shared" si="12"/>
        <v>4543.309032702844</v>
      </c>
      <c r="K178" s="19"/>
      <c r="L178" s="6">
        <f t="shared" si="11"/>
        <v>1017159.8567431925</v>
      </c>
      <c r="M178" s="6"/>
      <c r="N178" s="3">
        <v>71</v>
      </c>
    </row>
    <row r="179" spans="2:14" s="3" customFormat="1" ht="12.75" hidden="1" outlineLevel="1" x14ac:dyDescent="0.2">
      <c r="B179" s="15"/>
      <c r="C179" s="20" t="s">
        <v>20</v>
      </c>
      <c r="D179" s="15">
        <v>170</v>
      </c>
      <c r="E179" s="15"/>
      <c r="F179" s="19">
        <f t="shared" si="10"/>
        <v>-16703.548490411387</v>
      </c>
      <c r="G179" s="19"/>
      <c r="H179" s="19"/>
      <c r="I179" s="19"/>
      <c r="J179" s="19">
        <f t="shared" si="12"/>
        <v>4489.1959671160412</v>
      </c>
      <c r="K179" s="19"/>
      <c r="L179" s="6">
        <f t="shared" si="11"/>
        <v>1004945.5042198972</v>
      </c>
      <c r="M179" s="6"/>
      <c r="N179" s="3">
        <v>70</v>
      </c>
    </row>
    <row r="180" spans="2:14" s="3" customFormat="1" ht="12.75" hidden="1" outlineLevel="1" x14ac:dyDescent="0.2">
      <c r="B180" s="15"/>
      <c r="C180" s="20" t="s">
        <v>21</v>
      </c>
      <c r="D180" s="15">
        <v>171</v>
      </c>
      <c r="E180" s="15"/>
      <c r="F180" s="19">
        <f t="shared" si="10"/>
        <v>-16703.548490411387</v>
      </c>
      <c r="G180" s="19"/>
      <c r="H180" s="19"/>
      <c r="I180" s="19"/>
      <c r="J180" s="19">
        <f t="shared" si="12"/>
        <v>4434.8420983873775</v>
      </c>
      <c r="K180" s="19"/>
      <c r="L180" s="6">
        <f t="shared" si="11"/>
        <v>992676.79782787315</v>
      </c>
      <c r="M180" s="6"/>
      <c r="N180" s="3">
        <v>69</v>
      </c>
    </row>
    <row r="181" spans="2:14" s="3" customFormat="1" ht="12.75" hidden="1" outlineLevel="1" x14ac:dyDescent="0.2">
      <c r="B181" s="15"/>
      <c r="C181" s="20" t="s">
        <v>22</v>
      </c>
      <c r="D181" s="15">
        <v>172</v>
      </c>
      <c r="E181" s="15"/>
      <c r="F181" s="19">
        <f t="shared" si="10"/>
        <v>-16703.548490411387</v>
      </c>
      <c r="G181" s="19"/>
      <c r="H181" s="19"/>
      <c r="I181" s="19"/>
      <c r="J181" s="19">
        <f t="shared" si="12"/>
        <v>4380.2463549428694</v>
      </c>
      <c r="K181" s="19"/>
      <c r="L181" s="6">
        <f t="shared" si="11"/>
        <v>980353.49569240469</v>
      </c>
      <c r="M181" s="6"/>
      <c r="N181" s="3">
        <v>68</v>
      </c>
    </row>
    <row r="182" spans="2:14" s="3" customFormat="1" ht="12.75" hidden="1" outlineLevel="1" x14ac:dyDescent="0.2">
      <c r="B182" s="15"/>
      <c r="C182" s="20" t="s">
        <v>23</v>
      </c>
      <c r="D182" s="15">
        <v>173</v>
      </c>
      <c r="E182" s="15"/>
      <c r="F182" s="19">
        <f t="shared" si="10"/>
        <v>-16703.548490411387</v>
      </c>
      <c r="G182" s="19"/>
      <c r="H182" s="19"/>
      <c r="I182" s="19"/>
      <c r="J182" s="19">
        <f t="shared" si="12"/>
        <v>4325.4076604400352</v>
      </c>
      <c r="K182" s="19"/>
      <c r="L182" s="6">
        <f t="shared" si="11"/>
        <v>967975.35486243339</v>
      </c>
      <c r="M182" s="6"/>
      <c r="N182" s="3">
        <v>67</v>
      </c>
    </row>
    <row r="183" spans="2:14" s="3" customFormat="1" ht="12.75" hidden="1" outlineLevel="1" x14ac:dyDescent="0.2">
      <c r="B183" s="15"/>
      <c r="C183" s="21" t="s">
        <v>24</v>
      </c>
      <c r="D183" s="15">
        <v>174</v>
      </c>
      <c r="E183" s="15"/>
      <c r="F183" s="19">
        <f t="shared" si="10"/>
        <v>-16703.548490411387</v>
      </c>
      <c r="G183" s="19"/>
      <c r="H183" s="19"/>
      <c r="I183" s="19"/>
      <c r="J183" s="19">
        <f t="shared" si="12"/>
        <v>4270.3249337466632</v>
      </c>
      <c r="K183" s="19"/>
      <c r="L183" s="6">
        <f t="shared" si="11"/>
        <v>955542.13130576862</v>
      </c>
      <c r="M183" s="6"/>
      <c r="N183" s="3">
        <v>66</v>
      </c>
    </row>
    <row r="184" spans="2:14" s="3" customFormat="1" ht="12.75" hidden="1" outlineLevel="1" x14ac:dyDescent="0.2">
      <c r="B184" s="15"/>
      <c r="C184" s="22" t="s">
        <v>25</v>
      </c>
      <c r="D184" s="15">
        <v>175</v>
      </c>
      <c r="E184" s="15"/>
      <c r="F184" s="19">
        <f t="shared" si="10"/>
        <v>-16703.548490411387</v>
      </c>
      <c r="G184" s="19"/>
      <c r="H184" s="19"/>
      <c r="I184" s="19"/>
      <c r="J184" s="19">
        <f t="shared" si="12"/>
        <v>4214.9970889195047</v>
      </c>
      <c r="K184" s="19"/>
      <c r="L184" s="6">
        <f t="shared" si="11"/>
        <v>943053.57990427676</v>
      </c>
      <c r="M184" s="6"/>
      <c r="N184" s="3">
        <v>65</v>
      </c>
    </row>
    <row r="185" spans="2:14" s="3" customFormat="1" ht="12.75" hidden="1" outlineLevel="1" x14ac:dyDescent="0.2">
      <c r="B185" s="15"/>
      <c r="C185" s="22" t="s">
        <v>26</v>
      </c>
      <c r="D185" s="15">
        <v>176</v>
      </c>
      <c r="E185" s="15"/>
      <c r="F185" s="19">
        <f t="shared" si="10"/>
        <v>-16703.548490411387</v>
      </c>
      <c r="G185" s="19"/>
      <c r="H185" s="19"/>
      <c r="I185" s="19"/>
      <c r="J185" s="19">
        <f t="shared" si="12"/>
        <v>4159.4230351828655</v>
      </c>
      <c r="K185" s="19"/>
      <c r="L185" s="6">
        <f t="shared" si="11"/>
        <v>930509.45444904827</v>
      </c>
      <c r="M185" s="6"/>
      <c r="N185" s="3">
        <v>64</v>
      </c>
    </row>
    <row r="186" spans="2:14" s="3" customFormat="1" ht="12.75" hidden="1" outlineLevel="1" x14ac:dyDescent="0.2">
      <c r="B186" s="15"/>
      <c r="C186" s="22" t="s">
        <v>27</v>
      </c>
      <c r="D186" s="15">
        <v>177</v>
      </c>
      <c r="E186" s="15"/>
      <c r="F186" s="19">
        <f t="shared" si="10"/>
        <v>-16703.548490411387</v>
      </c>
      <c r="G186" s="19"/>
      <c r="H186" s="19"/>
      <c r="I186" s="19"/>
      <c r="J186" s="19">
        <f t="shared" si="12"/>
        <v>4103.6016769070993</v>
      </c>
      <c r="K186" s="19"/>
      <c r="L186" s="6">
        <f t="shared" si="11"/>
        <v>917909.50763554394</v>
      </c>
      <c r="M186" s="6"/>
      <c r="N186" s="3">
        <v>63</v>
      </c>
    </row>
    <row r="187" spans="2:14" s="3" customFormat="1" ht="12.75" hidden="1" outlineLevel="1" x14ac:dyDescent="0.2">
      <c r="B187" s="15"/>
      <c r="C187" s="22" t="s">
        <v>28</v>
      </c>
      <c r="D187" s="15">
        <v>178</v>
      </c>
      <c r="E187" s="15"/>
      <c r="F187" s="19">
        <f t="shared" si="10"/>
        <v>-16703.548490411387</v>
      </c>
      <c r="G187" s="19"/>
      <c r="H187" s="19"/>
      <c r="I187" s="19"/>
      <c r="J187" s="19">
        <f t="shared" si="12"/>
        <v>4047.531913587005</v>
      </c>
      <c r="K187" s="19"/>
      <c r="L187" s="6">
        <f t="shared" si="11"/>
        <v>905253.49105871958</v>
      </c>
      <c r="M187" s="6"/>
      <c r="N187" s="3">
        <v>62</v>
      </c>
    </row>
    <row r="188" spans="2:14" s="3" customFormat="1" ht="12.75" hidden="1" outlineLevel="1" x14ac:dyDescent="0.2">
      <c r="B188" s="15"/>
      <c r="C188" s="20" t="s">
        <v>29</v>
      </c>
      <c r="D188" s="15">
        <v>179</v>
      </c>
      <c r="E188" s="15"/>
      <c r="F188" s="19">
        <f t="shared" si="10"/>
        <v>-16703.548490411387</v>
      </c>
      <c r="G188" s="19"/>
      <c r="H188" s="19"/>
      <c r="I188" s="19"/>
      <c r="J188" s="19">
        <f t="shared" si="12"/>
        <v>3991.2126398201362</v>
      </c>
      <c r="K188" s="19"/>
      <c r="L188" s="6">
        <f t="shared" si="11"/>
        <v>892541.15520812827</v>
      </c>
      <c r="M188" s="6"/>
      <c r="N188" s="3">
        <v>61</v>
      </c>
    </row>
    <row r="189" spans="2:14" s="3" customFormat="1" ht="12.75" hidden="1" outlineLevel="1" x14ac:dyDescent="0.2">
      <c r="B189" s="15"/>
      <c r="C189" s="20" t="s">
        <v>30</v>
      </c>
      <c r="D189" s="15">
        <v>180</v>
      </c>
      <c r="E189" s="15"/>
      <c r="F189" s="19">
        <f t="shared" si="10"/>
        <v>-16703.548490411387</v>
      </c>
      <c r="G189" s="19"/>
      <c r="H189" s="19"/>
      <c r="I189" s="19"/>
      <c r="J189" s="19">
        <f t="shared" si="12"/>
        <v>3934.6427452850053</v>
      </c>
      <c r="K189" s="19"/>
      <c r="L189" s="6">
        <f t="shared" si="11"/>
        <v>879772.24946300185</v>
      </c>
      <c r="M189" s="6"/>
      <c r="N189" s="3">
        <v>60</v>
      </c>
    </row>
    <row r="190" spans="2:14" s="3" customFormat="1" ht="12.75" collapsed="1" x14ac:dyDescent="0.2">
      <c r="B190" s="15">
        <f>+B178+1</f>
        <v>2032</v>
      </c>
      <c r="C190" s="20" t="s">
        <v>19</v>
      </c>
      <c r="D190" s="15">
        <v>181</v>
      </c>
      <c r="E190" s="15"/>
      <c r="F190" s="19">
        <f t="shared" si="10"/>
        <v>-16703.548490411387</v>
      </c>
      <c r="G190" s="19"/>
      <c r="H190" s="19"/>
      <c r="I190" s="19"/>
      <c r="J190" s="19">
        <f t="shared" si="12"/>
        <v>3877.8211147191928</v>
      </c>
      <c r="K190" s="19"/>
      <c r="L190" s="6">
        <f t="shared" si="11"/>
        <v>866946.52208730963</v>
      </c>
      <c r="M190" s="6"/>
      <c r="N190" s="3">
        <v>59</v>
      </c>
    </row>
    <row r="191" spans="2:14" s="3" customFormat="1" ht="12.75" hidden="1" outlineLevel="1" x14ac:dyDescent="0.2">
      <c r="B191" s="15"/>
      <c r="C191" s="20" t="s">
        <v>20</v>
      </c>
      <c r="D191" s="15">
        <v>182</v>
      </c>
      <c r="E191" s="15"/>
      <c r="F191" s="19">
        <f t="shared" si="10"/>
        <v>-16703.548490411387</v>
      </c>
      <c r="G191" s="19"/>
      <c r="H191" s="19"/>
      <c r="I191" s="19"/>
      <c r="J191" s="19">
        <f t="shared" si="12"/>
        <v>3820.7466278973625</v>
      </c>
      <c r="K191" s="19"/>
      <c r="L191" s="6">
        <f t="shared" si="11"/>
        <v>854063.72022479563</v>
      </c>
      <c r="M191" s="6"/>
      <c r="N191" s="3">
        <v>58</v>
      </c>
    </row>
    <row r="192" spans="2:14" s="3" customFormat="1" ht="12.75" hidden="1" outlineLevel="1" x14ac:dyDescent="0.2">
      <c r="B192" s="15"/>
      <c r="C192" s="20" t="s">
        <v>21</v>
      </c>
      <c r="D192" s="15">
        <v>183</v>
      </c>
      <c r="E192" s="15"/>
      <c r="F192" s="19">
        <f t="shared" si="10"/>
        <v>-16703.548490411387</v>
      </c>
      <c r="G192" s="19"/>
      <c r="H192" s="19"/>
      <c r="I192" s="19"/>
      <c r="J192" s="19">
        <f t="shared" si="12"/>
        <v>3763.4181596091748</v>
      </c>
      <c r="K192" s="19"/>
      <c r="L192" s="6">
        <f t="shared" si="11"/>
        <v>841123.58989399346</v>
      </c>
      <c r="M192" s="6"/>
      <c r="N192" s="3">
        <v>57</v>
      </c>
    </row>
    <row r="193" spans="2:14" s="3" customFormat="1" ht="12.75" hidden="1" outlineLevel="1" x14ac:dyDescent="0.2">
      <c r="B193" s="15"/>
      <c r="C193" s="20" t="s">
        <v>22</v>
      </c>
      <c r="D193" s="15">
        <v>184</v>
      </c>
      <c r="E193" s="15"/>
      <c r="F193" s="19">
        <f t="shared" si="10"/>
        <v>-16703.548490411387</v>
      </c>
      <c r="G193" s="19"/>
      <c r="H193" s="19"/>
      <c r="I193" s="19"/>
      <c r="J193" s="19">
        <f t="shared" si="12"/>
        <v>3705.8345796371054</v>
      </c>
      <c r="K193" s="19"/>
      <c r="L193" s="6">
        <f t="shared" si="11"/>
        <v>828125.87598321913</v>
      </c>
      <c r="M193" s="6"/>
      <c r="N193" s="3">
        <v>56</v>
      </c>
    </row>
    <row r="194" spans="2:14" s="3" customFormat="1" ht="12.75" hidden="1" outlineLevel="1" x14ac:dyDescent="0.2">
      <c r="B194" s="15"/>
      <c r="C194" s="20" t="s">
        <v>23</v>
      </c>
      <c r="D194" s="15">
        <v>185</v>
      </c>
      <c r="E194" s="15"/>
      <c r="F194" s="19">
        <f t="shared" si="10"/>
        <v>-16703.548490411387</v>
      </c>
      <c r="G194" s="19"/>
      <c r="H194" s="19"/>
      <c r="I194" s="19"/>
      <c r="J194" s="19">
        <f t="shared" si="12"/>
        <v>3647.9947527341596</v>
      </c>
      <c r="K194" s="19"/>
      <c r="L194" s="6">
        <f t="shared" si="11"/>
        <v>815070.32224554184</v>
      </c>
      <c r="M194" s="6"/>
      <c r="N194" s="3">
        <v>55</v>
      </c>
    </row>
    <row r="195" spans="2:14" s="3" customFormat="1" ht="12.75" hidden="1" outlineLevel="1" x14ac:dyDescent="0.2">
      <c r="B195" s="15"/>
      <c r="C195" s="21" t="s">
        <v>24</v>
      </c>
      <c r="D195" s="15">
        <v>186</v>
      </c>
      <c r="E195" s="15"/>
      <c r="F195" s="19">
        <f t="shared" si="10"/>
        <v>-16703.548490411387</v>
      </c>
      <c r="G195" s="19"/>
      <c r="H195" s="19"/>
      <c r="I195" s="19"/>
      <c r="J195" s="19">
        <f t="shared" si="12"/>
        <v>3589.8975386014954</v>
      </c>
      <c r="K195" s="19"/>
      <c r="L195" s="6">
        <f t="shared" si="11"/>
        <v>801956.6712937319</v>
      </c>
      <c r="M195" s="6"/>
      <c r="N195" s="3">
        <v>54</v>
      </c>
    </row>
    <row r="196" spans="2:14" s="3" customFormat="1" ht="12.75" hidden="1" outlineLevel="1" x14ac:dyDescent="0.2">
      <c r="B196" s="15"/>
      <c r="C196" s="22" t="s">
        <v>25</v>
      </c>
      <c r="D196" s="15">
        <v>187</v>
      </c>
      <c r="E196" s="15"/>
      <c r="F196" s="19">
        <f t="shared" si="10"/>
        <v>-16703.548490411387</v>
      </c>
      <c r="G196" s="19"/>
      <c r="H196" s="19"/>
      <c r="I196" s="19"/>
      <c r="J196" s="19">
        <f t="shared" si="12"/>
        <v>3531.5417918659418</v>
      </c>
      <c r="K196" s="19"/>
      <c r="L196" s="6">
        <f t="shared" si="11"/>
        <v>788784.66459518648</v>
      </c>
      <c r="M196" s="6"/>
      <c r="N196" s="3">
        <v>53</v>
      </c>
    </row>
    <row r="197" spans="2:14" s="3" customFormat="1" ht="12.75" hidden="1" outlineLevel="1" x14ac:dyDescent="0.2">
      <c r="B197" s="15"/>
      <c r="C197" s="22" t="s">
        <v>26</v>
      </c>
      <c r="D197" s="15">
        <v>188</v>
      </c>
      <c r="E197" s="15"/>
      <c r="F197" s="19">
        <f t="shared" si="10"/>
        <v>-16703.548490411387</v>
      </c>
      <c r="G197" s="19"/>
      <c r="H197" s="19"/>
      <c r="I197" s="19"/>
      <c r="J197" s="19">
        <f t="shared" si="12"/>
        <v>3472.9263620574143</v>
      </c>
      <c r="K197" s="19"/>
      <c r="L197" s="6">
        <f t="shared" si="11"/>
        <v>775554.04246683256</v>
      </c>
      <c r="M197" s="6"/>
      <c r="N197" s="3">
        <v>52</v>
      </c>
    </row>
    <row r="198" spans="2:14" s="3" customFormat="1" ht="12.75" hidden="1" outlineLevel="1" x14ac:dyDescent="0.2">
      <c r="B198" s="15"/>
      <c r="C198" s="22" t="s">
        <v>27</v>
      </c>
      <c r="D198" s="15">
        <v>189</v>
      </c>
      <c r="E198" s="15"/>
      <c r="F198" s="19">
        <f t="shared" si="10"/>
        <v>-16703.548490411387</v>
      </c>
      <c r="G198" s="19"/>
      <c r="H198" s="19"/>
      <c r="I198" s="19"/>
      <c r="J198" s="19">
        <f t="shared" si="12"/>
        <v>3414.0500935862397</v>
      </c>
      <c r="K198" s="19"/>
      <c r="L198" s="6">
        <f t="shared" si="11"/>
        <v>762264.5440700074</v>
      </c>
      <c r="M198" s="6"/>
      <c r="N198" s="3">
        <v>51</v>
      </c>
    </row>
    <row r="199" spans="2:14" s="3" customFormat="1" ht="12.75" hidden="1" outlineLevel="1" x14ac:dyDescent="0.2">
      <c r="B199" s="15"/>
      <c r="C199" s="22" t="s">
        <v>28</v>
      </c>
      <c r="D199" s="15">
        <v>190</v>
      </c>
      <c r="E199" s="15"/>
      <c r="F199" s="19">
        <f t="shared" si="10"/>
        <v>-16703.548490411387</v>
      </c>
      <c r="G199" s="19"/>
      <c r="H199" s="19"/>
      <c r="I199" s="19"/>
      <c r="J199" s="19">
        <f t="shared" si="12"/>
        <v>3354.9118257203677</v>
      </c>
      <c r="K199" s="19"/>
      <c r="L199" s="6">
        <f t="shared" si="11"/>
        <v>748915.90740531636</v>
      </c>
      <c r="M199" s="6"/>
      <c r="N199" s="3">
        <v>50</v>
      </c>
    </row>
    <row r="200" spans="2:14" s="3" customFormat="1" ht="12.75" hidden="1" outlineLevel="1" x14ac:dyDescent="0.2">
      <c r="B200" s="15"/>
      <c r="C200" s="20" t="s">
        <v>29</v>
      </c>
      <c r="D200" s="15">
        <v>191</v>
      </c>
      <c r="E200" s="15"/>
      <c r="F200" s="19">
        <f t="shared" si="10"/>
        <v>-16703.548490411387</v>
      </c>
      <c r="G200" s="19"/>
      <c r="H200" s="19"/>
      <c r="I200" s="19"/>
      <c r="J200" s="19">
        <f t="shared" si="12"/>
        <v>3295.5103925624921</v>
      </c>
      <c r="K200" s="19"/>
      <c r="L200" s="6">
        <f t="shared" si="11"/>
        <v>735507.86930746748</v>
      </c>
      <c r="M200" s="6"/>
      <c r="N200" s="3">
        <v>49</v>
      </c>
    </row>
    <row r="201" spans="2:14" s="3" customFormat="1" ht="12.75" hidden="1" outlineLevel="1" x14ac:dyDescent="0.2">
      <c r="B201" s="15"/>
      <c r="C201" s="20" t="s">
        <v>30</v>
      </c>
      <c r="D201" s="15">
        <v>192</v>
      </c>
      <c r="E201" s="15"/>
      <c r="F201" s="19">
        <f t="shared" si="10"/>
        <v>-16703.548490411387</v>
      </c>
      <c r="G201" s="19"/>
      <c r="H201" s="19"/>
      <c r="I201" s="19"/>
      <c r="J201" s="19">
        <f t="shared" si="12"/>
        <v>3235.8446230270652</v>
      </c>
      <c r="K201" s="19"/>
      <c r="L201" s="6">
        <f t="shared" si="11"/>
        <v>722040.16544008313</v>
      </c>
      <c r="M201" s="6"/>
      <c r="N201" s="3">
        <v>48</v>
      </c>
    </row>
    <row r="202" spans="2:14" s="3" customFormat="1" ht="12.75" collapsed="1" x14ac:dyDescent="0.2">
      <c r="B202" s="15">
        <f>+B190+1</f>
        <v>2033</v>
      </c>
      <c r="C202" s="20" t="s">
        <v>19</v>
      </c>
      <c r="D202" s="15">
        <v>193</v>
      </c>
      <c r="E202" s="15"/>
      <c r="F202" s="19">
        <f t="shared" si="10"/>
        <v>-16703.548490411387</v>
      </c>
      <c r="G202" s="19"/>
      <c r="H202" s="19"/>
      <c r="I202" s="19"/>
      <c r="J202" s="19">
        <f t="shared" si="12"/>
        <v>3175.9133408172042</v>
      </c>
      <c r="K202" s="19"/>
      <c r="L202" s="6">
        <f t="shared" si="11"/>
        <v>708512.53029048897</v>
      </c>
      <c r="M202" s="6"/>
      <c r="N202" s="3">
        <v>47</v>
      </c>
    </row>
    <row r="203" spans="2:14" s="3" customFormat="1" ht="12.75" hidden="1" outlineLevel="1" x14ac:dyDescent="0.2">
      <c r="B203" s="15"/>
      <c r="C203" s="20" t="s">
        <v>20</v>
      </c>
      <c r="D203" s="15">
        <v>194</v>
      </c>
      <c r="E203" s="15"/>
      <c r="F203" s="19">
        <f t="shared" si="10"/>
        <v>-16703.548490411387</v>
      </c>
      <c r="G203" s="19"/>
      <c r="H203" s="19"/>
      <c r="I203" s="19"/>
      <c r="J203" s="19">
        <f t="shared" si="12"/>
        <v>3115.7153644015107</v>
      </c>
      <c r="K203" s="19"/>
      <c r="L203" s="6">
        <f t="shared" si="11"/>
        <v>694924.69716447906</v>
      </c>
      <c r="M203" s="6"/>
      <c r="N203" s="3">
        <v>46</v>
      </c>
    </row>
    <row r="204" spans="2:14" s="3" customFormat="1" ht="12.75" hidden="1" outlineLevel="1" x14ac:dyDescent="0.2">
      <c r="B204" s="15"/>
      <c r="C204" s="20" t="s">
        <v>21</v>
      </c>
      <c r="D204" s="15">
        <v>195</v>
      </c>
      <c r="E204" s="15"/>
      <c r="F204" s="19">
        <f t="shared" si="10"/>
        <v>-16703.548490411387</v>
      </c>
      <c r="G204" s="19"/>
      <c r="H204" s="19"/>
      <c r="I204" s="19"/>
      <c r="J204" s="19">
        <f t="shared" si="12"/>
        <v>3055.2495069907659</v>
      </c>
      <c r="K204" s="19"/>
      <c r="L204" s="6">
        <f t="shared" si="11"/>
        <v>681276.39818105847</v>
      </c>
      <c r="M204" s="6"/>
      <c r="N204" s="3">
        <v>45</v>
      </c>
    </row>
    <row r="205" spans="2:14" s="3" customFormat="1" ht="12.75" hidden="1" outlineLevel="1" x14ac:dyDescent="0.2">
      <c r="B205" s="15"/>
      <c r="C205" s="20" t="s">
        <v>22</v>
      </c>
      <c r="D205" s="15">
        <v>196</v>
      </c>
      <c r="E205" s="15"/>
      <c r="F205" s="19">
        <f t="shared" si="10"/>
        <v>-16703.548490411387</v>
      </c>
      <c r="G205" s="19"/>
      <c r="H205" s="19"/>
      <c r="I205" s="19"/>
      <c r="J205" s="19">
        <f t="shared" si="12"/>
        <v>2994.5145765145444</v>
      </c>
      <c r="K205" s="19"/>
      <c r="L205" s="6">
        <f t="shared" si="11"/>
        <v>667567.36426716158</v>
      </c>
      <c r="M205" s="6"/>
      <c r="N205" s="3">
        <v>44</v>
      </c>
    </row>
    <row r="206" spans="2:14" s="3" customFormat="1" ht="12.75" hidden="1" outlineLevel="1" x14ac:dyDescent="0.2">
      <c r="B206" s="15"/>
      <c r="C206" s="20" t="s">
        <v>23</v>
      </c>
      <c r="D206" s="15">
        <v>197</v>
      </c>
      <c r="E206" s="15"/>
      <c r="F206" s="19">
        <f t="shared" si="10"/>
        <v>-16703.548490411387</v>
      </c>
      <c r="G206" s="19"/>
      <c r="H206" s="19"/>
      <c r="I206" s="19"/>
      <c r="J206" s="19">
        <f t="shared" si="12"/>
        <v>2933.5093755977036</v>
      </c>
      <c r="K206" s="19"/>
      <c r="L206" s="6">
        <f t="shared" si="11"/>
        <v>653797.32515234791</v>
      </c>
      <c r="M206" s="6"/>
      <c r="N206" s="3">
        <v>43</v>
      </c>
    </row>
    <row r="207" spans="2:14" s="3" customFormat="1" ht="12.75" hidden="1" outlineLevel="1" x14ac:dyDescent="0.2">
      <c r="B207" s="15"/>
      <c r="C207" s="21" t="s">
        <v>24</v>
      </c>
      <c r="D207" s="15">
        <v>198</v>
      </c>
      <c r="E207" s="15"/>
      <c r="F207" s="19">
        <f t="shared" si="10"/>
        <v>-16703.548490411387</v>
      </c>
      <c r="G207" s="19"/>
      <c r="H207" s="19"/>
      <c r="I207" s="19"/>
      <c r="J207" s="19">
        <f t="shared" si="12"/>
        <v>2872.2327015367828</v>
      </c>
      <c r="K207" s="19"/>
      <c r="L207" s="6">
        <f t="shared" si="11"/>
        <v>639966.00936347328</v>
      </c>
      <c r="M207" s="6"/>
      <c r="N207" s="3">
        <v>42</v>
      </c>
    </row>
    <row r="208" spans="2:14" s="3" customFormat="1" ht="12.75" hidden="1" outlineLevel="1" x14ac:dyDescent="0.2">
      <c r="B208" s="15"/>
      <c r="C208" s="22" t="s">
        <v>25</v>
      </c>
      <c r="D208" s="15">
        <v>199</v>
      </c>
      <c r="E208" s="15"/>
      <c r="F208" s="19">
        <f t="shared" si="10"/>
        <v>-16703.548490411387</v>
      </c>
      <c r="G208" s="19"/>
      <c r="H208" s="19"/>
      <c r="I208" s="19"/>
      <c r="J208" s="19">
        <f t="shared" si="12"/>
        <v>2810.6833462762902</v>
      </c>
      <c r="K208" s="19"/>
      <c r="L208" s="6">
        <f t="shared" si="11"/>
        <v>626073.1442193382</v>
      </c>
      <c r="M208" s="6"/>
      <c r="N208" s="3">
        <v>41</v>
      </c>
    </row>
    <row r="209" spans="2:14" s="3" customFormat="1" ht="12.75" hidden="1" outlineLevel="1" x14ac:dyDescent="0.2">
      <c r="B209" s="15"/>
      <c r="C209" s="22" t="s">
        <v>26</v>
      </c>
      <c r="D209" s="15">
        <v>200</v>
      </c>
      <c r="E209" s="15"/>
      <c r="F209" s="19">
        <f t="shared" si="10"/>
        <v>-16703.548490411387</v>
      </c>
      <c r="G209" s="19"/>
      <c r="H209" s="19"/>
      <c r="I209" s="19"/>
      <c r="J209" s="19">
        <f t="shared" si="12"/>
        <v>2748.8600963848894</v>
      </c>
      <c r="K209" s="19"/>
      <c r="L209" s="6">
        <f t="shared" si="11"/>
        <v>612118.45582531171</v>
      </c>
      <c r="M209" s="6"/>
      <c r="N209" s="3">
        <v>40</v>
      </c>
    </row>
    <row r="210" spans="2:14" s="3" customFormat="1" ht="12.75" hidden="1" outlineLevel="1" x14ac:dyDescent="0.2">
      <c r="B210" s="15"/>
      <c r="C210" s="22" t="s">
        <v>27</v>
      </c>
      <c r="D210" s="15">
        <v>201</v>
      </c>
      <c r="E210" s="15"/>
      <c r="F210" s="19">
        <f t="shared" ref="F210:F249" si="13">F209</f>
        <v>-16703.548490411387</v>
      </c>
      <c r="G210" s="19"/>
      <c r="H210" s="19"/>
      <c r="I210" s="19"/>
      <c r="J210" s="19">
        <f t="shared" si="12"/>
        <v>2686.7617330314715</v>
      </c>
      <c r="K210" s="19"/>
      <c r="L210" s="6">
        <f t="shared" si="11"/>
        <v>598101.66906793183</v>
      </c>
      <c r="M210" s="6"/>
      <c r="N210" s="3">
        <v>39</v>
      </c>
    </row>
    <row r="211" spans="2:14" s="3" customFormat="1" ht="12.75" hidden="1" outlineLevel="1" x14ac:dyDescent="0.2">
      <c r="B211" s="15"/>
      <c r="C211" s="22" t="s">
        <v>28</v>
      </c>
      <c r="D211" s="15">
        <v>202</v>
      </c>
      <c r="E211" s="15"/>
      <c r="F211" s="19">
        <f t="shared" si="13"/>
        <v>-16703.548490411387</v>
      </c>
      <c r="G211" s="19"/>
      <c r="H211" s="19"/>
      <c r="I211" s="19"/>
      <c r="J211" s="19">
        <f t="shared" si="12"/>
        <v>2624.387031961131</v>
      </c>
      <c r="K211" s="19"/>
      <c r="L211" s="6">
        <f t="shared" si="11"/>
        <v>584022.50760948157</v>
      </c>
      <c r="M211" s="6"/>
      <c r="N211" s="3">
        <v>38</v>
      </c>
    </row>
    <row r="212" spans="2:14" s="3" customFormat="1" ht="12.75" hidden="1" outlineLevel="1" x14ac:dyDescent="0.2">
      <c r="B212" s="15"/>
      <c r="C212" s="20" t="s">
        <v>29</v>
      </c>
      <c r="D212" s="15">
        <v>203</v>
      </c>
      <c r="E212" s="15"/>
      <c r="F212" s="19">
        <f t="shared" si="13"/>
        <v>-16703.548490411387</v>
      </c>
      <c r="G212" s="19"/>
      <c r="H212" s="19"/>
      <c r="I212" s="19"/>
      <c r="J212" s="19">
        <f t="shared" si="12"/>
        <v>2561.7347634710272</v>
      </c>
      <c r="K212" s="19"/>
      <c r="L212" s="6">
        <f t="shared" si="11"/>
        <v>569880.69388254127</v>
      </c>
      <c r="M212" s="6"/>
      <c r="N212" s="3">
        <v>37</v>
      </c>
    </row>
    <row r="213" spans="2:14" s="3" customFormat="1" ht="12.75" hidden="1" outlineLevel="1" x14ac:dyDescent="0.2">
      <c r="B213" s="15"/>
      <c r="C213" s="20" t="s">
        <v>30</v>
      </c>
      <c r="D213" s="15">
        <v>204</v>
      </c>
      <c r="E213" s="15"/>
      <c r="F213" s="19">
        <f t="shared" si="13"/>
        <v>-16703.548490411387</v>
      </c>
      <c r="G213" s="19"/>
      <c r="H213" s="19"/>
      <c r="I213" s="19"/>
      <c r="J213" s="19">
        <f t="shared" si="12"/>
        <v>2498.8036923861432</v>
      </c>
      <c r="K213" s="19"/>
      <c r="L213" s="6">
        <f t="shared" si="11"/>
        <v>555675.94908451603</v>
      </c>
      <c r="M213" s="6"/>
      <c r="N213" s="3">
        <v>36</v>
      </c>
    </row>
    <row r="214" spans="2:14" s="3" customFormat="1" ht="12.75" collapsed="1" x14ac:dyDescent="0.2">
      <c r="B214" s="15">
        <f>+B202+1</f>
        <v>2034</v>
      </c>
      <c r="C214" s="20" t="s">
        <v>19</v>
      </c>
      <c r="D214" s="15">
        <v>205</v>
      </c>
      <c r="E214" s="15"/>
      <c r="F214" s="19">
        <f t="shared" si="13"/>
        <v>-16703.548490411387</v>
      </c>
      <c r="G214" s="19"/>
      <c r="H214" s="19"/>
      <c r="I214" s="19"/>
      <c r="J214" s="19">
        <f t="shared" si="12"/>
        <v>2435.5925780349307</v>
      </c>
      <c r="K214" s="19"/>
      <c r="L214" s="6">
        <f t="shared" si="11"/>
        <v>541407.99317213963</v>
      </c>
      <c r="M214" s="6"/>
      <c r="N214" s="3">
        <v>35</v>
      </c>
    </row>
    <row r="215" spans="2:14" s="3" customFormat="1" ht="12.75" hidden="1" outlineLevel="1" x14ac:dyDescent="0.2">
      <c r="B215" s="15"/>
      <c r="C215" s="20" t="s">
        <v>20</v>
      </c>
      <c r="D215" s="15">
        <v>206</v>
      </c>
      <c r="E215" s="15"/>
      <c r="F215" s="19">
        <f t="shared" si="13"/>
        <v>-16703.548490411387</v>
      </c>
      <c r="G215" s="19"/>
      <c r="H215" s="19"/>
      <c r="I215" s="19"/>
      <c r="J215" s="19">
        <f t="shared" si="12"/>
        <v>2372.1001742248559</v>
      </c>
      <c r="K215" s="19"/>
      <c r="L215" s="6">
        <f t="shared" si="11"/>
        <v>527076.54485595308</v>
      </c>
      <c r="M215" s="6"/>
      <c r="N215" s="3">
        <v>34</v>
      </c>
    </row>
    <row r="216" spans="2:14" s="3" customFormat="1" ht="12.75" hidden="1" outlineLevel="1" x14ac:dyDescent="0.2">
      <c r="B216" s="15"/>
      <c r="C216" s="20" t="s">
        <v>21</v>
      </c>
      <c r="D216" s="15">
        <v>207</v>
      </c>
      <c r="E216" s="15"/>
      <c r="F216" s="19">
        <f t="shared" si="13"/>
        <v>-16703.548490411387</v>
      </c>
      <c r="G216" s="19"/>
      <c r="H216" s="19"/>
      <c r="I216" s="19"/>
      <c r="J216" s="19">
        <f t="shared" si="12"/>
        <v>2308.3252292178258</v>
      </c>
      <c r="K216" s="19"/>
      <c r="L216" s="6">
        <f t="shared" si="11"/>
        <v>512681.32159475953</v>
      </c>
      <c r="M216" s="6"/>
      <c r="N216" s="3">
        <v>33</v>
      </c>
    </row>
    <row r="217" spans="2:14" s="3" customFormat="1" ht="12.75" hidden="1" outlineLevel="1" x14ac:dyDescent="0.2">
      <c r="B217" s="15"/>
      <c r="C217" s="20" t="s">
        <v>22</v>
      </c>
      <c r="D217" s="15">
        <v>208</v>
      </c>
      <c r="E217" s="15"/>
      <c r="F217" s="19">
        <f t="shared" si="13"/>
        <v>-16703.548490411387</v>
      </c>
      <c r="G217" s="19"/>
      <c r="H217" s="19"/>
      <c r="I217" s="19"/>
      <c r="J217" s="19">
        <f t="shared" si="12"/>
        <v>2244.2664857055147</v>
      </c>
      <c r="K217" s="19"/>
      <c r="L217" s="6">
        <f t="shared" si="11"/>
        <v>498222.03959005367</v>
      </c>
      <c r="M217" s="6"/>
      <c r="N217" s="3">
        <v>32</v>
      </c>
    </row>
    <row r="218" spans="2:14" s="3" customFormat="1" ht="12.75" hidden="1" outlineLevel="1" x14ac:dyDescent="0.2">
      <c r="B218" s="15"/>
      <c r="C218" s="20" t="s">
        <v>23</v>
      </c>
      <c r="D218" s="15">
        <v>209</v>
      </c>
      <c r="E218" s="15"/>
      <c r="F218" s="19">
        <f t="shared" si="13"/>
        <v>-16703.548490411387</v>
      </c>
      <c r="G218" s="19"/>
      <c r="H218" s="19"/>
      <c r="I218" s="19"/>
      <c r="J218" s="19">
        <f t="shared" si="12"/>
        <v>2179.9226807845735</v>
      </c>
      <c r="K218" s="19"/>
      <c r="L218" s="6">
        <f t="shared" si="11"/>
        <v>483698.41378042684</v>
      </c>
      <c r="M218" s="6"/>
      <c r="N218" s="3">
        <v>31</v>
      </c>
    </row>
    <row r="219" spans="2:14" s="3" customFormat="1" ht="12.75" hidden="1" outlineLevel="1" x14ac:dyDescent="0.2">
      <c r="B219" s="15"/>
      <c r="C219" s="21" t="s">
        <v>24</v>
      </c>
      <c r="D219" s="15">
        <v>210</v>
      </c>
      <c r="E219" s="15"/>
      <c r="F219" s="19">
        <f t="shared" si="13"/>
        <v>-16703.548490411387</v>
      </c>
      <c r="G219" s="19"/>
      <c r="H219" s="19"/>
      <c r="I219" s="19"/>
      <c r="J219" s="19">
        <f t="shared" si="12"/>
        <v>2115.2925459317339</v>
      </c>
      <c r="K219" s="19"/>
      <c r="L219" s="6">
        <f t="shared" si="11"/>
        <v>469110.15783594718</v>
      </c>
      <c r="M219" s="6"/>
      <c r="N219" s="3">
        <v>30</v>
      </c>
    </row>
    <row r="220" spans="2:14" s="3" customFormat="1" ht="12.75" hidden="1" outlineLevel="1" x14ac:dyDescent="0.2">
      <c r="B220" s="15"/>
      <c r="C220" s="22" t="s">
        <v>25</v>
      </c>
      <c r="D220" s="15">
        <v>211</v>
      </c>
      <c r="E220" s="15"/>
      <c r="F220" s="19">
        <f t="shared" si="13"/>
        <v>-16703.548490411387</v>
      </c>
      <c r="G220" s="19"/>
      <c r="H220" s="19"/>
      <c r="I220" s="19"/>
      <c r="J220" s="19">
        <f t="shared" si="12"/>
        <v>2050.3748069787994</v>
      </c>
      <c r="K220" s="19"/>
      <c r="L220" s="6">
        <f t="shared" si="11"/>
        <v>454456.9841525146</v>
      </c>
      <c r="M220" s="6"/>
      <c r="N220" s="3">
        <v>29</v>
      </c>
    </row>
    <row r="221" spans="2:14" s="3" customFormat="1" ht="12.75" hidden="1" outlineLevel="1" x14ac:dyDescent="0.2">
      <c r="B221" s="15"/>
      <c r="C221" s="22" t="s">
        <v>26</v>
      </c>
      <c r="D221" s="15">
        <v>212</v>
      </c>
      <c r="E221" s="15"/>
      <c r="F221" s="19">
        <f t="shared" si="13"/>
        <v>-16703.548490411387</v>
      </c>
      <c r="G221" s="19"/>
      <c r="H221" s="19"/>
      <c r="I221" s="19"/>
      <c r="J221" s="19">
        <f t="shared" si="12"/>
        <v>1985.1681840875244</v>
      </c>
      <c r="K221" s="19"/>
      <c r="L221" s="6">
        <f t="shared" si="11"/>
        <v>439738.60384619073</v>
      </c>
      <c r="M221" s="6"/>
      <c r="N221" s="3">
        <v>28</v>
      </c>
    </row>
    <row r="222" spans="2:14" s="3" customFormat="1" ht="12.75" hidden="1" outlineLevel="1" x14ac:dyDescent="0.2">
      <c r="B222" s="15"/>
      <c r="C222" s="22" t="s">
        <v>27</v>
      </c>
      <c r="D222" s="15">
        <v>213</v>
      </c>
      <c r="E222" s="15"/>
      <c r="F222" s="19">
        <f t="shared" si="13"/>
        <v>-16703.548490411387</v>
      </c>
      <c r="G222" s="19"/>
      <c r="H222" s="19"/>
      <c r="I222" s="19"/>
      <c r="J222" s="19">
        <f t="shared" si="12"/>
        <v>1919.6713917243833</v>
      </c>
      <c r="K222" s="19"/>
      <c r="L222" s="6">
        <f t="shared" si="11"/>
        <v>424954.72674750374</v>
      </c>
      <c r="M222" s="6"/>
      <c r="N222" s="3">
        <v>27</v>
      </c>
    </row>
    <row r="223" spans="2:14" s="3" customFormat="1" ht="12.75" hidden="1" outlineLevel="1" x14ac:dyDescent="0.2">
      <c r="B223" s="15"/>
      <c r="C223" s="22" t="s">
        <v>28</v>
      </c>
      <c r="D223" s="15">
        <v>214</v>
      </c>
      <c r="E223" s="15"/>
      <c r="F223" s="19">
        <f t="shared" si="13"/>
        <v>-16703.548490411387</v>
      </c>
      <c r="G223" s="19"/>
      <c r="H223" s="19"/>
      <c r="I223" s="19"/>
      <c r="J223" s="19">
        <f t="shared" si="12"/>
        <v>1853.883138635226</v>
      </c>
      <c r="K223" s="19"/>
      <c r="L223" s="6">
        <f t="shared" si="11"/>
        <v>410105.06139572756</v>
      </c>
      <c r="M223" s="6"/>
      <c r="N223" s="3">
        <v>26</v>
      </c>
    </row>
    <row r="224" spans="2:14" s="3" customFormat="1" ht="12.75" hidden="1" outlineLevel="1" x14ac:dyDescent="0.2">
      <c r="B224" s="15"/>
      <c r="C224" s="20" t="s">
        <v>29</v>
      </c>
      <c r="D224" s="15">
        <v>215</v>
      </c>
      <c r="E224" s="15"/>
      <c r="F224" s="19">
        <f t="shared" si="13"/>
        <v>-16703.548490411387</v>
      </c>
      <c r="G224" s="19"/>
      <c r="H224" s="19"/>
      <c r="I224" s="19"/>
      <c r="J224" s="19">
        <f t="shared" si="12"/>
        <v>1787.8021278198221</v>
      </c>
      <c r="K224" s="19"/>
      <c r="L224" s="6">
        <f t="shared" ref="L224:L248" si="14">L223+SUM(F224:J224)</f>
        <v>395189.31503313599</v>
      </c>
      <c r="M224" s="6"/>
      <c r="N224" s="3">
        <v>25</v>
      </c>
    </row>
    <row r="225" spans="2:14" s="3" customFormat="1" ht="12.75" hidden="1" outlineLevel="1" x14ac:dyDescent="0.2">
      <c r="B225" s="15"/>
      <c r="C225" s="20" t="s">
        <v>30</v>
      </c>
      <c r="D225" s="15">
        <v>216</v>
      </c>
      <c r="E225" s="15"/>
      <c r="F225" s="19">
        <f t="shared" si="13"/>
        <v>-16703.548490411387</v>
      </c>
      <c r="G225" s="19"/>
      <c r="H225" s="19"/>
      <c r="I225" s="19"/>
      <c r="J225" s="19">
        <f t="shared" si="12"/>
        <v>1721.4270565062898</v>
      </c>
      <c r="K225" s="19"/>
      <c r="L225" s="6">
        <f t="shared" si="14"/>
        <v>380207.1935992309</v>
      </c>
      <c r="M225" s="6"/>
      <c r="N225" s="3">
        <v>24</v>
      </c>
    </row>
    <row r="226" spans="2:14" s="3" customFormat="1" ht="12.75" collapsed="1" x14ac:dyDescent="0.2">
      <c r="B226" s="15">
        <f>+B214+1</f>
        <v>2035</v>
      </c>
      <c r="C226" s="20" t="s">
        <v>19</v>
      </c>
      <c r="D226" s="15">
        <v>217</v>
      </c>
      <c r="E226" s="15"/>
      <c r="F226" s="19">
        <f t="shared" si="13"/>
        <v>-16703.548490411387</v>
      </c>
      <c r="G226" s="19"/>
      <c r="H226" s="19"/>
      <c r="I226" s="19"/>
      <c r="J226" s="19">
        <f t="shared" ref="J226:J249" si="15">SUM(L225,SUM(F226:H226)/2)*5.34%/12</f>
        <v>1654.7566161254119</v>
      </c>
      <c r="K226" s="19"/>
      <c r="L226" s="6">
        <f t="shared" si="14"/>
        <v>365158.40172494494</v>
      </c>
      <c r="M226" s="6"/>
      <c r="N226" s="3">
        <v>23</v>
      </c>
    </row>
    <row r="227" spans="2:14" s="3" customFormat="1" ht="12.75" hidden="1" outlineLevel="1" x14ac:dyDescent="0.2">
      <c r="B227" s="15"/>
      <c r="C227" s="20" t="s">
        <v>20</v>
      </c>
      <c r="D227" s="15">
        <v>218</v>
      </c>
      <c r="E227" s="15"/>
      <c r="F227" s="19">
        <f t="shared" si="13"/>
        <v>-16703.548490411387</v>
      </c>
      <c r="G227" s="19"/>
      <c r="H227" s="19"/>
      <c r="I227" s="19"/>
      <c r="J227" s="19">
        <f t="shared" si="15"/>
        <v>1587.7894922848398</v>
      </c>
      <c r="K227" s="19"/>
      <c r="L227" s="6">
        <f t="shared" si="14"/>
        <v>350042.64272681839</v>
      </c>
      <c r="M227" s="6"/>
      <c r="N227" s="3">
        <v>22</v>
      </c>
    </row>
    <row r="228" spans="2:14" s="3" customFormat="1" ht="12.75" hidden="1" outlineLevel="1" x14ac:dyDescent="0.2">
      <c r="B228" s="15"/>
      <c r="C228" s="20" t="s">
        <v>21</v>
      </c>
      <c r="D228" s="15">
        <v>219</v>
      </c>
      <c r="E228" s="15"/>
      <c r="F228" s="19">
        <f t="shared" si="13"/>
        <v>-16703.548490411387</v>
      </c>
      <c r="G228" s="19"/>
      <c r="H228" s="19"/>
      <c r="I228" s="19"/>
      <c r="J228" s="19">
        <f t="shared" si="15"/>
        <v>1520.5243647431764</v>
      </c>
      <c r="K228" s="19"/>
      <c r="L228" s="6">
        <f t="shared" si="14"/>
        <v>334859.61860115017</v>
      </c>
      <c r="M228" s="6"/>
      <c r="N228" s="3">
        <v>21</v>
      </c>
    </row>
    <row r="229" spans="2:14" s="3" customFormat="1" ht="12.75" hidden="1" outlineLevel="1" x14ac:dyDescent="0.2">
      <c r="B229" s="15"/>
      <c r="C229" s="20" t="s">
        <v>22</v>
      </c>
      <c r="D229" s="15">
        <v>220</v>
      </c>
      <c r="E229" s="15"/>
      <c r="F229" s="19">
        <f t="shared" si="13"/>
        <v>-16703.548490411387</v>
      </c>
      <c r="G229" s="19"/>
      <c r="H229" s="19"/>
      <c r="I229" s="19"/>
      <c r="J229" s="19">
        <f t="shared" si="15"/>
        <v>1452.9599073839529</v>
      </c>
      <c r="K229" s="19"/>
      <c r="L229" s="6">
        <f t="shared" si="14"/>
        <v>319609.03001812275</v>
      </c>
      <c r="M229" s="6"/>
      <c r="N229" s="3">
        <v>20</v>
      </c>
    </row>
    <row r="230" spans="2:14" s="3" customFormat="1" ht="12.75" hidden="1" outlineLevel="1" x14ac:dyDescent="0.2">
      <c r="B230" s="15"/>
      <c r="C230" s="20" t="s">
        <v>23</v>
      </c>
      <c r="D230" s="15">
        <v>221</v>
      </c>
      <c r="E230" s="15"/>
      <c r="F230" s="19">
        <f t="shared" si="13"/>
        <v>-16703.548490411387</v>
      </c>
      <c r="G230" s="19"/>
      <c r="H230" s="19"/>
      <c r="I230" s="19"/>
      <c r="J230" s="19">
        <f t="shared" si="15"/>
        <v>1385.0947881894808</v>
      </c>
      <c r="K230" s="19"/>
      <c r="L230" s="6">
        <f t="shared" si="14"/>
        <v>304290.57631590083</v>
      </c>
      <c r="M230" s="6"/>
      <c r="N230" s="3">
        <v>19</v>
      </c>
    </row>
    <row r="231" spans="2:14" s="3" customFormat="1" ht="12.75" hidden="1" outlineLevel="1" x14ac:dyDescent="0.2">
      <c r="B231" s="15"/>
      <c r="C231" s="21" t="s">
        <v>24</v>
      </c>
      <c r="D231" s="15">
        <v>222</v>
      </c>
      <c r="E231" s="15"/>
      <c r="F231" s="19">
        <f t="shared" si="13"/>
        <v>-16703.548490411387</v>
      </c>
      <c r="G231" s="19"/>
      <c r="H231" s="19"/>
      <c r="I231" s="19"/>
      <c r="J231" s="19">
        <f t="shared" si="15"/>
        <v>1316.9276692145934</v>
      </c>
      <c r="K231" s="19"/>
      <c r="L231" s="6">
        <f t="shared" si="14"/>
        <v>288903.95549470402</v>
      </c>
      <c r="M231" s="6"/>
      <c r="N231" s="3">
        <v>18</v>
      </c>
    </row>
    <row r="232" spans="2:14" s="3" customFormat="1" ht="12.75" hidden="1" outlineLevel="1" x14ac:dyDescent="0.2">
      <c r="B232" s="15"/>
      <c r="C232" s="22" t="s">
        <v>25</v>
      </c>
      <c r="D232" s="15">
        <v>223</v>
      </c>
      <c r="E232" s="15"/>
      <c r="F232" s="19">
        <f t="shared" si="13"/>
        <v>-16703.548490411387</v>
      </c>
      <c r="G232" s="19"/>
      <c r="H232" s="19"/>
      <c r="I232" s="19"/>
      <c r="J232" s="19">
        <f t="shared" si="15"/>
        <v>1248.4572065602674</v>
      </c>
      <c r="K232" s="19"/>
      <c r="L232" s="6">
        <f t="shared" si="14"/>
        <v>273448.86421085289</v>
      </c>
      <c r="M232" s="6"/>
      <c r="N232" s="3">
        <v>17</v>
      </c>
    </row>
    <row r="233" spans="2:14" s="3" customFormat="1" ht="12.75" hidden="1" outlineLevel="1" x14ac:dyDescent="0.2">
      <c r="B233" s="15"/>
      <c r="C233" s="22" t="s">
        <v>26</v>
      </c>
      <c r="D233" s="15">
        <v>224</v>
      </c>
      <c r="E233" s="15"/>
      <c r="F233" s="19">
        <f t="shared" si="13"/>
        <v>-16703.548490411387</v>
      </c>
      <c r="G233" s="19"/>
      <c r="H233" s="19"/>
      <c r="I233" s="19"/>
      <c r="J233" s="19">
        <f t="shared" si="15"/>
        <v>1179.6820503471299</v>
      </c>
      <c r="K233" s="19"/>
      <c r="L233" s="6">
        <f t="shared" si="14"/>
        <v>257924.99777078864</v>
      </c>
      <c r="M233" s="6"/>
      <c r="N233" s="3">
        <v>16</v>
      </c>
    </row>
    <row r="234" spans="2:14" s="3" customFormat="1" ht="12.75" hidden="1" outlineLevel="1" x14ac:dyDescent="0.2">
      <c r="B234" s="15"/>
      <c r="C234" s="22" t="s">
        <v>27</v>
      </c>
      <c r="D234" s="15">
        <v>225</v>
      </c>
      <c r="E234" s="15"/>
      <c r="F234" s="19">
        <f t="shared" si="13"/>
        <v>-16703.548490411387</v>
      </c>
      <c r="G234" s="19"/>
      <c r="H234" s="19"/>
      <c r="I234" s="19"/>
      <c r="J234" s="19">
        <f t="shared" si="15"/>
        <v>1110.6008446888441</v>
      </c>
      <c r="K234" s="19"/>
      <c r="L234" s="6">
        <f t="shared" si="14"/>
        <v>242332.0501250661</v>
      </c>
      <c r="M234" s="6"/>
      <c r="N234" s="3">
        <v>15</v>
      </c>
    </row>
    <row r="235" spans="2:14" s="3" customFormat="1" ht="12.75" hidden="1" outlineLevel="1" x14ac:dyDescent="0.2">
      <c r="B235" s="15"/>
      <c r="C235" s="22" t="s">
        <v>28</v>
      </c>
      <c r="D235" s="15">
        <v>226</v>
      </c>
      <c r="E235" s="15"/>
      <c r="F235" s="19">
        <f t="shared" si="13"/>
        <v>-16703.548490411387</v>
      </c>
      <c r="G235" s="19"/>
      <c r="H235" s="19"/>
      <c r="I235" s="19"/>
      <c r="J235" s="19">
        <f t="shared" si="15"/>
        <v>1041.2122276653788</v>
      </c>
      <c r="K235" s="19"/>
      <c r="L235" s="6">
        <f t="shared" si="14"/>
        <v>226669.71386232009</v>
      </c>
      <c r="M235" s="6"/>
      <c r="N235" s="3">
        <v>14</v>
      </c>
    </row>
    <row r="236" spans="2:14" s="3" customFormat="1" ht="12.75" hidden="1" outlineLevel="1" x14ac:dyDescent="0.2">
      <c r="B236" s="15"/>
      <c r="C236" s="20" t="s">
        <v>29</v>
      </c>
      <c r="D236" s="15">
        <v>227</v>
      </c>
      <c r="E236" s="15"/>
      <c r="F236" s="19">
        <f t="shared" si="13"/>
        <v>-16703.548490411387</v>
      </c>
      <c r="G236" s="19"/>
      <c r="H236" s="19"/>
      <c r="I236" s="19"/>
      <c r="J236" s="19">
        <f t="shared" si="15"/>
        <v>971.51483129615906</v>
      </c>
      <c r="K236" s="19"/>
      <c r="L236" s="6">
        <f t="shared" si="14"/>
        <v>210937.68020320486</v>
      </c>
      <c r="M236" s="6"/>
      <c r="N236" s="3">
        <v>13</v>
      </c>
    </row>
    <row r="237" spans="2:14" s="3" customFormat="1" ht="12.75" hidden="1" outlineLevel="1" x14ac:dyDescent="0.2">
      <c r="B237" s="15"/>
      <c r="C237" s="20" t="s">
        <v>30</v>
      </c>
      <c r="D237" s="15">
        <v>228</v>
      </c>
      <c r="E237" s="15"/>
      <c r="F237" s="19">
        <f t="shared" si="13"/>
        <v>-16703.548490411387</v>
      </c>
      <c r="G237" s="19"/>
      <c r="H237" s="19"/>
      <c r="I237" s="19"/>
      <c r="J237" s="19">
        <f t="shared" si="15"/>
        <v>901.50728151309625</v>
      </c>
      <c r="K237" s="19"/>
      <c r="L237" s="6">
        <f t="shared" si="14"/>
        <v>195135.63899430656</v>
      </c>
      <c r="M237" s="6"/>
      <c r="N237" s="3">
        <v>12</v>
      </c>
    </row>
    <row r="238" spans="2:14" s="3" customFormat="1" ht="12.75" collapsed="1" x14ac:dyDescent="0.2">
      <c r="B238" s="15">
        <f>+B226+1</f>
        <v>2036</v>
      </c>
      <c r="C238" s="20" t="s">
        <v>19</v>
      </c>
      <c r="D238" s="15">
        <v>229</v>
      </c>
      <c r="E238" s="15"/>
      <c r="F238" s="19">
        <f t="shared" si="13"/>
        <v>-16703.548490411387</v>
      </c>
      <c r="G238" s="19"/>
      <c r="H238" s="19"/>
      <c r="I238" s="19"/>
      <c r="J238" s="19">
        <f t="shared" si="15"/>
        <v>831.18819813349876</v>
      </c>
      <c r="K238" s="19"/>
      <c r="L238" s="6">
        <f t="shared" si="14"/>
        <v>179263.27870202868</v>
      </c>
      <c r="M238" s="6"/>
      <c r="N238" s="3">
        <v>11</v>
      </c>
    </row>
    <row r="239" spans="2:14" s="3" customFormat="1" ht="12.75" x14ac:dyDescent="0.2">
      <c r="B239" s="15"/>
      <c r="C239" s="20" t="s">
        <v>20</v>
      </c>
      <c r="D239" s="15">
        <v>230</v>
      </c>
      <c r="E239" s="15"/>
      <c r="F239" s="19">
        <f t="shared" si="13"/>
        <v>-16703.548490411387</v>
      </c>
      <c r="G239" s="19"/>
      <c r="H239" s="19"/>
      <c r="I239" s="19"/>
      <c r="J239" s="19">
        <f t="shared" si="15"/>
        <v>760.55619483286227</v>
      </c>
      <c r="K239" s="19"/>
      <c r="L239" s="6">
        <f t="shared" si="14"/>
        <v>163320.28640645015</v>
      </c>
      <c r="M239" s="6"/>
      <c r="N239" s="3">
        <v>10</v>
      </c>
    </row>
    <row r="240" spans="2:14" s="3" customFormat="1" ht="12.75" x14ac:dyDescent="0.2">
      <c r="B240" s="15"/>
      <c r="C240" s="20" t="s">
        <v>21</v>
      </c>
      <c r="D240" s="15">
        <v>231</v>
      </c>
      <c r="E240" s="15"/>
      <c r="F240" s="19">
        <f t="shared" si="13"/>
        <v>-16703.548490411387</v>
      </c>
      <c r="G240" s="19"/>
      <c r="H240" s="19"/>
      <c r="I240" s="19"/>
      <c r="J240" s="19">
        <f t="shared" si="15"/>
        <v>689.60987911753784</v>
      </c>
      <c r="K240" s="19"/>
      <c r="L240" s="6">
        <f t="shared" si="14"/>
        <v>147306.3477951563</v>
      </c>
      <c r="M240" s="6"/>
      <c r="N240" s="3">
        <v>9</v>
      </c>
    </row>
    <row r="241" spans="2:14" s="3" customFormat="1" ht="12.75" x14ac:dyDescent="0.2">
      <c r="B241" s="15"/>
      <c r="C241" s="20" t="s">
        <v>22</v>
      </c>
      <c r="D241" s="15">
        <v>232</v>
      </c>
      <c r="E241" s="15"/>
      <c r="F241" s="19">
        <f t="shared" si="13"/>
        <v>-16703.548490411387</v>
      </c>
      <c r="G241" s="19"/>
      <c r="H241" s="19"/>
      <c r="I241" s="19"/>
      <c r="J241" s="19">
        <f t="shared" si="15"/>
        <v>618.34785229728016</v>
      </c>
      <c r="K241" s="19"/>
      <c r="L241" s="6">
        <f t="shared" si="14"/>
        <v>131221.1471570422</v>
      </c>
      <c r="M241" s="6"/>
      <c r="N241" s="3">
        <v>8</v>
      </c>
    </row>
    <row r="242" spans="2:14" s="3" customFormat="1" ht="12.75" x14ac:dyDescent="0.2">
      <c r="B242" s="15"/>
      <c r="C242" s="20" t="s">
        <v>23</v>
      </c>
      <c r="D242" s="15">
        <v>233</v>
      </c>
      <c r="E242" s="15"/>
      <c r="F242" s="19">
        <f t="shared" si="13"/>
        <v>-16703.548490411387</v>
      </c>
      <c r="G242" s="19"/>
      <c r="H242" s="19"/>
      <c r="I242" s="19"/>
      <c r="J242" s="19">
        <f t="shared" si="15"/>
        <v>546.76870945767234</v>
      </c>
      <c r="K242" s="19"/>
      <c r="L242" s="6">
        <f t="shared" si="14"/>
        <v>115064.36737608848</v>
      </c>
      <c r="M242" s="6"/>
      <c r="N242" s="3">
        <v>7</v>
      </c>
    </row>
    <row r="243" spans="2:14" s="3" customFormat="1" ht="12.75" x14ac:dyDescent="0.2">
      <c r="B243" s="15"/>
      <c r="C243" s="21" t="s">
        <v>24</v>
      </c>
      <c r="D243" s="15">
        <v>234</v>
      </c>
      <c r="E243" s="15"/>
      <c r="F243" s="19">
        <f t="shared" si="13"/>
        <v>-16703.548490411387</v>
      </c>
      <c r="G243" s="19"/>
      <c r="H243" s="19"/>
      <c r="I243" s="19"/>
      <c r="J243" s="19">
        <f t="shared" si="15"/>
        <v>474.8710394324284</v>
      </c>
      <c r="K243" s="19"/>
      <c r="L243" s="6">
        <f t="shared" si="14"/>
        <v>98835.689925109531</v>
      </c>
      <c r="M243" s="6"/>
      <c r="N243" s="3">
        <v>6</v>
      </c>
    </row>
    <row r="244" spans="2:14" s="3" customFormat="1" ht="12.75" x14ac:dyDescent="0.2">
      <c r="B244" s="15"/>
      <c r="C244" s="22" t="s">
        <v>25</v>
      </c>
      <c r="D244" s="15">
        <v>235</v>
      </c>
      <c r="E244" s="15"/>
      <c r="F244" s="19">
        <f t="shared" si="13"/>
        <v>-16703.548490411387</v>
      </c>
      <c r="G244" s="19"/>
      <c r="H244" s="19"/>
      <c r="I244" s="19"/>
      <c r="J244" s="19">
        <f t="shared" si="15"/>
        <v>402.65342477557198</v>
      </c>
      <c r="K244" s="19"/>
      <c r="L244" s="6">
        <f t="shared" si="14"/>
        <v>82534.79485947371</v>
      </c>
      <c r="M244" s="6"/>
      <c r="N244" s="3">
        <v>5</v>
      </c>
    </row>
    <row r="245" spans="2:14" s="3" customFormat="1" ht="12.75" x14ac:dyDescent="0.2">
      <c r="B245" s="15"/>
      <c r="C245" s="22" t="s">
        <v>26</v>
      </c>
      <c r="D245" s="15">
        <v>236</v>
      </c>
      <c r="E245" s="15"/>
      <c r="F245" s="19">
        <f t="shared" si="13"/>
        <v>-16703.548490411387</v>
      </c>
      <c r="G245" s="19"/>
      <c r="H245" s="19"/>
      <c r="I245" s="19"/>
      <c r="J245" s="19">
        <f t="shared" si="15"/>
        <v>330.11444173349264</v>
      </c>
      <c r="K245" s="19"/>
      <c r="L245" s="6">
        <f t="shared" si="14"/>
        <v>66161.360810795813</v>
      </c>
      <c r="M245" s="6"/>
      <c r="N245" s="3">
        <v>4</v>
      </c>
    </row>
    <row r="246" spans="2:14" s="3" customFormat="1" ht="12.75" x14ac:dyDescent="0.2">
      <c r="B246" s="15"/>
      <c r="C246" s="22" t="s">
        <v>27</v>
      </c>
      <c r="D246" s="15">
        <v>237</v>
      </c>
      <c r="E246" s="15"/>
      <c r="F246" s="19">
        <f t="shared" si="13"/>
        <v>-16703.548490411387</v>
      </c>
      <c r="G246" s="19"/>
      <c r="H246" s="19"/>
      <c r="I246" s="19"/>
      <c r="J246" s="19">
        <f t="shared" si="15"/>
        <v>257.252660216876</v>
      </c>
      <c r="K246" s="19"/>
      <c r="L246" s="6">
        <f t="shared" si="14"/>
        <v>49715.064980601303</v>
      </c>
      <c r="M246" s="6"/>
      <c r="N246" s="3">
        <v>3</v>
      </c>
    </row>
    <row r="247" spans="2:14" s="3" customFormat="1" ht="12.75" x14ac:dyDescent="0.2">
      <c r="B247" s="15"/>
      <c r="C247" s="22" t="s">
        <v>28</v>
      </c>
      <c r="D247" s="15">
        <v>238</v>
      </c>
      <c r="E247" s="15"/>
      <c r="F247" s="19">
        <f t="shared" si="13"/>
        <v>-16703.548490411387</v>
      </c>
      <c r="G247" s="19"/>
      <c r="H247" s="19"/>
      <c r="I247" s="19"/>
      <c r="J247" s="19">
        <f t="shared" si="15"/>
        <v>184.06664377251045</v>
      </c>
      <c r="K247" s="19"/>
      <c r="L247" s="6">
        <f t="shared" si="14"/>
        <v>33195.583133962427</v>
      </c>
      <c r="M247" s="6"/>
      <c r="N247" s="3">
        <v>2</v>
      </c>
    </row>
    <row r="248" spans="2:14" s="3" customFormat="1" ht="12.75" x14ac:dyDescent="0.2">
      <c r="B248" s="15"/>
      <c r="C248" s="20" t="s">
        <v>29</v>
      </c>
      <c r="D248" s="15">
        <v>239</v>
      </c>
      <c r="E248" s="15"/>
      <c r="F248" s="19">
        <f t="shared" si="13"/>
        <v>-16703.548490411387</v>
      </c>
      <c r="G248" s="19"/>
      <c r="H248" s="19"/>
      <c r="I248" s="19"/>
      <c r="J248" s="19">
        <f t="shared" si="15"/>
        <v>110.55494955496748</v>
      </c>
      <c r="K248" s="19"/>
      <c r="L248" s="6">
        <f t="shared" si="14"/>
        <v>16602.589593106008</v>
      </c>
      <c r="M248" s="24"/>
      <c r="N248" s="3">
        <v>1</v>
      </c>
    </row>
    <row r="249" spans="2:14" s="3" customFormat="1" ht="12.75" x14ac:dyDescent="0.2">
      <c r="B249" s="15"/>
      <c r="C249" s="20" t="s">
        <v>30</v>
      </c>
      <c r="D249" s="15">
        <v>240</v>
      </c>
      <c r="E249" s="15"/>
      <c r="F249" s="19">
        <f t="shared" si="13"/>
        <v>-16703.548490411387</v>
      </c>
      <c r="G249" s="19"/>
      <c r="H249" s="6"/>
      <c r="I249" s="6"/>
      <c r="J249" s="19">
        <f t="shared" si="15"/>
        <v>36.716128298156399</v>
      </c>
      <c r="K249" s="19"/>
      <c r="L249" s="6">
        <f>L248+SUM(F249:J249)</f>
        <v>-64.242769007221796</v>
      </c>
      <c r="M249" s="23"/>
      <c r="N249" s="3">
        <v>0</v>
      </c>
    </row>
    <row r="250" spans="2:14" s="3" customFormat="1" ht="12.75" x14ac:dyDescent="0.2">
      <c r="B250" s="15"/>
      <c r="C250" s="20"/>
      <c r="D250" s="15"/>
      <c r="E250" s="15"/>
      <c r="F250" s="25">
        <f>SUM(F10:F249)</f>
        <v>-3634227.257629286</v>
      </c>
      <c r="G250" s="25"/>
      <c r="H250" s="25"/>
      <c r="I250" s="25"/>
      <c r="J250" s="25">
        <f>SUM(J10:J249)</f>
        <v>1191626.0724766899</v>
      </c>
      <c r="K250" s="25"/>
      <c r="L250" s="49"/>
      <c r="M250" s="26"/>
    </row>
    <row r="251" spans="2:14" s="3" customFormat="1" ht="12.75" x14ac:dyDescent="0.2">
      <c r="B251" s="15"/>
      <c r="C251" s="20"/>
      <c r="D251" s="15"/>
      <c r="E251" s="15"/>
    </row>
    <row r="252" spans="2:14" s="3" customFormat="1" ht="12.75" x14ac:dyDescent="0.2">
      <c r="B252" s="15"/>
      <c r="C252" s="20"/>
      <c r="D252" s="15"/>
      <c r="E252" s="15"/>
    </row>
    <row r="253" spans="2:14" s="3" customFormat="1" ht="12.75" x14ac:dyDescent="0.2">
      <c r="B253" s="15"/>
      <c r="C253" s="20"/>
      <c r="D253" s="15"/>
      <c r="E253" s="15"/>
      <c r="L253" s="11"/>
      <c r="M253" s="27"/>
    </row>
    <row r="254" spans="2:14" s="3" customFormat="1" ht="12.75" x14ac:dyDescent="0.2">
      <c r="B254" s="15"/>
      <c r="C254" s="20"/>
      <c r="D254" s="15"/>
      <c r="E254" s="15"/>
    </row>
    <row r="255" spans="2:14" s="3" customFormat="1" ht="12.75" x14ac:dyDescent="0.2">
      <c r="B255" s="15"/>
      <c r="C255" s="21"/>
      <c r="D255" s="15"/>
      <c r="E255" s="15"/>
    </row>
    <row r="256" spans="2:14" s="3" customFormat="1" ht="12.75" x14ac:dyDescent="0.2">
      <c r="B256" s="15"/>
      <c r="C256" s="22"/>
      <c r="D256" s="15"/>
      <c r="E256" s="15"/>
    </row>
    <row r="257" spans="2:5" s="3" customFormat="1" ht="12.75" x14ac:dyDescent="0.2">
      <c r="B257" s="15"/>
      <c r="C257" s="22"/>
      <c r="D257" s="15"/>
      <c r="E257" s="15"/>
    </row>
    <row r="258" spans="2:5" s="3" customFormat="1" ht="12.75" x14ac:dyDescent="0.2">
      <c r="B258" s="15"/>
      <c r="C258" s="22"/>
      <c r="D258" s="15"/>
      <c r="E258" s="15"/>
    </row>
    <row r="259" spans="2:5" s="3" customFormat="1" ht="12.75" x14ac:dyDescent="0.2">
      <c r="B259" s="15"/>
      <c r="C259" s="22"/>
      <c r="D259" s="15"/>
      <c r="E259" s="15"/>
    </row>
    <row r="260" spans="2:5" s="3" customFormat="1" ht="12.75" x14ac:dyDescent="0.2">
      <c r="B260" s="15"/>
      <c r="C260" s="20"/>
      <c r="D260" s="15"/>
      <c r="E260" s="15"/>
    </row>
    <row r="261" spans="2:5" s="3" customFormat="1" ht="12.75" x14ac:dyDescent="0.2">
      <c r="B261" s="15"/>
      <c r="C261" s="20"/>
      <c r="D261" s="15"/>
      <c r="E261" s="15"/>
    </row>
    <row r="262" spans="2:5" s="3" customFormat="1" x14ac:dyDescent="0.25">
      <c r="B262" s="15"/>
      <c r="C262"/>
      <c r="D262" s="15"/>
      <c r="E262" s="15"/>
    </row>
  </sheetData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09C7CB39A274E98DA4FA7D2D05804" ma:contentTypeVersion="20" ma:contentTypeDescription="Create a new document." ma:contentTypeScope="" ma:versionID="c2837b69afe09023e3f402c5764f34ac">
  <xsd:schema xmlns:xsd="http://www.w3.org/2001/XMLSchema" xmlns:xs="http://www.w3.org/2001/XMLSchema" xmlns:p="http://schemas.microsoft.com/office/2006/metadata/properties" xmlns:ns1="http://schemas.microsoft.com/sharepoint/v3" xmlns:ns2="215f7ff5-c50d-4ad2-8a28-8be49b36b77c" xmlns:ns3="bae499ce-ad6a-4d28-8576-ba1b141d0181" targetNamespace="http://schemas.microsoft.com/office/2006/metadata/properties" ma:root="true" ma:fieldsID="39ff0c8afaa7d2d43e0fc4c4be896df3" ns1:_="" ns2:_="" ns3:_="">
    <xsd:import namespace="http://schemas.microsoft.com/sharepoint/v3"/>
    <xsd:import namespace="215f7ff5-c50d-4ad2-8a28-8be49b36b77c"/>
    <xsd:import namespace="bae499ce-ad6a-4d28-8576-ba1b141d0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f7ff5-c50d-4ad2-8a28-8be49b36b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499ce-ad6a-4d28-8576-ba1b141d01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0fe19c2-dafe-415c-b266-ebb00d23a412}" ma:internalName="TaxCatchAll" ma:showField="CatchAllData" ma:web="bae499ce-ad6a-4d28-8576-ba1b141d0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15f7ff5-c50d-4ad2-8a28-8be49b36b77c">
      <Terms xmlns="http://schemas.microsoft.com/office/infopath/2007/PartnerControls"/>
    </lcf76f155ced4ddcb4097134ff3c332f>
    <_ip_UnifiedCompliancePolicyProperties xmlns="http://schemas.microsoft.com/sharepoint/v3" xsi:nil="true"/>
    <TaxCatchAll xmlns="bae499ce-ad6a-4d28-8576-ba1b141d0181" xsi:nil="true"/>
  </documentManagement>
</p:properties>
</file>

<file path=customXml/itemProps1.xml><?xml version="1.0" encoding="utf-8"?>
<ds:datastoreItem xmlns:ds="http://schemas.openxmlformats.org/officeDocument/2006/customXml" ds:itemID="{DEECD721-F9EA-4CDE-872C-48B20637D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5f7ff5-c50d-4ad2-8a28-8be49b36b77c"/>
    <ds:schemaRef ds:uri="bae499ce-ad6a-4d28-8576-ba1b141d0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A39578-F536-476F-BE43-21B84F2822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10EC71-2A43-4FDD-8981-489067A6AD9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15f7ff5-c50d-4ad2-8a28-8be49b36b77c"/>
    <ds:schemaRef ds:uri="bae499ce-ad6a-4d28-8576-ba1b141d01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Liability Account </vt:lpstr>
      <vt:lpstr>1 - Amort Calculation </vt:lpstr>
      <vt:lpstr>'1 - Amort Calculation '!Print_Area</vt:lpstr>
      <vt:lpstr>'Liability Account '!Print_Area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Stacey</dc:creator>
  <cp:lastModifiedBy>Fred Nass</cp:lastModifiedBy>
  <cp:lastPrinted>2025-04-16T17:24:58Z</cp:lastPrinted>
  <dcterms:created xsi:type="dcterms:W3CDTF">2020-04-01T17:58:44Z</dcterms:created>
  <dcterms:modified xsi:type="dcterms:W3CDTF">2025-04-17T18:02:47Z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0x01010030009C7CB39A274E98DA4FA7D2D05804</vt:lpwstr>
  </property>
</Properties>
</file>