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/>
  <xr:revisionPtr revIDLastSave="0" documentId="13_ncr:1_{12916796-F754-48EA-A6E9-9FC50B88FCFF}" xr6:coauthVersionLast="47" xr6:coauthVersionMax="47" xr10:uidLastSave="{00000000-0000-0000-0000-000000000000}"/>
  <bookViews>
    <workbookView xWindow="-28920" yWindow="-60" windowWidth="29040" windowHeight="15840" tabRatio="669" xr2:uid="{483E6A90-F39E-4DB8-8985-5245A7B0B54F}"/>
  </bookViews>
  <sheets>
    <sheet name="Table of Contents" sheetId="40" r:id="rId1"/>
    <sheet name="Inputs" sheetId="38" r:id="rId2"/>
    <sheet name="Figure A.1 and 9.8" sheetId="39" r:id="rId3"/>
    <sheet name="Table A.1" sheetId="2" r:id="rId4"/>
    <sheet name="Table A.2" sheetId="3" r:id="rId5"/>
    <sheet name="Table A.3" sheetId="4" r:id="rId6"/>
    <sheet name="Table A.4" sheetId="5" r:id="rId7"/>
    <sheet name="Figure A.2" sheetId="6" r:id="rId8"/>
    <sheet name="Figure A.3" sheetId="7" r:id="rId9"/>
    <sheet name="Table A.5" sheetId="34" r:id="rId10"/>
    <sheet name="Figure A.4" sheetId="13" r:id="rId11"/>
    <sheet name="Table A.6" sheetId="14" r:id="rId12"/>
    <sheet name="Table A.7" sheetId="15" r:id="rId13"/>
    <sheet name="Table A.8" sheetId="16" r:id="rId14"/>
    <sheet name="Table A.9" sheetId="17" r:id="rId15"/>
    <sheet name="Table A.10" sheetId="18" r:id="rId16"/>
    <sheet name="Table A.11" sheetId="19" r:id="rId17"/>
    <sheet name="Table A.12" sheetId="20" r:id="rId18"/>
    <sheet name="Table A.13" sheetId="21" r:id="rId19"/>
    <sheet name="Table A.14" sheetId="22" r:id="rId20"/>
    <sheet name="Table A.15" sheetId="23" r:id="rId21"/>
    <sheet name="Figure A.5 and Figure 8.6" sheetId="24" r:id="rId22"/>
  </sheets>
  <definedNames>
    <definedName name="_Hlk129960040" localSheetId="9">'Table A.5'!$A$1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4" i="39" l="1"/>
  <c r="J27" i="39"/>
  <c r="D27" i="39"/>
  <c r="L23" i="39"/>
  <c r="F23" i="39"/>
  <c r="L22" i="39"/>
  <c r="F22" i="39"/>
  <c r="L21" i="39"/>
  <c r="F21" i="39"/>
  <c r="L20" i="39"/>
  <c r="F20" i="39"/>
  <c r="L19" i="39"/>
  <c r="F19" i="39"/>
  <c r="F18" i="39"/>
  <c r="L17" i="39"/>
  <c r="F17" i="39"/>
  <c r="L16" i="39"/>
  <c r="F16" i="39"/>
  <c r="L15" i="39"/>
  <c r="F15" i="39"/>
  <c r="J26" i="39"/>
  <c r="F14" i="39"/>
  <c r="L13" i="39"/>
  <c r="F13" i="39"/>
  <c r="L12" i="39"/>
  <c r="F12" i="39"/>
  <c r="L11" i="39"/>
  <c r="F11" i="39"/>
  <c r="L10" i="39"/>
  <c r="F10" i="39"/>
  <c r="L9" i="39"/>
  <c r="F9" i="39"/>
  <c r="L8" i="39"/>
  <c r="F8" i="39"/>
  <c r="L7" i="39"/>
  <c r="F7" i="39"/>
  <c r="L6" i="39"/>
  <c r="F6" i="39"/>
  <c r="L5" i="39"/>
  <c r="F5" i="39"/>
  <c r="F25" i="39" s="1"/>
  <c r="C6" i="39"/>
  <c r="C7" i="39" s="1"/>
  <c r="C8" i="39" s="1"/>
  <c r="C9" i="39" s="1"/>
  <c r="C10" i="39" s="1"/>
  <c r="C11" i="39" s="1"/>
  <c r="C12" i="39" s="1"/>
  <c r="C13" i="39" s="1"/>
  <c r="C14" i="39" s="1"/>
  <c r="C15" i="39" s="1"/>
  <c r="C16" i="39" s="1"/>
  <c r="C17" i="39" s="1"/>
  <c r="C18" i="39" s="1"/>
  <c r="C19" i="39" s="1"/>
  <c r="C20" i="39" s="1"/>
  <c r="C21" i="39" s="1"/>
  <c r="C22" i="39" s="1"/>
  <c r="C23" i="39" s="1"/>
  <c r="C24" i="39" s="1"/>
  <c r="L4" i="39"/>
  <c r="K4" i="39"/>
  <c r="J4" i="39"/>
  <c r="L18" i="39" l="1"/>
  <c r="D26" i="39"/>
  <c r="L14" i="39"/>
  <c r="L25" i="39" s="1"/>
  <c r="F24" i="39"/>
  <c r="I5" i="39"/>
  <c r="I6" i="39" s="1"/>
  <c r="I7" i="39" s="1"/>
  <c r="I8" i="39" s="1"/>
  <c r="I9" i="39" s="1"/>
  <c r="I10" i="39" s="1"/>
  <c r="I11" i="39" s="1"/>
  <c r="I12" i="39" s="1"/>
  <c r="I13" i="39" s="1"/>
  <c r="I14" i="39" s="1"/>
  <c r="I15" i="39" s="1"/>
  <c r="I16" i="39" s="1"/>
  <c r="I17" i="39" s="1"/>
  <c r="I18" i="39" s="1"/>
  <c r="I19" i="39" s="1"/>
  <c r="I20" i="39" s="1"/>
  <c r="I21" i="39" s="1"/>
  <c r="I22" i="39" s="1"/>
  <c r="I23" i="39" s="1"/>
  <c r="I24" i="39" s="1"/>
  <c r="G26" i="17" l="1"/>
  <c r="F26" i="17"/>
  <c r="E26" i="17"/>
  <c r="D26" i="17"/>
  <c r="C26" i="17"/>
  <c r="B26" i="17"/>
  <c r="A26" i="17"/>
  <c r="G26" i="18"/>
  <c r="F26" i="18"/>
  <c r="E26" i="18"/>
  <c r="D26" i="18"/>
  <c r="C26" i="18"/>
  <c r="B26" i="18"/>
  <c r="A26" i="18"/>
  <c r="G26" i="19"/>
  <c r="F26" i="19"/>
  <c r="E26" i="19"/>
  <c r="D26" i="19"/>
  <c r="C26" i="19"/>
  <c r="B26" i="19"/>
  <c r="A26" i="19"/>
  <c r="G26" i="20"/>
  <c r="F26" i="20"/>
  <c r="E26" i="20"/>
  <c r="D26" i="20"/>
  <c r="C26" i="20"/>
  <c r="B26" i="20"/>
  <c r="A26" i="20"/>
  <c r="G26" i="21"/>
  <c r="F26" i="21"/>
  <c r="E26" i="21"/>
  <c r="D26" i="21"/>
  <c r="C26" i="21"/>
  <c r="B26" i="21"/>
  <c r="A26" i="21"/>
  <c r="G26" i="22"/>
  <c r="F26" i="22"/>
  <c r="E26" i="22"/>
  <c r="D26" i="22"/>
  <c r="C26" i="22"/>
  <c r="B26" i="22"/>
  <c r="A26" i="22"/>
  <c r="G26" i="23"/>
  <c r="F26" i="23"/>
  <c r="E26" i="23"/>
  <c r="D26" i="23"/>
  <c r="C26" i="23"/>
  <c r="B26" i="23"/>
  <c r="A26" i="23"/>
  <c r="C29" i="15" l="1"/>
  <c r="B29" i="15"/>
  <c r="F29" i="15"/>
  <c r="E29" i="15"/>
  <c r="D29" i="15"/>
  <c r="G29" i="15"/>
  <c r="H29" i="15"/>
  <c r="A29" i="15"/>
  <c r="C21" i="14" l="1"/>
  <c r="G21" i="14"/>
  <c r="B21" i="14"/>
  <c r="F21" i="14"/>
  <c r="H21" i="14"/>
  <c r="A21" i="14"/>
  <c r="E21" i="14"/>
  <c r="D21" i="14"/>
  <c r="A22" i="6" l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25" i="2" l="1"/>
  <c r="F25" i="3"/>
  <c r="A25" i="3"/>
  <c r="F25" i="2"/>
  <c r="H25" i="2" l="1"/>
  <c r="B24" i="2"/>
  <c r="G25" i="2"/>
  <c r="B25" i="2"/>
  <c r="E25" i="2"/>
  <c r="D25" i="2"/>
  <c r="C25" i="2"/>
  <c r="B25" i="3"/>
  <c r="E25" i="3"/>
  <c r="D25" i="3"/>
  <c r="C25" i="3"/>
  <c r="H25" i="3"/>
  <c r="G25" i="3"/>
  <c r="A24" i="3"/>
  <c r="B24" i="3"/>
  <c r="C24" i="3"/>
  <c r="D24" i="3"/>
  <c r="E24" i="3"/>
  <c r="F24" i="3"/>
  <c r="G24" i="3"/>
  <c r="H24" i="3"/>
  <c r="A21" i="16" l="1"/>
  <c r="D21" i="16" l="1"/>
  <c r="E21" i="16"/>
  <c r="F21" i="16"/>
  <c r="C21" i="16"/>
  <c r="G21" i="16"/>
  <c r="B21" i="16" l="1"/>
  <c r="H21" i="16" l="1"/>
  <c r="H4" i="15"/>
  <c r="H8" i="15" l="1"/>
  <c r="H9" i="15"/>
  <c r="H10" i="15"/>
  <c r="H11" i="15"/>
  <c r="H6" i="15"/>
  <c r="H7" i="15"/>
  <c r="H5" i="15" l="1"/>
  <c r="A24" i="24" l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24" i="2" l="1"/>
  <c r="D24" i="2" l="1"/>
  <c r="F24" i="2"/>
  <c r="G24" i="2"/>
  <c r="E24" i="2"/>
  <c r="H24" i="2"/>
  <c r="C24" i="2"/>
  <c r="A1" i="2" l="1"/>
  <c r="A25" i="23" l="1"/>
  <c r="A25" i="19" l="1"/>
  <c r="A25" i="22" l="1"/>
  <c r="A25" i="21"/>
  <c r="A25" i="18"/>
  <c r="A25" i="17"/>
  <c r="A25" i="20" l="1"/>
  <c r="Y47" i="13" l="1"/>
  <c r="Y49" i="13" l="1"/>
  <c r="Y48" i="13"/>
  <c r="Y46" i="13"/>
  <c r="Y44" i="13"/>
  <c r="Y43" i="13"/>
  <c r="Y42" i="13"/>
  <c r="Y41" i="13"/>
  <c r="Y40" i="13"/>
  <c r="Y39" i="13"/>
  <c r="X43" i="13"/>
  <c r="X42" i="13"/>
  <c r="X41" i="13"/>
  <c r="X39" i="13"/>
  <c r="Y45" i="13"/>
  <c r="X49" i="13"/>
  <c r="X48" i="13"/>
  <c r="X47" i="13"/>
  <c r="X46" i="13"/>
  <c r="X45" i="13"/>
  <c r="X44" i="13"/>
  <c r="X40" i="13"/>
  <c r="B25" i="17" l="1"/>
  <c r="F25" i="17"/>
  <c r="D25" i="18"/>
  <c r="G25" i="18"/>
  <c r="B25" i="19"/>
  <c r="F25" i="19"/>
  <c r="D25" i="20"/>
  <c r="G25" i="20"/>
  <c r="B25" i="21"/>
  <c r="F25" i="21"/>
  <c r="B25" i="23"/>
  <c r="F25" i="23"/>
  <c r="D25" i="22"/>
  <c r="W38" i="13"/>
  <c r="E25" i="17"/>
  <c r="W46" i="13"/>
  <c r="W40" i="13"/>
  <c r="G25" i="22"/>
  <c r="W48" i="13"/>
  <c r="W44" i="13"/>
  <c r="W42" i="13"/>
  <c r="C25" i="18"/>
  <c r="E25" i="19"/>
  <c r="C25" i="20"/>
  <c r="E25" i="21"/>
  <c r="C25" i="22"/>
  <c r="E25" i="23"/>
  <c r="Y38" i="13"/>
  <c r="D25" i="17"/>
  <c r="G25" i="17"/>
  <c r="B25" i="18"/>
  <c r="F25" i="18"/>
  <c r="D25" i="19"/>
  <c r="G25" i="19"/>
  <c r="B25" i="20"/>
  <c r="F25" i="20"/>
  <c r="D25" i="21"/>
  <c r="G25" i="21"/>
  <c r="B25" i="22"/>
  <c r="F25" i="22"/>
  <c r="D25" i="23"/>
  <c r="G25" i="23"/>
  <c r="W49" i="13"/>
  <c r="W47" i="13"/>
  <c r="W45" i="13"/>
  <c r="W43" i="13"/>
  <c r="W41" i="13"/>
  <c r="W39" i="13"/>
  <c r="X38" i="13"/>
  <c r="C25" i="17"/>
  <c r="E25" i="18"/>
  <c r="C25" i="19"/>
  <c r="E25" i="20"/>
  <c r="C25" i="21"/>
  <c r="E25" i="22"/>
  <c r="C25" i="23"/>
</calcChain>
</file>

<file path=xl/sharedStrings.xml><?xml version="1.0" encoding="utf-8"?>
<sst xmlns="http://schemas.openxmlformats.org/spreadsheetml/2006/main" count="237" uniqueCount="120">
  <si>
    <t>System</t>
  </si>
  <si>
    <t>Year</t>
  </si>
  <si>
    <t>California</t>
  </si>
  <si>
    <t>Idaho</t>
  </si>
  <si>
    <t>Oregon</t>
  </si>
  <si>
    <t>Utah</t>
  </si>
  <si>
    <t>Washington</t>
  </si>
  <si>
    <t>Wyoming</t>
  </si>
  <si>
    <t>Compound Annual Growth Rate</t>
  </si>
  <si>
    <t>Non-Coincident Peak - Megawatts (MW)*</t>
  </si>
  <si>
    <t>Coincident Peak - Megawatts (MW)*</t>
  </si>
  <si>
    <t>1-in-20 Weather</t>
  </si>
  <si>
    <t>High</t>
  </si>
  <si>
    <t>Base Case</t>
  </si>
  <si>
    <t>Low</t>
  </si>
  <si>
    <t>Utah Peak Producing Weather (Average Dry Bulb Temperature on Peak Day (Deg F.))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</si>
  <si>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</si>
  <si>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</si>
  <si>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</si>
  <si>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</si>
  <si>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</si>
  <si>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</si>
  <si>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</si>
  <si>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</si>
  <si>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</si>
  <si>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</si>
  <si>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</si>
  <si>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</si>
  <si>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Average</t>
  </si>
  <si>
    <t>Residential</t>
  </si>
  <si>
    <t>Commercial</t>
  </si>
  <si>
    <t>Industrial</t>
  </si>
  <si>
    <t>Irrigation</t>
  </si>
  <si>
    <t>Lighting</t>
  </si>
  <si>
    <t xml:space="preserve">Bureau of Reclamation Site </t>
  </si>
  <si>
    <t>PacifiCorp Jurisdiction Assumption</t>
  </si>
  <si>
    <t>Projected Range of Temperature Change (°F)*</t>
  </si>
  <si>
    <t>2020s</t>
  </si>
  <si>
    <t>2050s</t>
  </si>
  <si>
    <t>Klamath River near Klamath</t>
  </si>
  <si>
    <t>1.7 to 2.6</t>
  </si>
  <si>
    <t>3.6 to 5.2</t>
  </si>
  <si>
    <t>Snake River Near Heise</t>
  </si>
  <si>
    <t>1.6 to 3.0</t>
  </si>
  <si>
    <t>4.1 to 5.9</t>
  </si>
  <si>
    <t>Klamath River near Seiad Valley</t>
  </si>
  <si>
    <t>1.8 to 2.7</t>
  </si>
  <si>
    <t>3.7 to 5.3</t>
  </si>
  <si>
    <t>Green River near Greendale</t>
  </si>
  <si>
    <t>1.8 to 3.3</t>
  </si>
  <si>
    <t>4.2 to 6.3</t>
  </si>
  <si>
    <t>Yakima River at Parker</t>
  </si>
  <si>
    <t>1.8 to 2.8</t>
  </si>
  <si>
    <t>3.6 to 5.6</t>
  </si>
  <si>
    <t xml:space="preserve">Wyoming </t>
  </si>
  <si>
    <t>*Lower bound of temperature projections based on RCP 4.5, while upper bound based on RCP 8.5</t>
  </si>
  <si>
    <t>Low PG</t>
  </si>
  <si>
    <t>High PG</t>
  </si>
  <si>
    <t>Current IRP Year:</t>
  </si>
  <si>
    <t>Previous IRP Year:</t>
  </si>
  <si>
    <t>Forecasted Annual Coincident Peak Load (Megawatts) at Generation, pre-DSM</t>
  </si>
  <si>
    <t>Low DC</t>
  </si>
  <si>
    <t>High DC</t>
  </si>
  <si>
    <t>Annual Load Change: May 2024 Forecast less May 2022 Forecast (Megawatt-hours) at Generation, pre-DSM</t>
  </si>
  <si>
    <t>Annual Coincident Peak Change: May 2024 Forecast less May 2022 Forecast (Megawatts) at Generation, pre-DSM</t>
  </si>
  <si>
    <t>Load Forecast Scenarios, pre-DSM</t>
  </si>
  <si>
    <t>Total</t>
  </si>
  <si>
    <t>OR</t>
  </si>
  <si>
    <t>WA</t>
  </si>
  <si>
    <t>CA</t>
  </si>
  <si>
    <t>UT</t>
  </si>
  <si>
    <t>WY</t>
  </si>
  <si>
    <t xml:space="preserve">ID </t>
  </si>
  <si>
    <t>Month</t>
  </si>
  <si>
    <t>Idaho Retail Sales – Megawatt-hours (MWh)</t>
  </si>
  <si>
    <t>Utah Retail Sales – Megawatt-hours (MWh)</t>
  </si>
  <si>
    <t>California Retail Sales – Megawatt-hours (MWh)</t>
  </si>
  <si>
    <t>Washington Retail Sales – Megawatt-hours (MWh)</t>
  </si>
  <si>
    <t>Oregon Retail Sales – Megawatt-hours (MWh)</t>
  </si>
  <si>
    <t>System Retail Sales – Megawatt-hours (MWh)</t>
  </si>
  <si>
    <t>Wyoming Retail Sales – Megawatt-hours (MWh)</t>
  </si>
  <si>
    <t>System Annual Sales</t>
  </si>
  <si>
    <t>Western Region Employment</t>
  </si>
  <si>
    <t>System Retail Sales - Megawatt-hours (MWh)*</t>
  </si>
  <si>
    <t>*System retail sales do not include sales for resale</t>
  </si>
  <si>
    <t>*Non-coincident peaks do not include sales for resale</t>
  </si>
  <si>
    <t>*Coincident peaks do not include sales for resale</t>
  </si>
  <si>
    <t>System Retail Use per Customer – killowatt-hours (kWh)</t>
  </si>
  <si>
    <t>20 Year</t>
  </si>
  <si>
    <t>10 Year</t>
  </si>
  <si>
    <t>5 Year</t>
  </si>
  <si>
    <t>Energy Forecast (GWh)</t>
  </si>
  <si>
    <t>Coincident Peak (MW) PreDSM, Post DG</t>
  </si>
  <si>
    <t>Change</t>
  </si>
  <si>
    <t>10 Year CAGR</t>
  </si>
  <si>
    <t>20 Year CAGR</t>
  </si>
  <si>
    <t>2025 IRP</t>
  </si>
  <si>
    <t>2023 IRP</t>
  </si>
  <si>
    <t>Inputs</t>
  </si>
  <si>
    <t>Table A.1</t>
  </si>
  <si>
    <t>Table A.2</t>
  </si>
  <si>
    <t>Table A.3</t>
  </si>
  <si>
    <t>Table A.4</t>
  </si>
  <si>
    <t>Figure A.2</t>
  </si>
  <si>
    <t>Figure A.3</t>
  </si>
  <si>
    <t>Table A.5</t>
  </si>
  <si>
    <t>Figure A.4</t>
  </si>
  <si>
    <t>Table A.6</t>
  </si>
  <si>
    <t>Table A.7</t>
  </si>
  <si>
    <t>Table A.8</t>
  </si>
  <si>
    <t>Table A.9</t>
  </si>
  <si>
    <t>Table A.10</t>
  </si>
  <si>
    <t>Table A.11</t>
  </si>
  <si>
    <t>Table A.12</t>
  </si>
  <si>
    <t>Table A.13</t>
  </si>
  <si>
    <t>Table A.14</t>
  </si>
  <si>
    <t>Table A.15</t>
  </si>
  <si>
    <t>Figure A.5 and Figure 8.6</t>
  </si>
  <si>
    <r>
      <t> </t>
    </r>
    <r>
      <rPr>
        <sz val="10"/>
        <rFont val="Times New Roman"/>
        <family val="1"/>
      </rPr>
      <t>Table has been updated.</t>
    </r>
  </si>
  <si>
    <t>Figure A.1 and 9.8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</si>
</sst>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_);_(* \(#,##0\);_(* &quot;-&quot;??_);_(@_)"/>
    <numFmt numFmtId="165" formatCode="#,##0.00000"/>
    <numFmt numFmtId="166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Verdana"/>
      <family val="2"/>
    </font>
    <font>
      <b/>
      <sz val="10"/>
      <color rgb="FF2F4F4F"/>
      <name val="Verdana"/>
      <family val="2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C99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 style="thin">
        <color theme="0"/>
      </left>
      <right/>
      <top style="medium">
        <color indexed="64"/>
      </top>
      <bottom style="thin">
        <color theme="0"/>
      </bottom>
      <diagonal/>
    </border>
    <border>
      <left/>
      <right/>
      <top style="medium">
        <color indexed="64"/>
      </top>
      <bottom style="thin">
        <color theme="0"/>
      </bottom>
      <diagonal/>
    </border>
    <border>
      <left/>
      <right style="thin">
        <color theme="0"/>
      </right>
      <top style="medium">
        <color indexed="64"/>
      </top>
      <bottom style="thin">
        <color theme="0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7" applyNumberFormat="0" applyFont="0">
      <alignment readingOrder="1"/>
      <protection locked="0"/>
    </xf>
    <xf numFmtId="0" fontId="7" fillId="2" borderId="8" applyNumberFormat="0">
      <alignment readingOrder="1"/>
      <protection locked="0"/>
    </xf>
    <xf numFmtId="9" fontId="1" fillId="0" borderId="0" applyFont="0" applyFill="0" applyBorder="0" applyAlignment="0" applyProtection="0"/>
    <xf numFmtId="0" fontId="8" fillId="3" borderId="17" applyNumberFormat="0" applyAlignment="0" applyProtection="0"/>
    <xf numFmtId="0" fontId="9" fillId="0" borderId="0" applyNumberFormat="0" applyFill="0" applyBorder="0" applyAlignment="0" applyProtection="0"/>
  </cellStyleXfs>
  <cellXfs count="53">
    <xf numFmtId="0" fontId="0" fillId="0" borderId="0" xfId="0"/>
    <xf numFmtId="164" fontId="4" fillId="0" borderId="6" xfId="1" applyNumberFormat="1" applyFont="1" applyFill="1" applyBorder="1" applyAlignment="1">
      <alignment horizontal="center" vertical="center"/>
    </xf>
    <xf numFmtId="0" fontId="10" fillId="0" borderId="0" xfId="6" applyFont="1" applyFill="1"/>
    <xf numFmtId="0" fontId="11" fillId="0" borderId="0" xfId="0" applyFont="1"/>
    <xf numFmtId="0" fontId="11" fillId="0" borderId="17" xfId="5" applyFont="1" applyFill="1"/>
    <xf numFmtId="37" fontId="11" fillId="0" borderId="0" xfId="0" applyNumberFormat="1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166" fontId="11" fillId="0" borderId="0" xfId="4" applyNumberFormat="1" applyFont="1" applyFill="1"/>
    <xf numFmtId="3" fontId="11" fillId="0" borderId="0" xfId="0" applyNumberFormat="1" applyFont="1"/>
    <xf numFmtId="43" fontId="11" fillId="0" borderId="0" xfId="0" applyNumberFormat="1" applyFont="1"/>
    <xf numFmtId="166" fontId="11" fillId="0" borderId="0" xfId="0" applyNumberFormat="1" applyFont="1"/>
    <xf numFmtId="0" fontId="11" fillId="0" borderId="0" xfId="0" applyFont="1" applyAlignment="1">
      <alignment horizontal="right"/>
    </xf>
    <xf numFmtId="10" fontId="11" fillId="0" borderId="0" xfId="4" applyNumberFormat="1" applyFont="1" applyFill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0" fontId="3" fillId="0" borderId="6" xfId="0" applyNumberFormat="1" applyFont="1" applyBorder="1" applyAlignment="1">
      <alignment horizontal="center" vertical="center"/>
    </xf>
    <xf numFmtId="164" fontId="11" fillId="0" borderId="0" xfId="0" applyNumberFormat="1" applyFont="1"/>
    <xf numFmtId="0" fontId="4" fillId="0" borderId="0" xfId="0" applyFont="1"/>
    <xf numFmtId="165" fontId="11" fillId="0" borderId="0" xfId="0" applyNumberFormat="1" applyFont="1"/>
    <xf numFmtId="2" fontId="11" fillId="0" borderId="0" xfId="0" applyNumberFormat="1" applyFont="1"/>
    <xf numFmtId="0" fontId="4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1" fillId="0" borderId="0" xfId="0" applyNumberFormat="1" applyFont="1" applyAlignment="1">
      <alignment horizontal="center"/>
    </xf>
    <xf numFmtId="0" fontId="3" fillId="0" borderId="6" xfId="0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 wrapText="1"/>
    </xf>
    <xf numFmtId="3" fontId="3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/>
    <xf numFmtId="0" fontId="12" fillId="0" borderId="0" xfId="0" applyFont="1" applyAlignment="1">
      <alignment horizontal="left" vertical="center"/>
    </xf>
    <xf numFmtId="164" fontId="3" fillId="0" borderId="5" xfId="1" applyNumberFormat="1" applyFont="1" applyFill="1" applyBorder="1" applyAlignment="1">
      <alignment horizontal="center" vertical="center"/>
    </xf>
    <xf numFmtId="10" fontId="3" fillId="0" borderId="6" xfId="4" applyNumberFormat="1" applyFont="1" applyFill="1" applyBorder="1" applyAlignment="1">
      <alignment horizontal="center" vertical="center"/>
    </xf>
    <xf numFmtId="164" fontId="3" fillId="0" borderId="6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0" borderId="18" xfId="0" applyFont="1" applyBorder="1" applyAlignment="1">
      <alignment horizontal="left"/>
    </xf>
    <xf numFmtId="0" fontId="11" fillId="0" borderId="11" xfId="0" applyFont="1" applyBorder="1" applyAlignment="1">
      <alignment horizontal="left"/>
    </xf>
    <xf numFmtId="0" fontId="11" fillId="0" borderId="12" xfId="0" applyFont="1" applyBorder="1" applyAlignment="1">
      <alignment horizontal="left"/>
    </xf>
    <xf numFmtId="0" fontId="11" fillId="0" borderId="13" xfId="0" applyFont="1" applyBorder="1" applyAlignment="1">
      <alignment horizontal="left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7">
    <cellStyle name="_DateRange" xfId="3" xr:uid="{00000000-0005-0000-0000-000000000000}"/>
    <cellStyle name="Comma" xfId="1" builtinId="3"/>
    <cellStyle name="Hyperlink" xfId="6" builtinId="8"/>
    <cellStyle name="Input" xfId="5" builtinId="20"/>
    <cellStyle name="Normal" xfId="0" builtinId="0"/>
    <cellStyle name="Normal 2" xfId="2" xr:uid="{00000000-0005-0000-0000-000003000000}"/>
    <cellStyle name="Percent" xfId="4" builtinId="5"/>
  </cellStyles>
  <dxfs count="0"/>
  <tableStyles count="0" defaultTableStyle="TableStyleMedium2" defaultPivotStyle="PivotStyleLight16"/>
  <colors>
    <mruColors>
      <color rgb="FF98B954"/>
      <color rgb="FFBE4B48"/>
      <color rgb="FF7D60A0"/>
      <color rgb="FF4A7EBB"/>
      <color rgb="FFEC792B"/>
      <color rgb="FF8DB4E2"/>
      <color rgb="FF55BF8D"/>
      <color rgb="FF8DB3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Forecasted Annual System Load</a:t>
            </a:r>
          </a:p>
          <a:p>
            <a:pPr>
              <a:defRPr sz="1200"/>
            </a:pPr>
            <a:r>
              <a:rPr lang="en-US" sz="1200"/>
              <a:t>(GWh)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'Figure A.1 and 9.8'!$D$4</c:f>
              <c:strCache>
                <c:ptCount val="1"/>
                <c:pt idx="0">
                  <c:v>2025 IRP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A.1 and 9.8'!$C$5:$C$24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A.1 and 9.8'!$D$5:$D$24</c:f>
              <c:numCache>
                <c:formatCode>#,##0_);\(#,##0\)</c:formatCode>
                <c:ptCount val="20"/>
                <c:pt idx="0">
                  <c:v>64414.79</c:v>
                </c:pt>
                <c:pt idx="1">
                  <c:v>64231.88</c:v>
                </c:pt>
                <c:pt idx="2">
                  <c:v>65395.39</c:v>
                </c:pt>
                <c:pt idx="3">
                  <c:v>66504.259999999995</c:v>
                </c:pt>
                <c:pt idx="4">
                  <c:v>67262.990000000005</c:v>
                </c:pt>
                <c:pt idx="5">
                  <c:v>68211.820000000007</c:v>
                </c:pt>
                <c:pt idx="6">
                  <c:v>69249.31</c:v>
                </c:pt>
                <c:pt idx="7">
                  <c:v>70277.070000000007</c:v>
                </c:pt>
                <c:pt idx="8">
                  <c:v>71146.81</c:v>
                </c:pt>
                <c:pt idx="9">
                  <c:v>72221.11</c:v>
                </c:pt>
                <c:pt idx="10">
                  <c:v>73405.279999999999</c:v>
                </c:pt>
                <c:pt idx="11">
                  <c:v>74846.73</c:v>
                </c:pt>
                <c:pt idx="12">
                  <c:v>76072.03</c:v>
                </c:pt>
                <c:pt idx="13">
                  <c:v>77511.61</c:v>
                </c:pt>
                <c:pt idx="14">
                  <c:v>79006.5</c:v>
                </c:pt>
                <c:pt idx="15">
                  <c:v>80673.88</c:v>
                </c:pt>
                <c:pt idx="16">
                  <c:v>82031.41</c:v>
                </c:pt>
                <c:pt idx="17">
                  <c:v>83563.64</c:v>
                </c:pt>
                <c:pt idx="18">
                  <c:v>85080.92</c:v>
                </c:pt>
                <c:pt idx="19">
                  <c:v>86758.92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9-4B36-9485-5D507DEDC76F}"/>
            </c:ext>
          </c:extLst>
        </c:ser>
        <c:ser>
          <c:idx val="4"/>
          <c:order val="1"/>
          <c:tx>
            <c:strRef>
              <c:f>'Figure A.1 and 9.8'!$E$4</c:f>
              <c:strCache>
                <c:ptCount val="1"/>
                <c:pt idx="0">
                  <c:v>2023 IRP</c:v>
                </c:pt>
              </c:strCache>
            </c:strRef>
          </c:tx>
          <c:spPr>
            <a:ln w="19050">
              <a:solidFill>
                <a:srgbClr val="4A7EBB"/>
              </a:solidFill>
            </a:ln>
          </c:spPr>
          <c:marker>
            <c:symbol val="circle"/>
            <c:size val="5"/>
            <c:spPr>
              <a:solidFill>
                <a:srgbClr val="BE4B48"/>
              </a:solidFill>
              <a:ln>
                <a:solidFill>
                  <a:schemeClr val="tx2"/>
                </a:solidFill>
              </a:ln>
            </c:spPr>
          </c:marker>
          <c:cat>
            <c:numRef>
              <c:f>'Figure A.1 and 9.8'!$C$5:$C$24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A.1 and 9.8'!$E$5:$E$24</c:f>
              <c:numCache>
                <c:formatCode>#,##0_);\(#,##0\)</c:formatCode>
                <c:ptCount val="20"/>
                <c:pt idx="0">
                  <c:v>69805.06</c:v>
                </c:pt>
                <c:pt idx="1">
                  <c:v>69938.42</c:v>
                </c:pt>
                <c:pt idx="2">
                  <c:v>72649.77</c:v>
                </c:pt>
                <c:pt idx="3">
                  <c:v>76681.119999999995</c:v>
                </c:pt>
                <c:pt idx="4">
                  <c:v>77919.28</c:v>
                </c:pt>
                <c:pt idx="5">
                  <c:v>78811.839999999997</c:v>
                </c:pt>
                <c:pt idx="6">
                  <c:v>80380.69</c:v>
                </c:pt>
                <c:pt idx="7">
                  <c:v>81321.78</c:v>
                </c:pt>
                <c:pt idx="8">
                  <c:v>82222.23</c:v>
                </c:pt>
                <c:pt idx="9">
                  <c:v>83351.539999999994</c:v>
                </c:pt>
                <c:pt idx="10">
                  <c:v>84549.96</c:v>
                </c:pt>
                <c:pt idx="11">
                  <c:v>85984.85</c:v>
                </c:pt>
                <c:pt idx="12">
                  <c:v>87179.75</c:v>
                </c:pt>
                <c:pt idx="13">
                  <c:v>88585.25</c:v>
                </c:pt>
                <c:pt idx="14">
                  <c:v>90027.16</c:v>
                </c:pt>
                <c:pt idx="15">
                  <c:v>91644.11</c:v>
                </c:pt>
                <c:pt idx="16">
                  <c:v>92996.56</c:v>
                </c:pt>
                <c:pt idx="17">
                  <c:v>94591.13</c:v>
                </c:pt>
                <c:pt idx="18">
                  <c:v>96178.18</c:v>
                </c:pt>
                <c:pt idx="19">
                  <c:v>97932.42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499-4B36-9485-5D507DEDC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2747776"/>
        <c:axId val="342749344"/>
        <c:extLst>
          <c:ext xmlns:c15="http://schemas.microsoft.com/office/drawing/2012/chart" uri="{02D57815-91ED-43cb-92C2-25804820EDAC}">
            <c15:filteredLine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 A.1 and 9.8'!$F$4</c15:sqref>
                        </c15:formulaRef>
                      </c:ext>
                    </c:extLst>
                    <c:strCache>
                      <c:ptCount val="1"/>
                      <c:pt idx="0">
                        <c:v>Change</c:v>
                      </c:pt>
                    </c:strCache>
                  </c:strRef>
                </c:tx>
                <c:spPr>
                  <a:ln w="19050">
                    <a:solidFill>
                      <a:schemeClr val="tx2"/>
                    </a:solidFill>
                  </a:ln>
                </c:spPr>
                <c:marker>
                  <c:spPr>
                    <a:solidFill>
                      <a:schemeClr val="tx2"/>
                    </a:solidFill>
                    <a:ln>
                      <a:solidFill>
                        <a:schemeClr val="tx2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'Figure A.1 and 9.8'!$C$5:$C$24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2025</c:v>
                      </c:pt>
                      <c:pt idx="1">
                        <c:v>2026</c:v>
                      </c:pt>
                      <c:pt idx="2">
                        <c:v>2027</c:v>
                      </c:pt>
                      <c:pt idx="3">
                        <c:v>2028</c:v>
                      </c:pt>
                      <c:pt idx="4">
                        <c:v>2029</c:v>
                      </c:pt>
                      <c:pt idx="5">
                        <c:v>2030</c:v>
                      </c:pt>
                      <c:pt idx="6">
                        <c:v>2031</c:v>
                      </c:pt>
                      <c:pt idx="7">
                        <c:v>2032</c:v>
                      </c:pt>
                      <c:pt idx="8">
                        <c:v>2033</c:v>
                      </c:pt>
                      <c:pt idx="9">
                        <c:v>2034</c:v>
                      </c:pt>
                      <c:pt idx="10">
                        <c:v>2035</c:v>
                      </c:pt>
                      <c:pt idx="11">
                        <c:v>2036</c:v>
                      </c:pt>
                      <c:pt idx="12">
                        <c:v>2037</c:v>
                      </c:pt>
                      <c:pt idx="13">
                        <c:v>2038</c:v>
                      </c:pt>
                      <c:pt idx="14">
                        <c:v>2039</c:v>
                      </c:pt>
                      <c:pt idx="15">
                        <c:v>2040</c:v>
                      </c:pt>
                      <c:pt idx="16">
                        <c:v>2041</c:v>
                      </c:pt>
                      <c:pt idx="17">
                        <c:v>2042</c:v>
                      </c:pt>
                      <c:pt idx="18">
                        <c:v>2043</c:v>
                      </c:pt>
                      <c:pt idx="19">
                        <c:v>2044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A.1 and 9.8'!$F$5:$F$24</c15:sqref>
                        </c15:formulaRef>
                      </c:ext>
                    </c:extLst>
                    <c:numCache>
                      <c:formatCode>0.0%</c:formatCode>
                      <c:ptCount val="20"/>
                      <c:pt idx="0">
                        <c:v>-7.721890075017479E-2</c:v>
                      </c:pt>
                      <c:pt idx="1">
                        <c:v>-8.1593779213199324E-2</c:v>
                      </c:pt>
                      <c:pt idx="2">
                        <c:v>-9.985413580800051E-2</c:v>
                      </c:pt>
                      <c:pt idx="3">
                        <c:v>-0.13271663220359853</c:v>
                      </c:pt>
                      <c:pt idx="4">
                        <c:v>-0.13676063228510316</c:v>
                      </c:pt>
                      <c:pt idx="5">
                        <c:v>-0.13449781149634354</c:v>
                      </c:pt>
                      <c:pt idx="6">
                        <c:v>-0.13848326009642375</c:v>
                      </c:pt>
                      <c:pt idx="7">
                        <c:v>-0.13581490715033528</c:v>
                      </c:pt>
                      <c:pt idx="8">
                        <c:v>-0.13470104131206362</c:v>
                      </c:pt>
                      <c:pt idx="9">
                        <c:v>-0.13353598505798447</c:v>
                      </c:pt>
                      <c:pt idx="10">
                        <c:v>-0.13181177140710665</c:v>
                      </c:pt>
                      <c:pt idx="11">
                        <c:v>-0.12953584265135087</c:v>
                      </c:pt>
                      <c:pt idx="12">
                        <c:v>-0.127411698244145</c:v>
                      </c:pt>
                      <c:pt idx="13">
                        <c:v>-0.12500546084139286</c:v>
                      </c:pt>
                      <c:pt idx="14">
                        <c:v>-0.122414835700693</c:v>
                      </c:pt>
                      <c:pt idx="15">
                        <c:v>-0.11970469242376836</c:v>
                      </c:pt>
                      <c:pt idx="16">
                        <c:v>-0.1179092000822396</c:v>
                      </c:pt>
                      <c:pt idx="17">
                        <c:v>-0.11658059270462262</c:v>
                      </c:pt>
                      <c:pt idx="18">
                        <c:v>-0.11538230396956972</c:v>
                      </c:pt>
                      <c:pt idx="19">
                        <c:v>-0.11409398440271368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2499-4B36-9485-5D507DEDC76F}"/>
                  </c:ext>
                </c:extLst>
              </c15:ser>
            </c15:filteredLineSeries>
          </c:ext>
        </c:extLst>
      </c:lineChart>
      <c:catAx>
        <c:axId val="34274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2749344"/>
        <c:crosses val="autoZero"/>
        <c:auto val="1"/>
        <c:lblAlgn val="ctr"/>
        <c:lblOffset val="100"/>
        <c:noMultiLvlLbl val="0"/>
      </c:catAx>
      <c:valAx>
        <c:axId val="342749344"/>
        <c:scaling>
          <c:orientation val="minMax"/>
          <c:min val="0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342747776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Forecasted Annual System Coincident Peak</a:t>
            </a:r>
          </a:p>
          <a:p>
            <a:pPr>
              <a:defRPr sz="1200"/>
            </a:pPr>
            <a:r>
              <a:rPr lang="en-US" sz="1200"/>
              <a:t>(MW)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3"/>
          <c:order val="0"/>
          <c:tx>
            <c:strRef>
              <c:f>'Figure A.1 and 9.8'!$J$4</c:f>
              <c:strCache>
                <c:ptCount val="1"/>
                <c:pt idx="0">
                  <c:v>2025 IRP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cat>
            <c:numRef>
              <c:f>'Figure A.1 and 9.8'!$I$5:$I$24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A.1 and 9.8'!$J$5:$J$24</c:f>
              <c:numCache>
                <c:formatCode>#,##0</c:formatCode>
                <c:ptCount val="20"/>
                <c:pt idx="0">
                  <c:v>11318.281000000001</c:v>
                </c:pt>
                <c:pt idx="1">
                  <c:v>11270.289000000001</c:v>
                </c:pt>
                <c:pt idx="2">
                  <c:v>11424.941999999999</c:v>
                </c:pt>
                <c:pt idx="3">
                  <c:v>11553.413</c:v>
                </c:pt>
                <c:pt idx="4">
                  <c:v>11690.472</c:v>
                </c:pt>
                <c:pt idx="5">
                  <c:v>11844.355</c:v>
                </c:pt>
                <c:pt idx="6">
                  <c:v>12103.886</c:v>
                </c:pt>
                <c:pt idx="7">
                  <c:v>12192.727000000001</c:v>
                </c:pt>
                <c:pt idx="8">
                  <c:v>12363.026</c:v>
                </c:pt>
                <c:pt idx="9">
                  <c:v>12575.023999999999</c:v>
                </c:pt>
                <c:pt idx="10">
                  <c:v>12819.123</c:v>
                </c:pt>
                <c:pt idx="11">
                  <c:v>13134.489</c:v>
                </c:pt>
                <c:pt idx="12">
                  <c:v>13404.465</c:v>
                </c:pt>
                <c:pt idx="13">
                  <c:v>13693.112999999999</c:v>
                </c:pt>
                <c:pt idx="14">
                  <c:v>13978.19</c:v>
                </c:pt>
                <c:pt idx="15">
                  <c:v>14278.661</c:v>
                </c:pt>
                <c:pt idx="16">
                  <c:v>14581.022000000001</c:v>
                </c:pt>
                <c:pt idx="17">
                  <c:v>15007.86</c:v>
                </c:pt>
                <c:pt idx="18">
                  <c:v>15237.089</c:v>
                </c:pt>
                <c:pt idx="19">
                  <c:v>15518.087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F2-4A26-AC81-0DB810A65C40}"/>
            </c:ext>
          </c:extLst>
        </c:ser>
        <c:ser>
          <c:idx val="4"/>
          <c:order val="1"/>
          <c:tx>
            <c:strRef>
              <c:f>'Figure A.1 and 9.8'!$K$4</c:f>
              <c:strCache>
                <c:ptCount val="1"/>
                <c:pt idx="0">
                  <c:v>2023 IRP</c:v>
                </c:pt>
              </c:strCache>
            </c:strRef>
          </c:tx>
          <c:spPr>
            <a:ln w="19050">
              <a:solidFill>
                <a:schemeClr val="accent1"/>
              </a:solidFill>
            </a:ln>
          </c:spPr>
          <c:marker>
            <c:symbol val="circle"/>
            <c:size val="5"/>
            <c:spPr>
              <a:solidFill>
                <a:srgbClr val="BE4B48"/>
              </a:solidFill>
              <a:ln>
                <a:solidFill>
                  <a:schemeClr val="tx2"/>
                </a:solidFill>
              </a:ln>
            </c:spPr>
          </c:marker>
          <c:cat>
            <c:numRef>
              <c:f>'Figure A.1 and 9.8'!$I$5:$I$24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A.1 and 9.8'!$K$5:$K$24</c:f>
              <c:numCache>
                <c:formatCode>#,##0</c:formatCode>
                <c:ptCount val="20"/>
                <c:pt idx="0">
                  <c:v>11746.891</c:v>
                </c:pt>
                <c:pt idx="1">
                  <c:v>11758.165999999999</c:v>
                </c:pt>
                <c:pt idx="2">
                  <c:v>12051.385</c:v>
                </c:pt>
                <c:pt idx="3">
                  <c:v>12484.837</c:v>
                </c:pt>
                <c:pt idx="4">
                  <c:v>12682.933000000001</c:v>
                </c:pt>
                <c:pt idx="5">
                  <c:v>12815.474</c:v>
                </c:pt>
                <c:pt idx="6">
                  <c:v>13122.623</c:v>
                </c:pt>
                <c:pt idx="7">
                  <c:v>13208.785</c:v>
                </c:pt>
                <c:pt idx="8">
                  <c:v>13347.302</c:v>
                </c:pt>
                <c:pt idx="9">
                  <c:v>13512.468000000001</c:v>
                </c:pt>
                <c:pt idx="10">
                  <c:v>13691.7</c:v>
                </c:pt>
                <c:pt idx="11">
                  <c:v>13953.233</c:v>
                </c:pt>
                <c:pt idx="12">
                  <c:v>14117.739</c:v>
                </c:pt>
                <c:pt idx="13">
                  <c:v>14299.512000000001</c:v>
                </c:pt>
                <c:pt idx="14">
                  <c:v>14463.567999999999</c:v>
                </c:pt>
                <c:pt idx="15">
                  <c:v>14671.815000000001</c:v>
                </c:pt>
                <c:pt idx="16">
                  <c:v>14881.869000000001</c:v>
                </c:pt>
                <c:pt idx="17">
                  <c:v>15186.938</c:v>
                </c:pt>
                <c:pt idx="18">
                  <c:v>15356.35</c:v>
                </c:pt>
                <c:pt idx="19">
                  <c:v>15549.735000000001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F2-4A26-AC81-0DB810A65C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42748560"/>
        <c:axId val="1037833808"/>
        <c:extLst>
          <c:ext xmlns:c15="http://schemas.microsoft.com/office/drawing/2012/chart" uri="{02D57815-91ED-43cb-92C2-25804820EDAC}">
            <c15:filteredLine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 A.1 and 9.8'!$L$4</c15:sqref>
                        </c15:formulaRef>
                      </c:ext>
                    </c:extLst>
                    <c:strCache>
                      <c:ptCount val="1"/>
                      <c:pt idx="0">
                        <c:v>Change</c:v>
                      </c:pt>
                    </c:strCache>
                  </c:strRef>
                </c:tx>
                <c:spPr>
                  <a:ln w="19050">
                    <a:solidFill>
                      <a:schemeClr val="tx2"/>
                    </a:solidFill>
                  </a:ln>
                </c:spPr>
                <c:marker>
                  <c:symbol val="diamond"/>
                  <c:size val="5"/>
                  <c:spPr>
                    <a:solidFill>
                      <a:schemeClr val="tx2"/>
                    </a:solidFill>
                    <a:ln>
                      <a:solidFill>
                        <a:schemeClr val="tx2"/>
                      </a:solidFill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'Figure A.1 and 9.8'!$I$5:$I$24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2025</c:v>
                      </c:pt>
                      <c:pt idx="1">
                        <c:v>2026</c:v>
                      </c:pt>
                      <c:pt idx="2">
                        <c:v>2027</c:v>
                      </c:pt>
                      <c:pt idx="3">
                        <c:v>2028</c:v>
                      </c:pt>
                      <c:pt idx="4">
                        <c:v>2029</c:v>
                      </c:pt>
                      <c:pt idx="5">
                        <c:v>2030</c:v>
                      </c:pt>
                      <c:pt idx="6">
                        <c:v>2031</c:v>
                      </c:pt>
                      <c:pt idx="7">
                        <c:v>2032</c:v>
                      </c:pt>
                      <c:pt idx="8">
                        <c:v>2033</c:v>
                      </c:pt>
                      <c:pt idx="9">
                        <c:v>2034</c:v>
                      </c:pt>
                      <c:pt idx="10">
                        <c:v>2035</c:v>
                      </c:pt>
                      <c:pt idx="11">
                        <c:v>2036</c:v>
                      </c:pt>
                      <c:pt idx="12">
                        <c:v>2037</c:v>
                      </c:pt>
                      <c:pt idx="13">
                        <c:v>2038</c:v>
                      </c:pt>
                      <c:pt idx="14">
                        <c:v>2039</c:v>
                      </c:pt>
                      <c:pt idx="15">
                        <c:v>2040</c:v>
                      </c:pt>
                      <c:pt idx="16">
                        <c:v>2041</c:v>
                      </c:pt>
                      <c:pt idx="17">
                        <c:v>2042</c:v>
                      </c:pt>
                      <c:pt idx="18">
                        <c:v>2043</c:v>
                      </c:pt>
                      <c:pt idx="19">
                        <c:v>2044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A.1 and 9.8'!$L$5:$L$24</c15:sqref>
                        </c15:formulaRef>
                      </c:ext>
                    </c:extLst>
                    <c:numCache>
                      <c:formatCode>0.0%</c:formatCode>
                      <c:ptCount val="20"/>
                      <c:pt idx="0">
                        <c:v>-3.6487101140207923E-2</c:v>
                      </c:pt>
                      <c:pt idx="1">
                        <c:v>-4.1492610327154678E-2</c:v>
                      </c:pt>
                      <c:pt idx="2">
                        <c:v>-5.1980996375105559E-2</c:v>
                      </c:pt>
                      <c:pt idx="3">
                        <c:v>-7.4604418143384588E-2</c:v>
                      </c:pt>
                      <c:pt idx="4">
                        <c:v>-7.8251694619848711E-2</c:v>
                      </c:pt>
                      <c:pt idx="5">
                        <c:v>-7.5777064508109504E-2</c:v>
                      </c:pt>
                      <c:pt idx="6">
                        <c:v>-7.763211668886616E-2</c:v>
                      </c:pt>
                      <c:pt idx="7">
                        <c:v>-7.6922896390546058E-2</c:v>
                      </c:pt>
                      <c:pt idx="8">
                        <c:v>-7.3743442682273952E-2</c:v>
                      </c:pt>
                      <c:pt idx="9">
                        <c:v>-6.9376223499659773E-2</c:v>
                      </c:pt>
                      <c:pt idx="10">
                        <c:v>-6.3730362190232093E-2</c:v>
                      </c:pt>
                      <c:pt idx="11">
                        <c:v>-5.8677727233537924E-2</c:v>
                      </c:pt>
                      <c:pt idx="12">
                        <c:v>-5.0523245967360575E-2</c:v>
                      </c:pt>
                      <c:pt idx="13">
                        <c:v>-4.2406971650501113E-2</c:v>
                      </c:pt>
                      <c:pt idx="14">
                        <c:v>-3.3558662703421338E-2</c:v>
                      </c:pt>
                      <c:pt idx="15">
                        <c:v>-2.679654834797196E-2</c:v>
                      </c:pt>
                      <c:pt idx="16">
                        <c:v>-2.0215673179222349E-2</c:v>
                      </c:pt>
                      <c:pt idx="17">
                        <c:v>-1.1791580369920451E-2</c:v>
                      </c:pt>
                      <c:pt idx="18">
                        <c:v>-7.7662335125209259E-3</c:v>
                      </c:pt>
                      <c:pt idx="19">
                        <c:v>-2.0352758423215489E-3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2-0AF2-4A26-AC81-0DB810A65C40}"/>
                  </c:ext>
                </c:extLst>
              </c15:ser>
            </c15:filteredLineSeries>
          </c:ext>
        </c:extLst>
      </c:lineChart>
      <c:catAx>
        <c:axId val="34274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37833808"/>
        <c:crosses val="autoZero"/>
        <c:auto val="1"/>
        <c:lblAlgn val="ctr"/>
        <c:lblOffset val="100"/>
        <c:noMultiLvlLbl val="0"/>
      </c:catAx>
      <c:valAx>
        <c:axId val="1037833808"/>
        <c:scaling>
          <c:orientation val="minMax"/>
          <c:min val="0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4274856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>
          <a:latin typeface="Times New Roman" pitchFamily="18" charset="0"/>
          <a:cs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Retail Sales and Service Territory Employment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5450240594925635"/>
          <c:y val="0.19480351414406533"/>
          <c:w val="0.74756452318460187"/>
          <c:h val="0.65183253135024788"/>
        </c:manualLayout>
      </c:layout>
      <c:lineChart>
        <c:grouping val="standard"/>
        <c:varyColors val="0"/>
        <c:ser>
          <c:idx val="0"/>
          <c:order val="0"/>
          <c:tx>
            <c:strRef>
              <c:f>'Figure A.2'!$B$20</c:f>
              <c:strCache>
                <c:ptCount val="1"/>
                <c:pt idx="0">
                  <c:v>System Annual Sales</c:v>
                </c:pt>
              </c:strCache>
            </c:strRef>
          </c:tx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'Figure A.2'!$A$21:$A$37</c15:sqref>
                  </c15:fullRef>
                </c:ext>
              </c:extLst>
              <c:f>'Figure A.2'!$A$21:$A$36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A.2'!$B$21:$B$37</c15:sqref>
                  </c15:fullRef>
                </c:ext>
              </c:extLst>
              <c:f>'Figure A.2'!$B$21:$B$36</c:f>
              <c:numCache>
                <c:formatCode>#,##0</c:formatCode>
                <c:ptCount val="16"/>
                <c:pt idx="0">
                  <c:v>53408.849781252131</c:v>
                </c:pt>
                <c:pt idx="1">
                  <c:v>52224.749714085279</c:v>
                </c:pt>
                <c:pt idx="2">
                  <c:v>53608.034752533837</c:v>
                </c:pt>
                <c:pt idx="3">
                  <c:v>54350.754812766179</c:v>
                </c:pt>
                <c:pt idx="4">
                  <c:v>54445.069820870725</c:v>
                </c:pt>
                <c:pt idx="5">
                  <c:v>54654.048497775118</c:v>
                </c:pt>
                <c:pt idx="6">
                  <c:v>55325.522979482936</c:v>
                </c:pt>
                <c:pt idx="7">
                  <c:v>54795.973837693229</c:v>
                </c:pt>
                <c:pt idx="8">
                  <c:v>54355.999822038168</c:v>
                </c:pt>
                <c:pt idx="9">
                  <c:v>54803.54471022731</c:v>
                </c:pt>
                <c:pt idx="10">
                  <c:v>55550.851863863856</c:v>
                </c:pt>
                <c:pt idx="11">
                  <c:v>55391.533171044233</c:v>
                </c:pt>
                <c:pt idx="12">
                  <c:v>54678.220106369394</c:v>
                </c:pt>
                <c:pt idx="13">
                  <c:v>55936.679387583616</c:v>
                </c:pt>
                <c:pt idx="14">
                  <c:v>56346.557457808158</c:v>
                </c:pt>
                <c:pt idx="15">
                  <c:v>56571.737809255006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97-4DAB-8CE9-4E6CBC735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716600"/>
        <c:axId val="420720912"/>
      </c:lineChart>
      <c:lineChart>
        <c:grouping val="standard"/>
        <c:varyColors val="0"/>
        <c:ser>
          <c:idx val="2"/>
          <c:order val="1"/>
          <c:tx>
            <c:strRef>
              <c:f>'Figure A.2'!$C$20</c:f>
              <c:strCache>
                <c:ptCount val="1"/>
                <c:pt idx="0">
                  <c:v>Western Region Employment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none"/>
          </c:marker>
          <c:cat>
            <c:numRef>
              <c:extLst>
                <c:ext xmlns:c15="http://schemas.microsoft.com/office/drawing/2012/chart" uri="{02D57815-91ED-43cb-92C2-25804820EDAC}">
                  <c15:fullRef>
                    <c15:sqref>'Figure A.2'!$A$21:$A$37</c15:sqref>
                  </c15:fullRef>
                </c:ext>
              </c:extLst>
              <c:f>'Figure A.2'!$A$21:$A$36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A.2'!$C$21:$C$37</c15:sqref>
                  </c15:fullRef>
                </c:ext>
              </c:extLst>
              <c:f>'Figure A.2'!$C$21:$C$36</c:f>
              <c:numCache>
                <c:formatCode>#,##0.00000</c:formatCode>
                <c:ptCount val="16"/>
                <c:pt idx="0">
                  <c:v>33.554553666666664</c:v>
                </c:pt>
                <c:pt idx="1">
                  <c:v>32.30613808333333</c:v>
                </c:pt>
                <c:pt idx="2">
                  <c:v>31.910025916666669</c:v>
                </c:pt>
                <c:pt idx="3">
                  <c:v>32.098432333333335</c:v>
                </c:pt>
                <c:pt idx="4">
                  <c:v>32.634595249999997</c:v>
                </c:pt>
                <c:pt idx="5">
                  <c:v>33.165856833333329</c:v>
                </c:pt>
                <c:pt idx="6">
                  <c:v>33.909506166666667</c:v>
                </c:pt>
                <c:pt idx="7">
                  <c:v>34.676247583333335</c:v>
                </c:pt>
                <c:pt idx="8">
                  <c:v>35.438755083333334</c:v>
                </c:pt>
                <c:pt idx="9">
                  <c:v>36.187378583333334</c:v>
                </c:pt>
                <c:pt idx="10">
                  <c:v>36.775440416666662</c:v>
                </c:pt>
                <c:pt idx="11">
                  <c:v>37.356449166666664</c:v>
                </c:pt>
                <c:pt idx="12">
                  <c:v>34.887042000000001</c:v>
                </c:pt>
                <c:pt idx="13">
                  <c:v>36.179326833333334</c:v>
                </c:pt>
                <c:pt idx="14">
                  <c:v>37.680746666666664</c:v>
                </c:pt>
                <c:pt idx="15">
                  <c:v>38.195643250000003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97-4DAB-8CE9-4E6CBC735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0722088"/>
        <c:axId val="420721696"/>
        <c:extLst/>
      </c:lineChart>
      <c:catAx>
        <c:axId val="420716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420720912"/>
        <c:crosses val="autoZero"/>
        <c:auto val="1"/>
        <c:lblAlgn val="ctr"/>
        <c:lblOffset val="100"/>
        <c:noMultiLvlLbl val="0"/>
      </c:catAx>
      <c:valAx>
        <c:axId val="420720912"/>
        <c:scaling>
          <c:orientation val="minMax"/>
          <c:max val="60000"/>
          <c:min val="50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GWh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420716600"/>
        <c:crosses val="autoZero"/>
        <c:crossBetween val="midCat"/>
      </c:valAx>
      <c:valAx>
        <c:axId val="420721696"/>
        <c:scaling>
          <c:orientation val="minMax"/>
          <c:max val="42"/>
          <c:min val="3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Employment (millions)</a:t>
                </a:r>
              </a:p>
            </c:rich>
          </c:tx>
          <c:layout>
            <c:manualLayout>
              <c:xMode val="edge"/>
              <c:yMode val="edge"/>
              <c:x val="0.95776377952755909"/>
              <c:y val="0.27350721784776905"/>
            </c:manualLayout>
          </c:layout>
          <c:overlay val="0"/>
        </c:title>
        <c:numFmt formatCode="#,##0.0" sourceLinked="0"/>
        <c:majorTickMark val="out"/>
        <c:minorTickMark val="none"/>
        <c:tickLblPos val="nextTo"/>
        <c:crossAx val="420722088"/>
        <c:crosses val="max"/>
        <c:crossBetween val="between"/>
        <c:majorUnit val="2"/>
      </c:valAx>
      <c:catAx>
        <c:axId val="4207220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20721696"/>
        <c:crosses val="autoZero"/>
        <c:auto val="1"/>
        <c:lblAlgn val="ctr"/>
        <c:lblOffset val="100"/>
        <c:noMultiLvlLbl val="0"/>
      </c:catAx>
    </c:plotArea>
    <c:legend>
      <c:legendPos val="t"/>
      <c:layout>
        <c:manualLayout>
          <c:xMode val="edge"/>
          <c:yMode val="edge"/>
          <c:x val="0.17813417494592321"/>
          <c:y val="0.11841866376180102"/>
          <c:w val="0.63947108701136279"/>
          <c:h val="8.20756780402449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System Residential Use per Customer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6150240594925636"/>
          <c:y val="0.17640055409740449"/>
          <c:w val="0.81071981627296597"/>
          <c:h val="0.6828846110950012"/>
        </c:manualLayout>
      </c:layout>
      <c:lineChart>
        <c:grouping val="standard"/>
        <c:varyColors val="0"/>
        <c:ser>
          <c:idx val="0"/>
          <c:order val="0"/>
          <c:tx>
            <c:strRef>
              <c:f>'Figure A.3'!$B$22</c:f>
              <c:strCache>
                <c:ptCount val="1"/>
                <c:pt idx="0">
                  <c:v>Residential</c:v>
                </c:pt>
              </c:strCache>
            </c:strRef>
          </c:tx>
          <c:marker>
            <c:symbol val="none"/>
          </c:marker>
          <c:cat>
            <c:numRef>
              <c:f>'Figure A.3'!$A$23:$A$38</c:f>
              <c:numCache>
                <c:formatCode>General</c:formatCode>
                <c:ptCount val="16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  <c:pt idx="11">
                  <c:v>2019</c:v>
                </c:pt>
                <c:pt idx="12">
                  <c:v>2020</c:v>
                </c:pt>
                <c:pt idx="13">
                  <c:v>2021</c:v>
                </c:pt>
                <c:pt idx="14">
                  <c:v>2022</c:v>
                </c:pt>
                <c:pt idx="15">
                  <c:v>2023</c:v>
                </c:pt>
              </c:numCache>
            </c:numRef>
          </c:cat>
          <c:val>
            <c:numRef>
              <c:f>'Figure A.3'!$B$23:$B$38</c:f>
              <c:numCache>
                <c:formatCode>_(* #,##0_);_(* \(#,##0\);_(* "-"??_);_(@_)</c:formatCode>
                <c:ptCount val="16"/>
                <c:pt idx="0">
                  <c:v>10783.217137896334</c:v>
                </c:pt>
                <c:pt idx="1">
                  <c:v>10681.762908537294</c:v>
                </c:pt>
                <c:pt idx="2">
                  <c:v>10844.639568986417</c:v>
                </c:pt>
                <c:pt idx="3">
                  <c:v>10720.486938016797</c:v>
                </c:pt>
                <c:pt idx="4">
                  <c:v>10521.610916120702</c:v>
                </c:pt>
                <c:pt idx="5">
                  <c:v>10282.181599222484</c:v>
                </c:pt>
                <c:pt idx="6">
                  <c:v>10264.779728934251</c:v>
                </c:pt>
                <c:pt idx="7">
                  <c:v>10037.097791712029</c:v>
                </c:pt>
                <c:pt idx="8">
                  <c:v>9960.8175747016448</c:v>
                </c:pt>
                <c:pt idx="9">
                  <c:v>9912.9935357750965</c:v>
                </c:pt>
                <c:pt idx="10">
                  <c:v>9839.8556565239651</c:v>
                </c:pt>
                <c:pt idx="11">
                  <c:v>9654.0756465180002</c:v>
                </c:pt>
                <c:pt idx="12">
                  <c:v>9898.1347856040811</c:v>
                </c:pt>
                <c:pt idx="13">
                  <c:v>9927.1265142381253</c:v>
                </c:pt>
                <c:pt idx="14">
                  <c:v>9764.9110337509137</c:v>
                </c:pt>
                <c:pt idx="15">
                  <c:v>9766.3059276392705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AA-4A36-B686-6505DD8C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noFill/>
            </a:ln>
          </c:spPr>
        </c:dropLines>
        <c:upDownBars>
          <c:gapWidth val="150"/>
          <c:upBars/>
          <c:downBars/>
        </c:upDownBars>
        <c:smooth val="0"/>
        <c:axId val="129113888"/>
        <c:axId val="129114280"/>
      </c:lineChart>
      <c:catAx>
        <c:axId val="12911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2700000"/>
          <a:lstStyle/>
          <a:p>
            <a:pPr>
              <a:defRPr/>
            </a:pPr>
            <a:endParaRPr lang="en-US"/>
          </a:p>
        </c:txPr>
        <c:crossAx val="129114280"/>
        <c:crosses val="autoZero"/>
        <c:auto val="1"/>
        <c:lblAlgn val="ctr"/>
        <c:lblOffset val="100"/>
        <c:noMultiLvlLbl val="0"/>
      </c:catAx>
      <c:valAx>
        <c:axId val="129114280"/>
        <c:scaling>
          <c:orientation val="minMax"/>
          <c:min val="800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kWh per Residential Customer</a:t>
                </a:r>
              </a:p>
            </c:rich>
          </c:tx>
          <c:layout>
            <c:manualLayout>
              <c:xMode val="edge"/>
              <c:yMode val="edge"/>
              <c:x val="8.3333333333333332E-3"/>
              <c:y val="0.1162153689122193"/>
            </c:manualLayout>
          </c:layout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1291138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Utah Average Peak Producing</a:t>
            </a:r>
            <a:r>
              <a:rPr lang="en-US" sz="1600" baseline="0"/>
              <a:t> Weather </a:t>
            </a:r>
          </a:p>
          <a:p>
            <a:pPr>
              <a:defRPr sz="1600"/>
            </a:pPr>
            <a:r>
              <a:rPr lang="en-US" sz="1600" baseline="0"/>
              <a:t>(Average Dry Bulb Temperature on Peak Day (Deg F.))</a:t>
            </a:r>
            <a:endParaRPr lang="en-US" sz="16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7.8683147885969515E-2"/>
          <c:y val="0.16062700025587978"/>
          <c:w val="0.89438237540207755"/>
          <c:h val="0.76354013929237852"/>
        </c:manualLayout>
      </c:layout>
      <c:lineChart>
        <c:grouping val="standard"/>
        <c:varyColors val="0"/>
        <c:ser>
          <c:idx val="0"/>
          <c:order val="0"/>
          <c:tx>
            <c:strRef>
              <c:f>'Figure A.4'!$W$36:$W$37</c:f>
              <c:strCache>
                <c:ptCount val="2"/>
                <c:pt idx="0">
                  <c:v>20 Year</c:v>
                </c:pt>
                <c:pt idx="1">
                  <c:v>Average</c:v>
                </c:pt>
              </c:strCache>
            </c:strRef>
          </c:tx>
          <c:spPr>
            <a:ln>
              <a:solidFill>
                <a:srgbClr val="4A7EBB"/>
              </a:solidFill>
            </a:ln>
          </c:spPr>
          <c:marker>
            <c:symbol val="diamond"/>
            <c:size val="8"/>
            <c:spPr>
              <a:solidFill>
                <a:sysClr val="window" lastClr="FFFFFF"/>
              </a:solidFill>
            </c:spPr>
          </c:marker>
          <c:cat>
            <c:strRef>
              <c:f>'Figure A.4'!$A$38:$A$49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'Figure A.4'!$W$38:$W$49</c:f>
              <c:numCache>
                <c:formatCode>0.00</c:formatCode>
                <c:ptCount val="12"/>
                <c:pt idx="0">
                  <c:v>21.778449999999999</c:v>
                </c:pt>
                <c:pt idx="1">
                  <c:v>27.789799999999996</c:v>
                </c:pt>
                <c:pt idx="2">
                  <c:v>35.591433333333342</c:v>
                </c:pt>
                <c:pt idx="3">
                  <c:v>52.550250000000005</c:v>
                </c:pt>
                <c:pt idx="4">
                  <c:v>72.796649999999985</c:v>
                </c:pt>
                <c:pt idx="5">
                  <c:v>83.655549999999991</c:v>
                </c:pt>
                <c:pt idx="6">
                  <c:v>86.578000000000031</c:v>
                </c:pt>
                <c:pt idx="7">
                  <c:v>84.430700000000002</c:v>
                </c:pt>
                <c:pt idx="8">
                  <c:v>78.790049999999994</c:v>
                </c:pt>
                <c:pt idx="9">
                  <c:v>61.626700000000007</c:v>
                </c:pt>
                <c:pt idx="10">
                  <c:v>31.326150000000002</c:v>
                </c:pt>
                <c:pt idx="11">
                  <c:v>25.3446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97-4B66-8196-0DBA86B0E6BE}"/>
            </c:ext>
          </c:extLst>
        </c:ser>
        <c:ser>
          <c:idx val="1"/>
          <c:order val="1"/>
          <c:tx>
            <c:strRef>
              <c:f>'Figure A.4'!$X$36:$X$37</c:f>
              <c:strCache>
                <c:ptCount val="2"/>
                <c:pt idx="0">
                  <c:v>10 Year</c:v>
                </c:pt>
                <c:pt idx="1">
                  <c:v>Average</c:v>
                </c:pt>
              </c:strCache>
            </c:strRef>
          </c:tx>
          <c:spPr>
            <a:ln>
              <a:solidFill>
                <a:srgbClr val="BE4B48"/>
              </a:solidFill>
            </a:ln>
          </c:spPr>
          <c:marker>
            <c:symbol val="diamond"/>
            <c:size val="8"/>
            <c:spPr>
              <a:solidFill>
                <a:schemeClr val="bg1"/>
              </a:solidFill>
              <a:ln>
                <a:solidFill>
                  <a:srgbClr val="BE4B48"/>
                </a:solidFill>
              </a:ln>
            </c:spPr>
          </c:marker>
          <c:cat>
            <c:strRef>
              <c:f>'Figure A.4'!$A$38:$A$49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'Figure A.4'!$X$38:$X$49</c:f>
              <c:numCache>
                <c:formatCode>0.00</c:formatCode>
                <c:ptCount val="12"/>
                <c:pt idx="0">
                  <c:v>23.363</c:v>
                </c:pt>
                <c:pt idx="1">
                  <c:v>27.044999999999998</c:v>
                </c:pt>
                <c:pt idx="2">
                  <c:v>36.295000000000002</c:v>
                </c:pt>
                <c:pt idx="3">
                  <c:v>56.652000000000001</c:v>
                </c:pt>
                <c:pt idx="4">
                  <c:v>74.237000000000009</c:v>
                </c:pt>
                <c:pt idx="5">
                  <c:v>84.830000000000013</c:v>
                </c:pt>
                <c:pt idx="6">
                  <c:v>87.182000000000002</c:v>
                </c:pt>
                <c:pt idx="7">
                  <c:v>84.450999999999993</c:v>
                </c:pt>
                <c:pt idx="8">
                  <c:v>80.44</c:v>
                </c:pt>
                <c:pt idx="9">
                  <c:v>63.446000000000005</c:v>
                </c:pt>
                <c:pt idx="10">
                  <c:v>33.781999999999996</c:v>
                </c:pt>
                <c:pt idx="11">
                  <c:v>26.066999999999997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97-4B66-8196-0DBA86B0E6BE}"/>
            </c:ext>
          </c:extLst>
        </c:ser>
        <c:ser>
          <c:idx val="2"/>
          <c:order val="2"/>
          <c:tx>
            <c:strRef>
              <c:f>'Figure A.4'!$Y$36:$Y$37</c:f>
              <c:strCache>
                <c:ptCount val="2"/>
                <c:pt idx="0">
                  <c:v>5 Year</c:v>
                </c:pt>
                <c:pt idx="1">
                  <c:v>Average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diamond"/>
            <c:size val="8"/>
            <c:spPr>
              <a:solidFill>
                <a:sysClr val="window" lastClr="FFFFFF"/>
              </a:solidFill>
              <a:ln>
                <a:solidFill>
                  <a:srgbClr val="00B050"/>
                </a:solidFill>
              </a:ln>
            </c:spPr>
          </c:marker>
          <c:cat>
            <c:strRef>
              <c:f>'Figure A.4'!$A$38:$A$49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'Figure A.4'!$Y$38:$Y$49</c:f>
              <c:numCache>
                <c:formatCode>0.00</c:formatCode>
                <c:ptCount val="12"/>
                <c:pt idx="0">
                  <c:v>25.161999999999999</c:v>
                </c:pt>
                <c:pt idx="1">
                  <c:v>26.995999999999999</c:v>
                </c:pt>
                <c:pt idx="2">
                  <c:v>34.818000000000005</c:v>
                </c:pt>
                <c:pt idx="3">
                  <c:v>52.955999999999996</c:v>
                </c:pt>
                <c:pt idx="4">
                  <c:v>72.496000000000009</c:v>
                </c:pt>
                <c:pt idx="5">
                  <c:v>84.095999999999989</c:v>
                </c:pt>
                <c:pt idx="6">
                  <c:v>86.443999999999988</c:v>
                </c:pt>
                <c:pt idx="7">
                  <c:v>84.080000000000013</c:v>
                </c:pt>
                <c:pt idx="8">
                  <c:v>80.262000000000015</c:v>
                </c:pt>
                <c:pt idx="9">
                  <c:v>61.795999999999992</c:v>
                </c:pt>
                <c:pt idx="10">
                  <c:v>32.565999999999995</c:v>
                </c:pt>
                <c:pt idx="11">
                  <c:v>28.154000000000003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797-4B66-8196-0DBA86B0E6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3819504"/>
        <c:axId val="443822248"/>
      </c:lineChart>
      <c:catAx>
        <c:axId val="44381950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43822248"/>
        <c:crosses val="autoZero"/>
        <c:auto val="1"/>
        <c:lblAlgn val="ctr"/>
        <c:lblOffset val="100"/>
        <c:noMultiLvlLbl val="0"/>
      </c:catAx>
      <c:valAx>
        <c:axId val="443822248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Degrees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100" b="1"/>
            </a:pPr>
            <a:endParaRPr lang="en-US"/>
          </a:p>
        </c:txPr>
        <c:crossAx val="443819504"/>
        <c:crosses val="autoZero"/>
        <c:crossBetween val="midCat"/>
      </c:valAx>
    </c:plotArea>
    <c:legend>
      <c:legendPos val="t"/>
      <c:overlay val="0"/>
      <c:txPr>
        <a:bodyPr/>
        <a:lstStyle/>
        <a:p>
          <a:pPr>
            <a:defRPr sz="1100"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2399742142604"/>
          <c:y val="0.13010413100536347"/>
          <c:w val="0.79998293963254596"/>
          <c:h val="0.70407662583843678"/>
        </c:manualLayout>
      </c:layout>
      <c:lineChart>
        <c:grouping val="standard"/>
        <c:varyColors val="0"/>
        <c:ser>
          <c:idx val="2"/>
          <c:order val="0"/>
          <c:tx>
            <c:strRef>
              <c:f>'Figure A.5 and Figure 8.6'!$F$23</c:f>
              <c:strCache>
                <c:ptCount val="1"/>
                <c:pt idx="0">
                  <c:v>Base Case</c:v>
                </c:pt>
              </c:strCache>
            </c:strRef>
          </c:tx>
          <c:spPr>
            <a:ln w="19050">
              <a:solidFill>
                <a:srgbClr val="98B954"/>
              </a:solidFill>
            </a:ln>
          </c:spPr>
          <c:marker>
            <c:symbol val="none"/>
          </c:marker>
          <c:cat>
            <c:numRef>
              <c:f>'Figure A.5 and Figure 8.6'!$A$24:$A$43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A.5 and Figure 8.6'!$F$24:$F$43</c:f>
              <c:numCache>
                <c:formatCode>_(* #,##0_);_(* \(#,##0\);_(* "-"??_);_(@_)</c:formatCode>
                <c:ptCount val="20"/>
                <c:pt idx="0">
                  <c:v>11318.281000000001</c:v>
                </c:pt>
                <c:pt idx="1">
                  <c:v>11270.289000000001</c:v>
                </c:pt>
                <c:pt idx="2">
                  <c:v>11424.941999999999</c:v>
                </c:pt>
                <c:pt idx="3">
                  <c:v>11553.413</c:v>
                </c:pt>
                <c:pt idx="4">
                  <c:v>11690.472</c:v>
                </c:pt>
                <c:pt idx="5">
                  <c:v>11844.355</c:v>
                </c:pt>
                <c:pt idx="6">
                  <c:v>12103.886</c:v>
                </c:pt>
                <c:pt idx="7">
                  <c:v>12192.727000000001</c:v>
                </c:pt>
                <c:pt idx="8">
                  <c:v>12363.026</c:v>
                </c:pt>
                <c:pt idx="9">
                  <c:v>12575.023999999999</c:v>
                </c:pt>
                <c:pt idx="10">
                  <c:v>12819.123</c:v>
                </c:pt>
                <c:pt idx="11">
                  <c:v>13134.489</c:v>
                </c:pt>
                <c:pt idx="12">
                  <c:v>13404.465</c:v>
                </c:pt>
                <c:pt idx="13">
                  <c:v>13693.112999999999</c:v>
                </c:pt>
                <c:pt idx="14">
                  <c:v>13978.19</c:v>
                </c:pt>
                <c:pt idx="15">
                  <c:v>14278.661</c:v>
                </c:pt>
                <c:pt idx="16">
                  <c:v>14581.022000000001</c:v>
                </c:pt>
                <c:pt idx="17">
                  <c:v>15007.86</c:v>
                </c:pt>
                <c:pt idx="18">
                  <c:v>15237.089</c:v>
                </c:pt>
                <c:pt idx="19">
                  <c:v>15518.087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76-440A-A302-D13345CF8655}"/>
            </c:ext>
          </c:extLst>
        </c:ser>
        <c:ser>
          <c:idx val="6"/>
          <c:order val="1"/>
          <c:tx>
            <c:strRef>
              <c:f>'Figure A.5 and Figure 8.6'!$E$23</c:f>
              <c:strCache>
                <c:ptCount val="1"/>
                <c:pt idx="0">
                  <c:v>High PG</c:v>
                </c:pt>
              </c:strCache>
            </c:strRef>
          </c:tx>
          <c:spPr>
            <a:ln w="19050">
              <a:solidFill>
                <a:srgbClr val="FFC000"/>
              </a:solidFill>
            </a:ln>
          </c:spPr>
          <c:marker>
            <c:symbol val="none"/>
          </c:marker>
          <c:val>
            <c:numRef>
              <c:f>'Figure A.5 and Figure 8.6'!$E$24:$E$43</c:f>
              <c:numCache>
                <c:formatCode>_(* #,##0_);_(* \(#,##0\);_(* "-"??_);_(@_)</c:formatCode>
                <c:ptCount val="20"/>
                <c:pt idx="0">
                  <c:v>11305.832</c:v>
                </c:pt>
                <c:pt idx="1">
                  <c:v>11251.463</c:v>
                </c:pt>
                <c:pt idx="2">
                  <c:v>11394.987999999999</c:v>
                </c:pt>
                <c:pt idx="3">
                  <c:v>11511.072</c:v>
                </c:pt>
                <c:pt idx="4">
                  <c:v>11633.334999999999</c:v>
                </c:pt>
                <c:pt idx="5">
                  <c:v>11770.951999999999</c:v>
                </c:pt>
                <c:pt idx="6">
                  <c:v>12015.498</c:v>
                </c:pt>
                <c:pt idx="7">
                  <c:v>12111.686</c:v>
                </c:pt>
                <c:pt idx="8">
                  <c:v>12288.617</c:v>
                </c:pt>
                <c:pt idx="9">
                  <c:v>12488.254999999999</c:v>
                </c:pt>
                <c:pt idx="10">
                  <c:v>12720.317999999999</c:v>
                </c:pt>
                <c:pt idx="11">
                  <c:v>13025.044</c:v>
                </c:pt>
                <c:pt idx="12">
                  <c:v>13284.394</c:v>
                </c:pt>
                <c:pt idx="13">
                  <c:v>13562.848</c:v>
                </c:pt>
                <c:pt idx="14">
                  <c:v>13838.066999999999</c:v>
                </c:pt>
                <c:pt idx="15">
                  <c:v>14129.245000000001</c:v>
                </c:pt>
                <c:pt idx="16">
                  <c:v>14422.085999999999</c:v>
                </c:pt>
                <c:pt idx="17">
                  <c:v>14839.876</c:v>
                </c:pt>
                <c:pt idx="18">
                  <c:v>15060.263999999999</c:v>
                </c:pt>
                <c:pt idx="19">
                  <c:v>15332.722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6E-4704-B682-98888A1043D2}"/>
            </c:ext>
          </c:extLst>
        </c:ser>
        <c:ser>
          <c:idx val="7"/>
          <c:order val="2"/>
          <c:tx>
            <c:strRef>
              <c:f>'Figure A.5 and Figure 8.6'!$I$23</c:f>
              <c:strCache>
                <c:ptCount val="1"/>
                <c:pt idx="0">
                  <c:v>Low PG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none"/>
          </c:marker>
          <c:val>
            <c:numRef>
              <c:f>'Figure A.5 and Figure 8.6'!$I$24:$I$43</c:f>
              <c:numCache>
                <c:formatCode>_(* #,##0_);_(* \(#,##0\);_(* "-"??_);_(@_)</c:formatCode>
                <c:ptCount val="20"/>
                <c:pt idx="0">
                  <c:v>11342.546</c:v>
                </c:pt>
                <c:pt idx="1">
                  <c:v>11313.132</c:v>
                </c:pt>
                <c:pt idx="2">
                  <c:v>11474.455</c:v>
                </c:pt>
                <c:pt idx="3">
                  <c:v>11623.782999999999</c:v>
                </c:pt>
                <c:pt idx="4">
                  <c:v>11784.355</c:v>
                </c:pt>
                <c:pt idx="5">
                  <c:v>11964.763999999999</c:v>
                </c:pt>
                <c:pt idx="6">
                  <c:v>12253.779</c:v>
                </c:pt>
                <c:pt idx="7">
                  <c:v>12372.731</c:v>
                </c:pt>
                <c:pt idx="8">
                  <c:v>12561.692999999999</c:v>
                </c:pt>
                <c:pt idx="9">
                  <c:v>12777.130999999999</c:v>
                </c:pt>
                <c:pt idx="10">
                  <c:v>13025.084000000001</c:v>
                </c:pt>
                <c:pt idx="11">
                  <c:v>13338.798000000001</c:v>
                </c:pt>
                <c:pt idx="12">
                  <c:v>13602.591</c:v>
                </c:pt>
                <c:pt idx="13">
                  <c:v>13894.019</c:v>
                </c:pt>
                <c:pt idx="14">
                  <c:v>14193.912</c:v>
                </c:pt>
                <c:pt idx="15">
                  <c:v>14508.661</c:v>
                </c:pt>
                <c:pt idx="16">
                  <c:v>14825.862999999999</c:v>
                </c:pt>
                <c:pt idx="17">
                  <c:v>15267.111999999999</c:v>
                </c:pt>
                <c:pt idx="18">
                  <c:v>15510.669</c:v>
                </c:pt>
                <c:pt idx="19">
                  <c:v>15805.749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6E-4704-B682-98888A1043D2}"/>
            </c:ext>
          </c:extLst>
        </c:ser>
        <c:ser>
          <c:idx val="1"/>
          <c:order val="3"/>
          <c:tx>
            <c:strRef>
              <c:f>'Figure A.5 and Figure 8.6'!$C$23</c:f>
              <c:strCache>
                <c:ptCount val="1"/>
                <c:pt idx="0">
                  <c:v>High</c:v>
                </c:pt>
              </c:strCache>
            </c:strRef>
          </c:tx>
          <c:spPr>
            <a:ln w="19050">
              <a:solidFill>
                <a:srgbClr val="BE4B48"/>
              </a:solidFill>
            </a:ln>
          </c:spPr>
          <c:marker>
            <c:symbol val="none"/>
          </c:marker>
          <c:cat>
            <c:numRef>
              <c:f>'Figure A.5 and Figure 8.6'!$A$24:$A$43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A.5 and Figure 8.6'!$C$24:$C$43</c:f>
              <c:numCache>
                <c:formatCode>_(* #,##0_);_(* \(#,##0\);_(* "-"??_);_(@_)</c:formatCode>
                <c:ptCount val="20"/>
                <c:pt idx="0">
                  <c:v>11928.717000000001</c:v>
                </c:pt>
                <c:pt idx="1">
                  <c:v>11915.049000000001</c:v>
                </c:pt>
                <c:pt idx="2">
                  <c:v>12083.141</c:v>
                </c:pt>
                <c:pt idx="3">
                  <c:v>12221.026</c:v>
                </c:pt>
                <c:pt idx="4">
                  <c:v>12386.588</c:v>
                </c:pt>
                <c:pt idx="5">
                  <c:v>12576.166999999999</c:v>
                </c:pt>
                <c:pt idx="6">
                  <c:v>12881.421</c:v>
                </c:pt>
                <c:pt idx="7">
                  <c:v>13007.377</c:v>
                </c:pt>
                <c:pt idx="8">
                  <c:v>13203.477000000001</c:v>
                </c:pt>
                <c:pt idx="9">
                  <c:v>13425.778</c:v>
                </c:pt>
                <c:pt idx="10">
                  <c:v>13684.62</c:v>
                </c:pt>
                <c:pt idx="11">
                  <c:v>14022.995999999999</c:v>
                </c:pt>
                <c:pt idx="12">
                  <c:v>14305.031000000001</c:v>
                </c:pt>
                <c:pt idx="13">
                  <c:v>14613.573</c:v>
                </c:pt>
                <c:pt idx="14">
                  <c:v>14919.484</c:v>
                </c:pt>
                <c:pt idx="15">
                  <c:v>15247.974</c:v>
                </c:pt>
                <c:pt idx="16">
                  <c:v>15574.135</c:v>
                </c:pt>
                <c:pt idx="17">
                  <c:v>16035.718000000001</c:v>
                </c:pt>
                <c:pt idx="18">
                  <c:v>16289.404</c:v>
                </c:pt>
                <c:pt idx="19">
                  <c:v>16605.092000000001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76-440A-A302-D13345CF8655}"/>
            </c:ext>
          </c:extLst>
        </c:ser>
        <c:ser>
          <c:idx val="3"/>
          <c:order val="4"/>
          <c:tx>
            <c:strRef>
              <c:f>'Figure A.5 and Figure 8.6'!$G$23</c:f>
              <c:strCache>
                <c:ptCount val="1"/>
                <c:pt idx="0">
                  <c:v>Low</c:v>
                </c:pt>
              </c:strCache>
            </c:strRef>
          </c:tx>
          <c:spPr>
            <a:ln w="19050">
              <a:solidFill>
                <a:srgbClr val="7D60A0"/>
              </a:solidFill>
            </a:ln>
          </c:spPr>
          <c:marker>
            <c:symbol val="none"/>
          </c:marker>
          <c:cat>
            <c:numRef>
              <c:f>'Figure A.5 and Figure 8.6'!$A$24:$A$43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A.5 and Figure 8.6'!$G$24:$G$43</c:f>
              <c:numCache>
                <c:formatCode>_(* #,##0_);_(* \(#,##0\);_(* "-"??_);_(@_)</c:formatCode>
                <c:ptCount val="20"/>
                <c:pt idx="0">
                  <c:v>10664.919</c:v>
                </c:pt>
                <c:pt idx="1">
                  <c:v>10614.108</c:v>
                </c:pt>
                <c:pt idx="2">
                  <c:v>10751.834000000001</c:v>
                </c:pt>
                <c:pt idx="3">
                  <c:v>10866.546</c:v>
                </c:pt>
                <c:pt idx="4">
                  <c:v>10986.356</c:v>
                </c:pt>
                <c:pt idx="5">
                  <c:v>11121.097</c:v>
                </c:pt>
                <c:pt idx="6">
                  <c:v>11379.69</c:v>
                </c:pt>
                <c:pt idx="7">
                  <c:v>11492.145</c:v>
                </c:pt>
                <c:pt idx="8">
                  <c:v>11668.663</c:v>
                </c:pt>
                <c:pt idx="9">
                  <c:v>11862.956</c:v>
                </c:pt>
                <c:pt idx="10">
                  <c:v>12086.866</c:v>
                </c:pt>
                <c:pt idx="11">
                  <c:v>12372.084000000001</c:v>
                </c:pt>
                <c:pt idx="12">
                  <c:v>12624.994000000001</c:v>
                </c:pt>
                <c:pt idx="13">
                  <c:v>12895.445</c:v>
                </c:pt>
                <c:pt idx="14">
                  <c:v>13164.936</c:v>
                </c:pt>
                <c:pt idx="15">
                  <c:v>13450.828</c:v>
                </c:pt>
                <c:pt idx="16">
                  <c:v>13737.4</c:v>
                </c:pt>
                <c:pt idx="17">
                  <c:v>14134.781000000001</c:v>
                </c:pt>
                <c:pt idx="18">
                  <c:v>14356.11</c:v>
                </c:pt>
                <c:pt idx="19">
                  <c:v>14623.255999999999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76-440A-A302-D13345CF8655}"/>
            </c:ext>
          </c:extLst>
        </c:ser>
        <c:ser>
          <c:idx val="0"/>
          <c:order val="5"/>
          <c:tx>
            <c:strRef>
              <c:f>'Figure A.5 and Figure 8.6'!$B$23</c:f>
              <c:strCache>
                <c:ptCount val="1"/>
                <c:pt idx="0">
                  <c:v>1-in-20 Weather</c:v>
                </c:pt>
              </c:strCache>
            </c:strRef>
          </c:tx>
          <c:spPr>
            <a:ln w="19050">
              <a:solidFill>
                <a:srgbClr val="4A7EBB"/>
              </a:solidFill>
            </a:ln>
          </c:spPr>
          <c:marker>
            <c:symbol val="none"/>
          </c:marker>
          <c:cat>
            <c:numRef>
              <c:f>'Figure A.5 and Figure 8.6'!$A$24:$A$43</c:f>
              <c:numCache>
                <c:formatCode>General</c:formatCode>
                <c:ptCount val="20"/>
                <c:pt idx="0">
                  <c:v>2025</c:v>
                </c:pt>
                <c:pt idx="1">
                  <c:v>2026</c:v>
                </c:pt>
                <c:pt idx="2">
                  <c:v>2027</c:v>
                </c:pt>
                <c:pt idx="3">
                  <c:v>2028</c:v>
                </c:pt>
                <c:pt idx="4">
                  <c:v>2029</c:v>
                </c:pt>
                <c:pt idx="5">
                  <c:v>2030</c:v>
                </c:pt>
                <c:pt idx="6">
                  <c:v>2031</c:v>
                </c:pt>
                <c:pt idx="7">
                  <c:v>2032</c:v>
                </c:pt>
                <c:pt idx="8">
                  <c:v>2033</c:v>
                </c:pt>
                <c:pt idx="9">
                  <c:v>2034</c:v>
                </c:pt>
                <c:pt idx="10">
                  <c:v>2035</c:v>
                </c:pt>
                <c:pt idx="11">
                  <c:v>2036</c:v>
                </c:pt>
                <c:pt idx="12">
                  <c:v>2037</c:v>
                </c:pt>
                <c:pt idx="13">
                  <c:v>2038</c:v>
                </c:pt>
                <c:pt idx="14">
                  <c:v>2039</c:v>
                </c:pt>
                <c:pt idx="15">
                  <c:v>2040</c:v>
                </c:pt>
                <c:pt idx="16">
                  <c:v>2041</c:v>
                </c:pt>
                <c:pt idx="17">
                  <c:v>2042</c:v>
                </c:pt>
                <c:pt idx="18">
                  <c:v>2043</c:v>
                </c:pt>
                <c:pt idx="19">
                  <c:v>2044</c:v>
                </c:pt>
              </c:numCache>
            </c:numRef>
          </c:cat>
          <c:val>
            <c:numRef>
              <c:f>'Figure A.5 and Figure 8.6'!$B$24:$B$43</c:f>
              <c:numCache>
                <c:formatCode>_(* #,##0_);_(* \(#,##0\);_(* "-"??_);_(@_)</c:formatCode>
                <c:ptCount val="20"/>
                <c:pt idx="0">
                  <c:v>12200.269</c:v>
                </c:pt>
                <c:pt idx="1">
                  <c:v>12136.297</c:v>
                </c:pt>
                <c:pt idx="2">
                  <c:v>12299.172</c:v>
                </c:pt>
                <c:pt idx="3">
                  <c:v>12439.438</c:v>
                </c:pt>
                <c:pt idx="4">
                  <c:v>12587.870999999999</c:v>
                </c:pt>
                <c:pt idx="5">
                  <c:v>12752.853999999999</c:v>
                </c:pt>
                <c:pt idx="6">
                  <c:v>13059.005999999999</c:v>
                </c:pt>
                <c:pt idx="7">
                  <c:v>13127.95</c:v>
                </c:pt>
                <c:pt idx="8">
                  <c:v>13301.436</c:v>
                </c:pt>
                <c:pt idx="9">
                  <c:v>13503.512000000001</c:v>
                </c:pt>
                <c:pt idx="10">
                  <c:v>13738.624</c:v>
                </c:pt>
                <c:pt idx="11">
                  <c:v>14039.599</c:v>
                </c:pt>
                <c:pt idx="12">
                  <c:v>14329.492</c:v>
                </c:pt>
                <c:pt idx="13">
                  <c:v>14631.119000000001</c:v>
                </c:pt>
                <c:pt idx="14">
                  <c:v>14928.432000000001</c:v>
                </c:pt>
                <c:pt idx="15">
                  <c:v>15238.073</c:v>
                </c:pt>
                <c:pt idx="16">
                  <c:v>15551.79</c:v>
                </c:pt>
                <c:pt idx="17">
                  <c:v>16039.857</c:v>
                </c:pt>
                <c:pt idx="18">
                  <c:v>16243.546</c:v>
                </c:pt>
                <c:pt idx="19">
                  <c:v>16534.837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76-440A-A302-D13345CF8655}"/>
            </c:ext>
          </c:extLst>
        </c:ser>
        <c:ser>
          <c:idx val="5"/>
          <c:order val="6"/>
          <c:tx>
            <c:strRef>
              <c:f>'Figure A.5 and Figure 8.6'!$D$23</c:f>
              <c:strCache>
                <c:ptCount val="1"/>
                <c:pt idx="0">
                  <c:v>High DC</c:v>
                </c:pt>
              </c:strCache>
              <c:extLst xmlns:c15="http://schemas.microsoft.com/office/drawing/2012/chart"/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'Figure A.5 and Figure 8.6'!$D$24:$D$43</c:f>
              <c:numCache>
                <c:formatCode>_(* #,##0_);_(* \(#,##0\);_(* "-"??_);_(@_)</c:formatCode>
                <c:ptCount val="20"/>
                <c:pt idx="0">
                  <c:v>11706.053</c:v>
                </c:pt>
                <c:pt idx="1">
                  <c:v>12116.157999999999</c:v>
                </c:pt>
                <c:pt idx="2">
                  <c:v>13518.118</c:v>
                </c:pt>
                <c:pt idx="3">
                  <c:v>15366.963</c:v>
                </c:pt>
                <c:pt idx="4">
                  <c:v>16725.221000000001</c:v>
                </c:pt>
                <c:pt idx="5">
                  <c:v>17951.93</c:v>
                </c:pt>
                <c:pt idx="6">
                  <c:v>18885.471000000001</c:v>
                </c:pt>
                <c:pt idx="7">
                  <c:v>19370.417000000001</c:v>
                </c:pt>
                <c:pt idx="8">
                  <c:v>19551.59</c:v>
                </c:pt>
                <c:pt idx="9">
                  <c:v>19742.483</c:v>
                </c:pt>
                <c:pt idx="10">
                  <c:v>19965.593000000001</c:v>
                </c:pt>
                <c:pt idx="11">
                  <c:v>20254.553</c:v>
                </c:pt>
                <c:pt idx="12">
                  <c:v>20526.034</c:v>
                </c:pt>
                <c:pt idx="13">
                  <c:v>20817.028999999999</c:v>
                </c:pt>
                <c:pt idx="14">
                  <c:v>21103.758999999998</c:v>
                </c:pt>
                <c:pt idx="15">
                  <c:v>21404.492999999999</c:v>
                </c:pt>
                <c:pt idx="16">
                  <c:v>21708.22</c:v>
                </c:pt>
                <c:pt idx="17">
                  <c:v>22109.746999999999</c:v>
                </c:pt>
                <c:pt idx="18">
                  <c:v>22368.67</c:v>
                </c:pt>
                <c:pt idx="19">
                  <c:v>22651.100999999999</c:v>
                </c:pt>
              </c:numCache>
              <c:extLst xmlns:c15="http://schemas.microsoft.com/office/drawing/2012/chart"/>
            </c:numRef>
          </c: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FD6E-4704-B682-98888A104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824208"/>
        <c:axId val="443824992"/>
        <c:extLst>
          <c:ext xmlns:c15="http://schemas.microsoft.com/office/drawing/2012/chart" uri="{02D57815-91ED-43cb-92C2-25804820EDAC}">
            <c15:filteredLineSeries>
              <c15:ser>
                <c:idx val="4"/>
                <c:order val="7"/>
                <c:tx>
                  <c:strRef>
                    <c:extLst>
                      <c:ext uri="{02D57815-91ED-43cb-92C2-25804820EDAC}">
                        <c15:formulaRef>
                          <c15:sqref>'Figure A.5 and Figure 8.6'!$H$23</c15:sqref>
                        </c15:formulaRef>
                      </c:ext>
                    </c:extLst>
                    <c:strCache>
                      <c:ptCount val="1"/>
                      <c:pt idx="0">
                        <c:v>Low DC</c:v>
                      </c:pt>
                    </c:strCache>
                  </c:strRef>
                </c:tx>
                <c:spPr>
                  <a:ln w="28575">
                    <a:solidFill>
                      <a:schemeClr val="accent2">
                        <a:lumMod val="50000"/>
                      </a:schemeClr>
                    </a:solidFill>
                  </a:ln>
                </c:spPr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'Figure A.5 and Figure 8.6'!$A$24:$A$43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2025</c:v>
                      </c:pt>
                      <c:pt idx="1">
                        <c:v>2026</c:v>
                      </c:pt>
                      <c:pt idx="2">
                        <c:v>2027</c:v>
                      </c:pt>
                      <c:pt idx="3">
                        <c:v>2028</c:v>
                      </c:pt>
                      <c:pt idx="4">
                        <c:v>2029</c:v>
                      </c:pt>
                      <c:pt idx="5">
                        <c:v>2030</c:v>
                      </c:pt>
                      <c:pt idx="6">
                        <c:v>2031</c:v>
                      </c:pt>
                      <c:pt idx="7">
                        <c:v>2032</c:v>
                      </c:pt>
                      <c:pt idx="8">
                        <c:v>2033</c:v>
                      </c:pt>
                      <c:pt idx="9">
                        <c:v>2034</c:v>
                      </c:pt>
                      <c:pt idx="10">
                        <c:v>2035</c:v>
                      </c:pt>
                      <c:pt idx="11">
                        <c:v>2036</c:v>
                      </c:pt>
                      <c:pt idx="12">
                        <c:v>2037</c:v>
                      </c:pt>
                      <c:pt idx="13">
                        <c:v>2038</c:v>
                      </c:pt>
                      <c:pt idx="14">
                        <c:v>2039</c:v>
                      </c:pt>
                      <c:pt idx="15">
                        <c:v>2040</c:v>
                      </c:pt>
                      <c:pt idx="16">
                        <c:v>2041</c:v>
                      </c:pt>
                      <c:pt idx="17">
                        <c:v>2042</c:v>
                      </c:pt>
                      <c:pt idx="18">
                        <c:v>2043</c:v>
                      </c:pt>
                      <c:pt idx="19">
                        <c:v>2044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'Figure A.5 and Figure 8.6'!$H$24:$H$43</c15:sqref>
                        </c15:formulaRef>
                      </c:ext>
                    </c:extLst>
                    <c:numCache>
                      <c:formatCode>_(* #,##0_);_(* \(#,##0\);_(* "-"??_);_(@_)</c:formatCode>
                      <c:ptCount val="20"/>
                      <c:pt idx="0">
                        <c:v>11243.582</c:v>
                      </c:pt>
                      <c:pt idx="1">
                        <c:v>11184.91</c:v>
                      </c:pt>
                      <c:pt idx="2">
                        <c:v>11316.419</c:v>
                      </c:pt>
                      <c:pt idx="3">
                        <c:v>11443.434999999999</c:v>
                      </c:pt>
                      <c:pt idx="4">
                        <c:v>11579.981</c:v>
                      </c:pt>
                      <c:pt idx="5">
                        <c:v>11732.861000000001</c:v>
                      </c:pt>
                      <c:pt idx="6">
                        <c:v>11990.669</c:v>
                      </c:pt>
                      <c:pt idx="7">
                        <c:v>12078.356</c:v>
                      </c:pt>
                      <c:pt idx="8">
                        <c:v>12250.171</c:v>
                      </c:pt>
                      <c:pt idx="9">
                        <c:v>12460.359</c:v>
                      </c:pt>
                      <c:pt idx="10">
                        <c:v>12704.44</c:v>
                      </c:pt>
                      <c:pt idx="11">
                        <c:v>13019.796</c:v>
                      </c:pt>
                      <c:pt idx="12">
                        <c:v>13289.487999999999</c:v>
                      </c:pt>
                      <c:pt idx="13">
                        <c:v>13578.079</c:v>
                      </c:pt>
                      <c:pt idx="14">
                        <c:v>13863.145</c:v>
                      </c:pt>
                      <c:pt idx="15">
                        <c:v>14163.683999999999</c:v>
                      </c:pt>
                      <c:pt idx="16">
                        <c:v>14466.017</c:v>
                      </c:pt>
                      <c:pt idx="17">
                        <c:v>14892.621999999999</c:v>
                      </c:pt>
                      <c:pt idx="18">
                        <c:v>15121.778</c:v>
                      </c:pt>
                      <c:pt idx="19">
                        <c:v>15402.785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1-B31A-419A-A2C3-C0EC142B549D}"/>
                  </c:ext>
                </c:extLst>
              </c15:ser>
            </c15:filteredLineSeries>
          </c:ext>
        </c:extLst>
      </c:lineChart>
      <c:catAx>
        <c:axId val="44382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3824992"/>
        <c:crosses val="autoZero"/>
        <c:auto val="1"/>
        <c:lblAlgn val="ctr"/>
        <c:lblOffset val="100"/>
        <c:noMultiLvlLbl val="0"/>
      </c:catAx>
      <c:valAx>
        <c:axId val="44382499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Megawatt (MW)</a:t>
                </a:r>
              </a:p>
            </c:rich>
          </c:tx>
          <c:overlay val="0"/>
        </c:title>
        <c:numFmt formatCode="_(* #,##0_);_(* \(#,##0\);_(* &quot;-&quot;??_);_(@_)" sourceLinked="1"/>
        <c:majorTickMark val="out"/>
        <c:minorTickMark val="none"/>
        <c:tickLblPos val="nextTo"/>
        <c:crossAx val="443824208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27</xdr:row>
      <xdr:rowOff>160336</xdr:rowOff>
    </xdr:from>
    <xdr:to>
      <xdr:col>7</xdr:col>
      <xdr:colOff>466725</xdr:colOff>
      <xdr:row>43</xdr:row>
      <xdr:rowOff>126999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C7BE86-E0BA-4978-BE90-5241E65FC7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441325</xdr:colOff>
      <xdr:row>27</xdr:row>
      <xdr:rowOff>155575</xdr:rowOff>
    </xdr:from>
    <xdr:to>
      <xdr:col>14</xdr:col>
      <xdr:colOff>222250</xdr:colOff>
      <xdr:row>43</xdr:row>
      <xdr:rowOff>122238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E88BCF0-0980-41A5-9447-C537885CC8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</xdr:rowOff>
    </xdr:from>
    <xdr:to>
      <xdr:col>6</xdr:col>
      <xdr:colOff>513588</xdr:colOff>
      <xdr:row>15</xdr:row>
      <xdr:rowOff>150114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9</xdr:col>
      <xdr:colOff>66675</xdr:colOff>
      <xdr:row>19</xdr:row>
      <xdr:rowOff>118872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15</xdr:col>
      <xdr:colOff>28575</xdr:colOff>
      <xdr:row>32</xdr:row>
      <xdr:rowOff>109043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24848</xdr:colOff>
      <xdr:row>1</xdr:row>
      <xdr:rowOff>0</xdr:rowOff>
    </xdr:from>
    <xdr:to>
      <xdr:col>9</xdr:col>
      <xdr:colOff>329648</xdr:colOff>
      <xdr:row>19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A09BE-7005-40A6-B4D7-CA0A786CA99B}">
  <sheetPr codeName="Sheet22"/>
  <dimension ref="A1:A21"/>
  <sheetViews>
    <sheetView tabSelected="1" workbookViewId="0"/>
  </sheetViews>
  <sheetFormatPr defaultRowHeight="15" x14ac:dyDescent="0.25"/>
  <cols>
    <col min="1" max="16384" width="9.140625" style="3"/>
  </cols>
  <sheetData>
    <row r="1" spans="1:1" x14ac:dyDescent="0.25">
      <c r="A1" s="2" t="s">
        <v>98</v>
      </c>
    </row>
    <row r="2" spans="1:1" x14ac:dyDescent="0.25">
      <c r="A2" s="2" t="s">
        <v>119</v>
      </c>
    </row>
    <row r="3" spans="1:1" x14ac:dyDescent="0.25">
      <c r="A3" s="2" t="s">
        <v>99</v>
      </c>
    </row>
    <row r="4" spans="1:1" x14ac:dyDescent="0.25">
      <c r="A4" s="2" t="s">
        <v>100</v>
      </c>
    </row>
    <row r="5" spans="1:1" x14ac:dyDescent="0.25">
      <c r="A5" s="2" t="s">
        <v>101</v>
      </c>
    </row>
    <row r="6" spans="1:1" x14ac:dyDescent="0.25">
      <c r="A6" s="2" t="s">
        <v>102</v>
      </c>
    </row>
    <row r="7" spans="1:1" x14ac:dyDescent="0.25">
      <c r="A7" s="2" t="s">
        <v>103</v>
      </c>
    </row>
    <row r="8" spans="1:1" x14ac:dyDescent="0.25">
      <c r="A8" s="2" t="s">
        <v>104</v>
      </c>
    </row>
    <row r="9" spans="1:1" x14ac:dyDescent="0.25">
      <c r="A9" s="2" t="s">
        <v>105</v>
      </c>
    </row>
    <row r="10" spans="1:1" x14ac:dyDescent="0.25">
      <c r="A10" s="2" t="s">
        <v>106</v>
      </c>
    </row>
    <row r="11" spans="1:1" x14ac:dyDescent="0.25">
      <c r="A11" s="2" t="s">
        <v>107</v>
      </c>
    </row>
    <row r="12" spans="1:1" x14ac:dyDescent="0.25">
      <c r="A12" s="2" t="s">
        <v>108</v>
      </c>
    </row>
    <row r="13" spans="1:1" x14ac:dyDescent="0.25">
      <c r="A13" s="2" t="s">
        <v>109</v>
      </c>
    </row>
    <row r="14" spans="1:1" x14ac:dyDescent="0.25">
      <c r="A14" s="2" t="s">
        <v>110</v>
      </c>
    </row>
    <row r="15" spans="1:1" x14ac:dyDescent="0.25">
      <c r="A15" s="2" t="s">
        <v>111</v>
      </c>
    </row>
    <row r="16" spans="1:1" x14ac:dyDescent="0.25">
      <c r="A16" s="2" t="s">
        <v>112</v>
      </c>
    </row>
    <row r="17" spans="1:1" x14ac:dyDescent="0.25">
      <c r="A17" s="2" t="s">
        <v>113</v>
      </c>
    </row>
    <row r="18" spans="1:1" x14ac:dyDescent="0.25">
      <c r="A18" s="2" t="s">
        <v>114</v>
      </c>
    </row>
    <row r="19" spans="1:1" x14ac:dyDescent="0.25">
      <c r="A19" s="2" t="s">
        <v>115</v>
      </c>
    </row>
    <row r="20" spans="1:1" x14ac:dyDescent="0.25">
      <c r="A20" s="2" t="s">
        <v>116</v>
      </c>
    </row>
    <row r="21" spans="1:1" x14ac:dyDescent="0.25">
      <c r="A21" s="2" t="s">
        <v>117</v>
      </c>
    </row>
  </sheetData>
  <hyperlinks>
    <hyperlink ref="A1" location="'Inputs'!A1" display="Inputs" xr:uid="{8492B1C6-2EF1-426D-ABB9-9E64F6A1BFE9}"/>
    <hyperlink ref="A2" location="'Figure A.1 and 9.8'!A1" display="Figure A.1 and 9.8" xr:uid="{B6428BB4-D31D-4189-950B-1B1280261C8D}"/>
    <hyperlink ref="A3" location="'Table A.1'!A1" display="Table A.1" xr:uid="{634B1B77-7B51-4997-AFDD-80475FAEAD76}"/>
    <hyperlink ref="A4" location="'Table A.2'!A1" display="Table A.2" xr:uid="{2662129A-214E-4A37-9935-C659F8B8228E}"/>
    <hyperlink ref="A5" location="'Table A.3'!A1" display="Table A.3" xr:uid="{F31CD838-D95B-470B-BDE2-376E758AD19B}"/>
    <hyperlink ref="A6" location="'Table A.4'!A1" display="Table A.4" xr:uid="{D2C89F77-0A95-44CC-8242-206BD6190675}"/>
    <hyperlink ref="A7" location="'Figure A.2'!A1" display="Figure A.2" xr:uid="{02471D4F-6C77-459A-B565-083F2D7A268C}"/>
    <hyperlink ref="A8" location="'Figure A.3'!A1" display="Figure A.3" xr:uid="{D9AF0D4A-5375-4C68-8B1E-32C9E5E8DE37}"/>
    <hyperlink ref="A9" location="'Table A.5'!A1" display="Table A.5" xr:uid="{B9A9398E-4E71-493A-AF6B-9E42CD77F4A3}"/>
    <hyperlink ref="A10" location="'Figure A.4'!A1" display="Figure A.4" xr:uid="{7989FFBB-0997-48B1-9967-5D1F1E4476AE}"/>
    <hyperlink ref="A11" location="'Table A.6'!A1" display="Table A.6" xr:uid="{DB25FF45-ECC3-4941-91C6-B5C66FC398E8}"/>
    <hyperlink ref="A12" location="'Table A.7'!A1" display="Table A.7" xr:uid="{17F58025-3BF2-41AB-BA95-624F1642A174}"/>
    <hyperlink ref="A13" location="'Table A.8'!A1" display="Table A.8" xr:uid="{89E9B248-C068-4C76-882A-080322DA0CA6}"/>
    <hyperlink ref="A14" location="'Table A.9'!A1" display="Table A.9" xr:uid="{E0D235EE-3696-4911-B39D-5344D012E65C}"/>
    <hyperlink ref="A15" location="'Table A.10'!A1" display="Table A.10" xr:uid="{3F711E34-1855-4143-8D8D-941BE1CBFB06}"/>
    <hyperlink ref="A16" location="'Table A.11'!A1" display="Table A.11" xr:uid="{F19BBC4B-7750-4FFB-ACA8-3A96A6273B52}"/>
    <hyperlink ref="A17" location="'Table A.12'!A1" display="Table A.12" xr:uid="{59CBC4A1-42C7-4C4A-A696-C2A6A01F493C}"/>
    <hyperlink ref="A18" location="'Table A.13'!A1" display="Table A.13" xr:uid="{F8D38BD1-61A2-4F90-9274-59808FECF537}"/>
    <hyperlink ref="A19" location="'Table A.14'!A1" display="Table A.14" xr:uid="{FB543070-3AEF-468C-B85B-77D0FDC88D4F}"/>
    <hyperlink ref="A20" location="'Table A.15'!A1" display="Table A.15" xr:uid="{CE6BAC5D-D2C7-4A24-9776-4A9476532E90}"/>
    <hyperlink ref="A21" location="'Figure A.5 and Figure 8.6'!A1" display="Figure A.5 and Figure 8.6" xr:uid="{2AFCB443-F4CD-47E2-8953-77D4FEE3CBC3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0E2416-A863-4192-8D7C-CD0FDFC6DF43}">
  <sheetPr codeName="Sheet9"/>
  <dimension ref="A1:D9"/>
  <sheetViews>
    <sheetView workbookViewId="0">
      <selection sqref="A1:A2"/>
    </sheetView>
  </sheetViews>
  <sheetFormatPr defaultRowHeight="15" x14ac:dyDescent="0.25"/>
  <cols>
    <col min="1" max="1" width="31" style="3" customWidth="1"/>
    <col min="2" max="2" width="21.28515625" style="3" customWidth="1"/>
    <col min="3" max="4" width="20" style="3" customWidth="1"/>
    <col min="5" max="16384" width="9.140625" style="3"/>
  </cols>
  <sheetData>
    <row r="1" spans="1:4" ht="69.75" customHeight="1" x14ac:dyDescent="0.25">
      <c r="A1" s="41" t="s">
        <v>34</v>
      </c>
      <c r="B1" s="42" t="s">
        <v>35</v>
      </c>
      <c r="C1" s="42" t="s">
        <v>36</v>
      </c>
      <c r="D1" s="42"/>
    </row>
    <row r="2" spans="1:4" x14ac:dyDescent="0.25">
      <c r="A2" s="41"/>
      <c r="B2" s="42"/>
      <c r="C2" s="25" t="s">
        <v>37</v>
      </c>
      <c r="D2" s="25" t="s">
        <v>38</v>
      </c>
    </row>
    <row r="3" spans="1:4" x14ac:dyDescent="0.25">
      <c r="A3" s="26" t="s">
        <v>39</v>
      </c>
      <c r="B3" s="26" t="s">
        <v>2</v>
      </c>
      <c r="C3" s="26" t="s">
        <v>40</v>
      </c>
      <c r="D3" s="26" t="s">
        <v>41</v>
      </c>
    </row>
    <row r="4" spans="1:4" x14ac:dyDescent="0.25">
      <c r="A4" s="26" t="s">
        <v>42</v>
      </c>
      <c r="B4" s="26" t="s">
        <v>3</v>
      </c>
      <c r="C4" s="26" t="s">
        <v>43</v>
      </c>
      <c r="D4" s="26" t="s">
        <v>44</v>
      </c>
    </row>
    <row r="5" spans="1:4" x14ac:dyDescent="0.25">
      <c r="A5" s="26" t="s">
        <v>45</v>
      </c>
      <c r="B5" s="26" t="s">
        <v>4</v>
      </c>
      <c r="C5" s="26" t="s">
        <v>46</v>
      </c>
      <c r="D5" s="26" t="s">
        <v>47</v>
      </c>
    </row>
    <row r="6" spans="1:4" x14ac:dyDescent="0.25">
      <c r="A6" s="26" t="s">
        <v>48</v>
      </c>
      <c r="B6" s="26" t="s">
        <v>5</v>
      </c>
      <c r="C6" s="26" t="s">
        <v>49</v>
      </c>
      <c r="D6" s="26" t="s">
        <v>50</v>
      </c>
    </row>
    <row r="7" spans="1:4" x14ac:dyDescent="0.25">
      <c r="A7" s="26" t="s">
        <v>51</v>
      </c>
      <c r="B7" s="26" t="s">
        <v>6</v>
      </c>
      <c r="C7" s="26" t="s">
        <v>52</v>
      </c>
      <c r="D7" s="26" t="s">
        <v>53</v>
      </c>
    </row>
    <row r="8" spans="1:4" x14ac:dyDescent="0.25">
      <c r="A8" s="26" t="s">
        <v>48</v>
      </c>
      <c r="B8" s="26" t="s">
        <v>54</v>
      </c>
      <c r="C8" s="26" t="s">
        <v>49</v>
      </c>
      <c r="D8" s="26" t="s">
        <v>50</v>
      </c>
    </row>
    <row r="9" spans="1:4" ht="15.75" thickBot="1" x14ac:dyDescent="0.3">
      <c r="A9" s="43" t="s">
        <v>55</v>
      </c>
      <c r="B9" s="44"/>
      <c r="C9" s="44"/>
      <c r="D9" s="45"/>
    </row>
  </sheetData>
  <mergeCells count="4">
    <mergeCell ref="A1:A2"/>
    <mergeCell ref="B1:B2"/>
    <mergeCell ref="C1:D1"/>
    <mergeCell ref="A9:D9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0"/>
  <dimension ref="A36:Y49"/>
  <sheetViews>
    <sheetView workbookViewId="0"/>
  </sheetViews>
  <sheetFormatPr defaultRowHeight="15" x14ac:dyDescent="0.25"/>
  <cols>
    <col min="1" max="16384" width="9.140625" style="3"/>
  </cols>
  <sheetData>
    <row r="36" spans="1:25" x14ac:dyDescent="0.25">
      <c r="B36" s="46" t="s">
        <v>15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6" t="s">
        <v>88</v>
      </c>
      <c r="X36" s="6" t="s">
        <v>89</v>
      </c>
      <c r="Y36" s="6" t="s">
        <v>90</v>
      </c>
    </row>
    <row r="37" spans="1:25" x14ac:dyDescent="0.25">
      <c r="B37" s="3" t="s">
        <v>73</v>
      </c>
      <c r="C37" s="3">
        <v>2004</v>
      </c>
      <c r="D37" s="3">
        <v>2005</v>
      </c>
      <c r="E37" s="3">
        <v>2006</v>
      </c>
      <c r="F37" s="3">
        <v>2007</v>
      </c>
      <c r="G37" s="3">
        <v>2008</v>
      </c>
      <c r="H37" s="3">
        <v>2009</v>
      </c>
      <c r="I37" s="3">
        <v>2010</v>
      </c>
      <c r="J37" s="3">
        <v>2011</v>
      </c>
      <c r="K37" s="3">
        <v>2012</v>
      </c>
      <c r="L37" s="3">
        <v>2013</v>
      </c>
      <c r="M37" s="3">
        <v>2014</v>
      </c>
      <c r="N37" s="3">
        <v>2015</v>
      </c>
      <c r="O37" s="3">
        <v>2016</v>
      </c>
      <c r="P37" s="3">
        <v>2017</v>
      </c>
      <c r="Q37" s="3">
        <v>2018</v>
      </c>
      <c r="R37" s="3">
        <v>2019</v>
      </c>
      <c r="S37" s="3">
        <v>2020</v>
      </c>
      <c r="T37" s="3">
        <v>2021</v>
      </c>
      <c r="U37" s="3">
        <v>2022</v>
      </c>
      <c r="V37" s="3">
        <v>2023</v>
      </c>
      <c r="W37" s="6" t="s">
        <v>28</v>
      </c>
      <c r="X37" s="6" t="s">
        <v>28</v>
      </c>
      <c r="Y37" s="6" t="s">
        <v>28</v>
      </c>
    </row>
    <row r="38" spans="1:25" x14ac:dyDescent="0.25">
      <c r="A38" s="3" t="s">
        <v>16</v>
      </c>
      <c r="B38" s="3">
        <v>1</v>
      </c>
      <c r="C38" s="23">
        <v>19.167000000000002</v>
      </c>
      <c r="D38" s="23">
        <v>29.25</v>
      </c>
      <c r="E38" s="23">
        <v>26.375</v>
      </c>
      <c r="F38" s="23">
        <v>10.167</v>
      </c>
      <c r="G38" s="23">
        <v>23.5</v>
      </c>
      <c r="H38" s="23">
        <v>15.5</v>
      </c>
      <c r="I38" s="23">
        <v>21.4</v>
      </c>
      <c r="J38" s="23">
        <v>14.29</v>
      </c>
      <c r="K38" s="23">
        <v>35</v>
      </c>
      <c r="L38" s="23">
        <v>7.29</v>
      </c>
      <c r="M38" s="23">
        <v>22.75</v>
      </c>
      <c r="N38" s="23">
        <v>17.95</v>
      </c>
      <c r="O38" s="23">
        <v>24.25</v>
      </c>
      <c r="P38" s="23">
        <v>13</v>
      </c>
      <c r="Q38" s="23">
        <v>29.87</v>
      </c>
      <c r="R38" s="23">
        <v>30.87</v>
      </c>
      <c r="S38" s="23">
        <v>33.409999999999997</v>
      </c>
      <c r="T38" s="23">
        <v>25.33</v>
      </c>
      <c r="U38" s="23">
        <v>21.95</v>
      </c>
      <c r="V38" s="23">
        <v>14.25</v>
      </c>
      <c r="W38" s="27">
        <f>AVERAGE(C38:V38)</f>
        <v>21.778449999999999</v>
      </c>
      <c r="X38" s="27">
        <f>AVERAGE(M38:V38)</f>
        <v>23.363</v>
      </c>
      <c r="Y38" s="27">
        <f>AVERAGE(R38:V38)</f>
        <v>25.161999999999999</v>
      </c>
    </row>
    <row r="39" spans="1:25" x14ac:dyDescent="0.25">
      <c r="A39" s="3" t="s">
        <v>17</v>
      </c>
      <c r="B39" s="3">
        <v>2</v>
      </c>
      <c r="C39" s="23">
        <v>32.292000000000002</v>
      </c>
      <c r="D39" s="23">
        <v>30</v>
      </c>
      <c r="E39" s="23">
        <v>25.917000000000002</v>
      </c>
      <c r="F39" s="23">
        <v>22.667000000000002</v>
      </c>
      <c r="G39" s="23">
        <v>35.21</v>
      </c>
      <c r="H39" s="23">
        <v>35</v>
      </c>
      <c r="I39" s="23">
        <v>27.31</v>
      </c>
      <c r="J39" s="23">
        <v>18.079999999999998</v>
      </c>
      <c r="K39" s="23">
        <v>35.08</v>
      </c>
      <c r="L39" s="23">
        <v>23.79</v>
      </c>
      <c r="M39" s="23">
        <v>25.95</v>
      </c>
      <c r="N39" s="23">
        <v>30.62</v>
      </c>
      <c r="O39" s="23">
        <v>25.95</v>
      </c>
      <c r="P39" s="23">
        <v>30.7</v>
      </c>
      <c r="Q39" s="23">
        <v>22.25</v>
      </c>
      <c r="R39" s="23">
        <v>28.66</v>
      </c>
      <c r="S39" s="23">
        <v>23.75</v>
      </c>
      <c r="T39" s="23">
        <v>33.200000000000003</v>
      </c>
      <c r="U39" s="23">
        <v>22.75</v>
      </c>
      <c r="V39" s="23">
        <v>26.62</v>
      </c>
      <c r="W39" s="27">
        <f t="shared" ref="W39:W49" si="0">AVERAGE(C39:V39)</f>
        <v>27.789799999999996</v>
      </c>
      <c r="X39" s="27">
        <f t="shared" ref="X39:X49" si="1">AVERAGE(M39:V39)</f>
        <v>27.044999999999998</v>
      </c>
      <c r="Y39" s="27">
        <f t="shared" ref="Y39:Y49" si="2">AVERAGE(R39:V39)</f>
        <v>26.995999999999999</v>
      </c>
    </row>
    <row r="40" spans="1:25" x14ac:dyDescent="0.25">
      <c r="A40" s="3" t="s">
        <v>18</v>
      </c>
      <c r="B40" s="3">
        <v>3</v>
      </c>
      <c r="C40" s="23">
        <v>31.5</v>
      </c>
      <c r="D40" s="23">
        <v>41.667000000000002</v>
      </c>
      <c r="E40" s="23">
        <v>40.125</v>
      </c>
      <c r="F40" s="23">
        <v>29.25</v>
      </c>
      <c r="G40" s="23">
        <v>31.79</v>
      </c>
      <c r="H40" s="23">
        <v>30.1666666666667</v>
      </c>
      <c r="I40" s="23">
        <v>41.68</v>
      </c>
      <c r="J40" s="23">
        <v>37.5</v>
      </c>
      <c r="K40" s="23">
        <v>30.62</v>
      </c>
      <c r="L40" s="23">
        <v>34.58</v>
      </c>
      <c r="M40" s="23">
        <v>46.54</v>
      </c>
      <c r="N40" s="23">
        <v>37.950000000000003</v>
      </c>
      <c r="O40" s="23">
        <v>38.08</v>
      </c>
      <c r="P40" s="23">
        <v>31.54</v>
      </c>
      <c r="Q40" s="23">
        <v>34.75</v>
      </c>
      <c r="R40" s="23">
        <v>43.45</v>
      </c>
      <c r="S40" s="23">
        <v>34.450000000000003</v>
      </c>
      <c r="T40" s="23">
        <v>34.08</v>
      </c>
      <c r="U40" s="23">
        <v>26.41</v>
      </c>
      <c r="V40" s="23">
        <v>35.700000000000003</v>
      </c>
      <c r="W40" s="27">
        <f t="shared" si="0"/>
        <v>35.591433333333342</v>
      </c>
      <c r="X40" s="27">
        <f t="shared" si="1"/>
        <v>36.295000000000002</v>
      </c>
      <c r="Y40" s="27">
        <f t="shared" si="2"/>
        <v>34.818000000000005</v>
      </c>
    </row>
    <row r="41" spans="1:25" x14ac:dyDescent="0.25">
      <c r="A41" s="3" t="s">
        <v>19</v>
      </c>
      <c r="B41" s="3">
        <v>4</v>
      </c>
      <c r="C41" s="23">
        <v>52.667000000000002</v>
      </c>
      <c r="D41" s="23">
        <v>43.957999999999998</v>
      </c>
      <c r="E41" s="23">
        <v>41.082999999999998</v>
      </c>
      <c r="F41" s="23">
        <v>69.917000000000002</v>
      </c>
      <c r="G41" s="23">
        <v>39.67</v>
      </c>
      <c r="H41" s="23">
        <v>35.25</v>
      </c>
      <c r="I41" s="23">
        <v>43.41</v>
      </c>
      <c r="J41" s="23">
        <v>39.33</v>
      </c>
      <c r="K41" s="23">
        <v>75</v>
      </c>
      <c r="L41" s="23">
        <v>44.2</v>
      </c>
      <c r="M41" s="23">
        <v>59.79</v>
      </c>
      <c r="N41" s="23">
        <v>63.08</v>
      </c>
      <c r="O41" s="23">
        <v>68.040000000000006</v>
      </c>
      <c r="P41" s="23">
        <v>40.58</v>
      </c>
      <c r="Q41" s="23">
        <v>70.25</v>
      </c>
      <c r="R41" s="23">
        <v>60.5</v>
      </c>
      <c r="S41" s="23">
        <v>69.08</v>
      </c>
      <c r="T41" s="23">
        <v>68</v>
      </c>
      <c r="U41" s="23">
        <v>36.700000000000003</v>
      </c>
      <c r="V41" s="23">
        <v>30.5</v>
      </c>
      <c r="W41" s="27">
        <f t="shared" si="0"/>
        <v>52.550250000000005</v>
      </c>
      <c r="X41" s="27">
        <f t="shared" si="1"/>
        <v>56.652000000000001</v>
      </c>
      <c r="Y41" s="27">
        <f t="shared" si="2"/>
        <v>52.955999999999996</v>
      </c>
    </row>
    <row r="42" spans="1:25" x14ac:dyDescent="0.25">
      <c r="A42" s="3" t="s">
        <v>20</v>
      </c>
      <c r="B42" s="3">
        <v>5</v>
      </c>
      <c r="C42" s="23">
        <v>77.125</v>
      </c>
      <c r="D42" s="23">
        <v>68.957999999999998</v>
      </c>
      <c r="E42" s="23">
        <v>75.582999999999998</v>
      </c>
      <c r="F42" s="23">
        <v>76.917000000000002</v>
      </c>
      <c r="G42" s="23">
        <v>75.08</v>
      </c>
      <c r="H42" s="23">
        <v>73.33</v>
      </c>
      <c r="I42" s="23">
        <v>70.5</v>
      </c>
      <c r="J42" s="23">
        <v>44.58</v>
      </c>
      <c r="K42" s="23">
        <v>75.08</v>
      </c>
      <c r="L42" s="23">
        <v>76.41</v>
      </c>
      <c r="M42" s="23">
        <v>82.91</v>
      </c>
      <c r="N42" s="23">
        <v>77.12</v>
      </c>
      <c r="O42" s="23">
        <v>70.37</v>
      </c>
      <c r="P42" s="23">
        <v>79.290000000000006</v>
      </c>
      <c r="Q42" s="23">
        <v>70.2</v>
      </c>
      <c r="R42" s="23">
        <v>54.29</v>
      </c>
      <c r="S42" s="23">
        <v>82.29</v>
      </c>
      <c r="T42" s="23">
        <v>72.62</v>
      </c>
      <c r="U42" s="23">
        <v>77.83</v>
      </c>
      <c r="V42" s="23">
        <v>75.45</v>
      </c>
      <c r="W42" s="27">
        <f t="shared" si="0"/>
        <v>72.796649999999985</v>
      </c>
      <c r="X42" s="27">
        <f t="shared" si="1"/>
        <v>74.237000000000009</v>
      </c>
      <c r="Y42" s="27">
        <f t="shared" si="2"/>
        <v>72.496000000000009</v>
      </c>
    </row>
    <row r="43" spans="1:25" x14ac:dyDescent="0.25">
      <c r="A43" s="3" t="s">
        <v>21</v>
      </c>
      <c r="B43" s="3">
        <v>6</v>
      </c>
      <c r="C43" s="23">
        <v>78.25</v>
      </c>
      <c r="D43" s="23">
        <v>80.167000000000002</v>
      </c>
      <c r="E43" s="23">
        <v>81.792000000000002</v>
      </c>
      <c r="F43" s="23">
        <v>81.292000000000002</v>
      </c>
      <c r="G43" s="23">
        <v>84.08</v>
      </c>
      <c r="H43" s="23">
        <v>78</v>
      </c>
      <c r="I43" s="23">
        <v>82.87</v>
      </c>
      <c r="J43" s="23">
        <v>82.62</v>
      </c>
      <c r="K43" s="23">
        <v>86.87</v>
      </c>
      <c r="L43" s="23">
        <v>88.87</v>
      </c>
      <c r="M43" s="23">
        <v>79.66</v>
      </c>
      <c r="N43" s="23">
        <v>91.29</v>
      </c>
      <c r="O43" s="23">
        <v>88.58</v>
      </c>
      <c r="P43" s="23">
        <v>86</v>
      </c>
      <c r="Q43" s="23">
        <v>82.29</v>
      </c>
      <c r="R43" s="23">
        <v>86.08</v>
      </c>
      <c r="S43" s="23">
        <v>80.45</v>
      </c>
      <c r="T43" s="23">
        <v>91.75</v>
      </c>
      <c r="U43" s="23">
        <v>83.5</v>
      </c>
      <c r="V43" s="23">
        <v>78.7</v>
      </c>
      <c r="W43" s="27">
        <f t="shared" si="0"/>
        <v>83.655549999999991</v>
      </c>
      <c r="X43" s="27">
        <f t="shared" si="1"/>
        <v>84.830000000000013</v>
      </c>
      <c r="Y43" s="27">
        <f t="shared" si="2"/>
        <v>84.095999999999989</v>
      </c>
    </row>
    <row r="44" spans="1:25" x14ac:dyDescent="0.25">
      <c r="A44" s="3" t="s">
        <v>22</v>
      </c>
      <c r="B44" s="3">
        <v>7</v>
      </c>
      <c r="C44" s="23">
        <v>82.5</v>
      </c>
      <c r="D44" s="23">
        <v>87.167000000000002</v>
      </c>
      <c r="E44" s="23">
        <v>87.125</v>
      </c>
      <c r="F44" s="23">
        <v>87.207999999999998</v>
      </c>
      <c r="G44" s="23">
        <v>82.88</v>
      </c>
      <c r="H44" s="23">
        <v>86</v>
      </c>
      <c r="I44" s="23">
        <v>83.95</v>
      </c>
      <c r="J44" s="23">
        <v>83.08</v>
      </c>
      <c r="K44" s="23">
        <v>89.83</v>
      </c>
      <c r="L44" s="23">
        <v>90</v>
      </c>
      <c r="M44" s="23">
        <v>88.95</v>
      </c>
      <c r="N44" s="23">
        <v>86.79</v>
      </c>
      <c r="O44" s="23">
        <v>89.95</v>
      </c>
      <c r="P44" s="23">
        <v>87.91</v>
      </c>
      <c r="Q44" s="23">
        <v>86</v>
      </c>
      <c r="R44" s="23">
        <v>78.33</v>
      </c>
      <c r="S44" s="23">
        <v>86.12</v>
      </c>
      <c r="T44" s="23">
        <v>89.7</v>
      </c>
      <c r="U44" s="23">
        <v>87.41</v>
      </c>
      <c r="V44" s="23">
        <v>90.66</v>
      </c>
      <c r="W44" s="27">
        <f t="shared" si="0"/>
        <v>86.578000000000031</v>
      </c>
      <c r="X44" s="27">
        <f t="shared" si="1"/>
        <v>87.182000000000002</v>
      </c>
      <c r="Y44" s="27">
        <f t="shared" si="2"/>
        <v>86.443999999999988</v>
      </c>
    </row>
    <row r="45" spans="1:25" x14ac:dyDescent="0.25">
      <c r="A45" s="3" t="s">
        <v>23</v>
      </c>
      <c r="B45" s="3">
        <v>8</v>
      </c>
      <c r="C45" s="23">
        <v>82.125</v>
      </c>
      <c r="D45" s="23">
        <v>82.832999999999998</v>
      </c>
      <c r="E45" s="23">
        <v>85.207999999999998</v>
      </c>
      <c r="F45" s="23">
        <v>86.207999999999998</v>
      </c>
      <c r="G45" s="23">
        <v>87.63</v>
      </c>
      <c r="H45" s="23">
        <v>83.95</v>
      </c>
      <c r="I45" s="23">
        <v>85.04</v>
      </c>
      <c r="J45" s="23">
        <v>81.5</v>
      </c>
      <c r="K45" s="23">
        <v>85.45</v>
      </c>
      <c r="L45" s="23">
        <v>84.16</v>
      </c>
      <c r="M45" s="23">
        <v>81.040000000000006</v>
      </c>
      <c r="N45" s="23">
        <v>83.45</v>
      </c>
      <c r="O45" s="23">
        <v>87.5</v>
      </c>
      <c r="P45" s="23">
        <v>86.37</v>
      </c>
      <c r="Q45" s="23">
        <v>85.75</v>
      </c>
      <c r="R45" s="23">
        <v>75.25</v>
      </c>
      <c r="S45" s="23">
        <v>86.7</v>
      </c>
      <c r="T45" s="23">
        <v>87.04</v>
      </c>
      <c r="U45" s="23">
        <v>86.37</v>
      </c>
      <c r="V45" s="23">
        <v>85.04</v>
      </c>
      <c r="W45" s="27">
        <f t="shared" si="0"/>
        <v>84.430700000000002</v>
      </c>
      <c r="X45" s="27">
        <f t="shared" si="1"/>
        <v>84.450999999999993</v>
      </c>
      <c r="Y45" s="27">
        <f t="shared" si="2"/>
        <v>84.080000000000013</v>
      </c>
    </row>
    <row r="46" spans="1:25" x14ac:dyDescent="0.25">
      <c r="A46" s="3" t="s">
        <v>24</v>
      </c>
      <c r="B46" s="3">
        <v>9</v>
      </c>
      <c r="C46" s="23">
        <v>79.332999999999998</v>
      </c>
      <c r="D46" s="23">
        <v>79.082999999999998</v>
      </c>
      <c r="E46" s="23">
        <v>77.625</v>
      </c>
      <c r="F46" s="23">
        <v>77.5</v>
      </c>
      <c r="G46" s="23">
        <v>71.13</v>
      </c>
      <c r="H46" s="23">
        <v>79.040000000000006</v>
      </c>
      <c r="I46" s="23">
        <v>78.290000000000006</v>
      </c>
      <c r="J46" s="23">
        <v>71.2</v>
      </c>
      <c r="K46" s="23">
        <v>74.040000000000006</v>
      </c>
      <c r="L46" s="23">
        <v>84.16</v>
      </c>
      <c r="M46" s="23">
        <v>80.87</v>
      </c>
      <c r="N46" s="23">
        <v>81.41</v>
      </c>
      <c r="O46" s="23">
        <v>82.41</v>
      </c>
      <c r="P46" s="23">
        <v>81.2</v>
      </c>
      <c r="Q46" s="23">
        <v>77.2</v>
      </c>
      <c r="R46" s="23">
        <v>74.62</v>
      </c>
      <c r="S46" s="23">
        <v>82.04</v>
      </c>
      <c r="T46" s="23">
        <v>79.41</v>
      </c>
      <c r="U46" s="23">
        <v>87.58</v>
      </c>
      <c r="V46" s="23">
        <v>77.66</v>
      </c>
      <c r="W46" s="27">
        <f t="shared" si="0"/>
        <v>78.790049999999994</v>
      </c>
      <c r="X46" s="27">
        <f t="shared" si="1"/>
        <v>80.44</v>
      </c>
      <c r="Y46" s="27">
        <f t="shared" si="2"/>
        <v>80.262000000000015</v>
      </c>
    </row>
    <row r="47" spans="1:25" x14ac:dyDescent="0.25">
      <c r="A47" s="3" t="s">
        <v>25</v>
      </c>
      <c r="B47" s="3">
        <v>10</v>
      </c>
      <c r="C47" s="23">
        <v>62.457999999999998</v>
      </c>
      <c r="D47" s="23">
        <v>57.875</v>
      </c>
      <c r="E47" s="23">
        <v>44.207999999999998</v>
      </c>
      <c r="F47" s="23">
        <v>60.832999999999998</v>
      </c>
      <c r="G47" s="23">
        <v>69.63</v>
      </c>
      <c r="H47" s="23">
        <v>35.630000000000003</v>
      </c>
      <c r="I47" s="23">
        <v>69.91</v>
      </c>
      <c r="J47" s="23">
        <v>72.25</v>
      </c>
      <c r="K47" s="23">
        <v>68.45</v>
      </c>
      <c r="L47" s="23">
        <v>56.83</v>
      </c>
      <c r="M47" s="23">
        <v>64.040000000000006</v>
      </c>
      <c r="N47" s="23">
        <v>76.45</v>
      </c>
      <c r="O47" s="23">
        <v>69.33</v>
      </c>
      <c r="P47" s="23">
        <v>50.54</v>
      </c>
      <c r="Q47" s="23">
        <v>65.12</v>
      </c>
      <c r="R47" s="23">
        <v>43.62</v>
      </c>
      <c r="S47" s="23">
        <v>68.08</v>
      </c>
      <c r="T47" s="23">
        <v>67.41</v>
      </c>
      <c r="U47" s="23">
        <v>65.540000000000006</v>
      </c>
      <c r="V47" s="23">
        <v>64.33</v>
      </c>
      <c r="W47" s="27">
        <f t="shared" si="0"/>
        <v>61.626700000000007</v>
      </c>
      <c r="X47" s="27">
        <f t="shared" si="1"/>
        <v>63.446000000000005</v>
      </c>
      <c r="Y47" s="27">
        <f t="shared" si="2"/>
        <v>61.795999999999992</v>
      </c>
    </row>
    <row r="48" spans="1:25" x14ac:dyDescent="0.25">
      <c r="A48" s="3" t="s">
        <v>26</v>
      </c>
      <c r="B48" s="3">
        <v>11</v>
      </c>
      <c r="C48" s="23">
        <v>21.75</v>
      </c>
      <c r="D48" s="23">
        <v>27.625</v>
      </c>
      <c r="E48" s="23">
        <v>16.5</v>
      </c>
      <c r="F48" s="23">
        <v>36.207999999999998</v>
      </c>
      <c r="G48" s="23">
        <v>31.5</v>
      </c>
      <c r="H48" s="23">
        <v>32.72</v>
      </c>
      <c r="I48" s="23">
        <v>19.62</v>
      </c>
      <c r="J48" s="23">
        <v>34.83</v>
      </c>
      <c r="K48" s="23">
        <v>29.12</v>
      </c>
      <c r="L48" s="23">
        <v>38.83</v>
      </c>
      <c r="M48" s="23">
        <v>36.700000000000003</v>
      </c>
      <c r="N48" s="23">
        <v>27</v>
      </c>
      <c r="O48" s="23">
        <v>33</v>
      </c>
      <c r="P48" s="23">
        <v>39.54</v>
      </c>
      <c r="Q48" s="23">
        <v>38.75</v>
      </c>
      <c r="R48" s="23">
        <v>33.29</v>
      </c>
      <c r="S48" s="23">
        <v>31.54</v>
      </c>
      <c r="T48" s="23">
        <v>38.75</v>
      </c>
      <c r="U48" s="23">
        <v>28</v>
      </c>
      <c r="V48" s="23">
        <v>31.25</v>
      </c>
      <c r="W48" s="27">
        <f t="shared" si="0"/>
        <v>31.326150000000002</v>
      </c>
      <c r="X48" s="27">
        <f t="shared" si="1"/>
        <v>33.781999999999996</v>
      </c>
      <c r="Y48" s="27">
        <f t="shared" si="2"/>
        <v>32.565999999999995</v>
      </c>
    </row>
    <row r="49" spans="1:25" x14ac:dyDescent="0.25">
      <c r="A49" s="3" t="s">
        <v>27</v>
      </c>
      <c r="B49" s="3">
        <v>12</v>
      </c>
      <c r="C49" s="23">
        <v>36.542000000000002</v>
      </c>
      <c r="D49" s="23">
        <v>14.542</v>
      </c>
      <c r="E49" s="23">
        <v>19.332999999999998</v>
      </c>
      <c r="F49" s="23">
        <v>29.375</v>
      </c>
      <c r="G49" s="23">
        <v>25.5</v>
      </c>
      <c r="H49" s="23">
        <v>14.4</v>
      </c>
      <c r="I49" s="23">
        <v>34.54</v>
      </c>
      <c r="J49" s="23">
        <v>28</v>
      </c>
      <c r="K49" s="23">
        <v>31.66</v>
      </c>
      <c r="L49" s="23">
        <v>12.33</v>
      </c>
      <c r="M49" s="23">
        <v>14.04</v>
      </c>
      <c r="N49" s="23">
        <v>30.33</v>
      </c>
      <c r="O49" s="23">
        <v>22.33</v>
      </c>
      <c r="P49" s="23">
        <v>25.91</v>
      </c>
      <c r="Q49" s="23">
        <v>27.29</v>
      </c>
      <c r="R49" s="23">
        <v>39.200000000000003</v>
      </c>
      <c r="S49" s="23">
        <v>26.08</v>
      </c>
      <c r="T49" s="23">
        <v>22.62</v>
      </c>
      <c r="U49" s="23">
        <v>23.87</v>
      </c>
      <c r="V49" s="23">
        <v>29</v>
      </c>
      <c r="W49" s="27">
        <f t="shared" si="0"/>
        <v>25.3446</v>
      </c>
      <c r="X49" s="27">
        <f t="shared" si="1"/>
        <v>26.066999999999997</v>
      </c>
      <c r="Y49" s="27">
        <f t="shared" si="2"/>
        <v>28.154000000000003</v>
      </c>
    </row>
  </sheetData>
  <mergeCells count="1">
    <mergeCell ref="B36:V36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1"/>
  <dimension ref="A1:T41"/>
  <sheetViews>
    <sheetView showGridLines="0" workbookViewId="0"/>
  </sheetViews>
  <sheetFormatPr defaultRowHeight="15" x14ac:dyDescent="0.25"/>
  <cols>
    <col min="1" max="1" width="10.42578125" style="3" customWidth="1"/>
    <col min="2" max="2" width="8.28515625" style="3" bestFit="1" customWidth="1"/>
    <col min="3" max="3" width="9" style="3" bestFit="1" customWidth="1"/>
    <col min="4" max="5" width="9.85546875" style="3" bestFit="1" customWidth="1"/>
    <col min="6" max="6" width="10.5703125" style="3" bestFit="1" customWidth="1"/>
    <col min="7" max="7" width="9" style="3" bestFit="1" customWidth="1"/>
    <col min="8" max="8" width="9.85546875" style="3" bestFit="1" customWidth="1"/>
    <col min="9" max="10" width="9.140625" style="3"/>
    <col min="11" max="11" width="11.5703125" style="3" bestFit="1" customWidth="1"/>
    <col min="12" max="12" width="13.28515625" style="3" bestFit="1" customWidth="1"/>
    <col min="13" max="13" width="7.5703125" style="3" bestFit="1" customWidth="1"/>
    <col min="14" max="14" width="8.28515625" style="3" bestFit="1" customWidth="1"/>
    <col min="15" max="15" width="9" style="3" bestFit="1" customWidth="1"/>
    <col min="16" max="17" width="9.85546875" style="3" bestFit="1" customWidth="1"/>
    <col min="18" max="18" width="10.5703125" style="3" bestFit="1" customWidth="1"/>
    <col min="19" max="19" width="9" style="3" bestFit="1" customWidth="1"/>
    <col min="20" max="20" width="9.85546875" style="3" bestFit="1" customWidth="1"/>
    <col min="21" max="16384" width="9.140625" style="3"/>
  </cols>
  <sheetData>
    <row r="1" spans="1:8" ht="15.75" thickBot="1" x14ac:dyDescent="0.3"/>
    <row r="2" spans="1:8" ht="15.75" thickBot="1" x14ac:dyDescent="0.3">
      <c r="A2" s="38" t="s">
        <v>83</v>
      </c>
      <c r="B2" s="39"/>
      <c r="C2" s="39"/>
      <c r="D2" s="39"/>
      <c r="E2" s="39"/>
      <c r="F2" s="39"/>
      <c r="G2" s="39"/>
      <c r="H2" s="40"/>
    </row>
    <row r="3" spans="1:8" ht="15.75" thickBot="1" x14ac:dyDescent="0.3">
      <c r="A3" s="18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8" t="s">
        <v>0</v>
      </c>
    </row>
    <row r="4" spans="1:8" ht="15.75" thickBot="1" x14ac:dyDescent="0.3">
      <c r="A4" s="18">
        <v>2008</v>
      </c>
      <c r="B4" s="1">
        <v>858950.44996234204</v>
      </c>
      <c r="C4" s="1">
        <v>3447814.5782864429</v>
      </c>
      <c r="D4" s="1">
        <v>13143153.900463587</v>
      </c>
      <c r="E4" s="1">
        <v>22725958.19633688</v>
      </c>
      <c r="F4" s="1">
        <v>4066186.9340219279</v>
      </c>
      <c r="G4" s="1">
        <v>9166785.7221809458</v>
      </c>
      <c r="H4" s="29">
        <v>53408849.781252131</v>
      </c>
    </row>
    <row r="5" spans="1:8" ht="15.75" thickBot="1" x14ac:dyDescent="0.3">
      <c r="A5" s="18">
        <v>2009</v>
      </c>
      <c r="B5" s="1">
        <v>821496.10552300303</v>
      </c>
      <c r="C5" s="1">
        <v>2990394.8048143848</v>
      </c>
      <c r="D5" s="1">
        <v>12992344.065560611</v>
      </c>
      <c r="E5" s="1">
        <v>22160112.943951465</v>
      </c>
      <c r="F5" s="1">
        <v>4035869.1853558961</v>
      </c>
      <c r="G5" s="1">
        <v>9224532.608879922</v>
      </c>
      <c r="H5" s="29">
        <v>52224749.714085281</v>
      </c>
    </row>
    <row r="6" spans="1:8" ht="15.75" thickBot="1" x14ac:dyDescent="0.3">
      <c r="A6" s="18">
        <v>2010</v>
      </c>
      <c r="B6" s="1">
        <v>835315.52611180732</v>
      </c>
      <c r="C6" s="1">
        <v>3482027.9980290891</v>
      </c>
      <c r="D6" s="1">
        <v>13049454.505233523</v>
      </c>
      <c r="E6" s="1">
        <v>22581495.754078694</v>
      </c>
      <c r="F6" s="1">
        <v>4036261.3019117648</v>
      </c>
      <c r="G6" s="1">
        <v>9623479.6671689581</v>
      </c>
      <c r="H6" s="29">
        <v>53608034.752533838</v>
      </c>
    </row>
    <row r="7" spans="1:8" ht="15.75" thickBot="1" x14ac:dyDescent="0.3">
      <c r="A7" s="18">
        <v>2011</v>
      </c>
      <c r="B7" s="1">
        <v>798656.2145546251</v>
      </c>
      <c r="C7" s="1">
        <v>3495853.1976116053</v>
      </c>
      <c r="D7" s="1">
        <v>12883007.515846692</v>
      </c>
      <c r="E7" s="1">
        <v>23392971.722056121</v>
      </c>
      <c r="F7" s="1">
        <v>4008344.7683539991</v>
      </c>
      <c r="G7" s="1">
        <v>9771921.3943431396</v>
      </c>
      <c r="H7" s="29">
        <v>54350754.812766179</v>
      </c>
    </row>
    <row r="8" spans="1:8" ht="15.75" thickBot="1" x14ac:dyDescent="0.3">
      <c r="A8" s="18">
        <v>2012</v>
      </c>
      <c r="B8" s="1">
        <v>778336.76031498297</v>
      </c>
      <c r="C8" s="1">
        <v>3544362.1538205193</v>
      </c>
      <c r="D8" s="1">
        <v>12914227.265693096</v>
      </c>
      <c r="E8" s="1">
        <v>23731701.585139889</v>
      </c>
      <c r="F8" s="1">
        <v>4027750.307029603</v>
      </c>
      <c r="G8" s="1">
        <v>9448691.7488726489</v>
      </c>
      <c r="H8" s="29">
        <v>54445069.820870727</v>
      </c>
    </row>
    <row r="9" spans="1:8" ht="15.75" thickBot="1" x14ac:dyDescent="0.3">
      <c r="A9" s="18">
        <v>2013</v>
      </c>
      <c r="B9" s="1">
        <v>767445.22201150423</v>
      </c>
      <c r="C9" s="1">
        <v>3573026.1850714679</v>
      </c>
      <c r="D9" s="1">
        <v>12960411.318632571</v>
      </c>
      <c r="E9" s="1">
        <v>23799940.576744713</v>
      </c>
      <c r="F9" s="1">
        <v>4038910.3837999185</v>
      </c>
      <c r="G9" s="1">
        <v>9514314.8115149438</v>
      </c>
      <c r="H9" s="29">
        <v>54654048.497775115</v>
      </c>
    </row>
    <row r="10" spans="1:8" ht="15.75" thickBot="1" x14ac:dyDescent="0.3">
      <c r="A10" s="18">
        <v>2014</v>
      </c>
      <c r="B10" s="1">
        <v>764479.89744437009</v>
      </c>
      <c r="C10" s="1">
        <v>3581616.7813849016</v>
      </c>
      <c r="D10" s="1">
        <v>13062897.078819942</v>
      </c>
      <c r="E10" s="1">
        <v>24272779.353932448</v>
      </c>
      <c r="F10" s="1">
        <v>4080862.3499624194</v>
      </c>
      <c r="G10" s="1">
        <v>9562887.5179388504</v>
      </c>
      <c r="H10" s="29">
        <v>55325522.979482934</v>
      </c>
    </row>
    <row r="11" spans="1:8" ht="15.75" thickBot="1" x14ac:dyDescent="0.3">
      <c r="A11" s="18">
        <v>2015</v>
      </c>
      <c r="B11" s="1">
        <v>734199.29844551894</v>
      </c>
      <c r="C11" s="1">
        <v>3542140.9844007916</v>
      </c>
      <c r="D11" s="1">
        <v>13060947.709409429</v>
      </c>
      <c r="E11" s="1">
        <v>24045657.388615146</v>
      </c>
      <c r="F11" s="1">
        <v>4063694.6867481242</v>
      </c>
      <c r="G11" s="1">
        <v>9349333.7700742185</v>
      </c>
      <c r="H11" s="29">
        <v>54795973.837693229</v>
      </c>
    </row>
    <row r="12" spans="1:8" ht="15.75" thickBot="1" x14ac:dyDescent="0.3">
      <c r="A12" s="18">
        <v>2016</v>
      </c>
      <c r="B12" s="1">
        <v>746448.78988489939</v>
      </c>
      <c r="C12" s="1">
        <v>3503136.822217877</v>
      </c>
      <c r="D12" s="1">
        <v>13205241.759407036</v>
      </c>
      <c r="E12" s="1">
        <v>23696002.363947477</v>
      </c>
      <c r="F12" s="1">
        <v>4014408.4693622487</v>
      </c>
      <c r="G12" s="1">
        <v>9190761.6172186285</v>
      </c>
      <c r="H12" s="29">
        <v>54355999.822038166</v>
      </c>
    </row>
    <row r="13" spans="1:8" ht="15.75" thickBot="1" x14ac:dyDescent="0.3">
      <c r="A13" s="18">
        <v>2017</v>
      </c>
      <c r="B13" s="1">
        <v>750570.44188308343</v>
      </c>
      <c r="C13" s="1">
        <v>3596264.869808618</v>
      </c>
      <c r="D13" s="1">
        <v>13229888.480078883</v>
      </c>
      <c r="E13" s="1">
        <v>23837915.347130012</v>
      </c>
      <c r="F13" s="1">
        <v>4056910.8285434502</v>
      </c>
      <c r="G13" s="1">
        <v>9331994.7427832633</v>
      </c>
      <c r="H13" s="29">
        <v>54803544.710227311</v>
      </c>
    </row>
    <row r="14" spans="1:8" ht="15.75" thickBot="1" x14ac:dyDescent="0.3">
      <c r="A14" s="18">
        <v>2018</v>
      </c>
      <c r="B14" s="1">
        <v>734567.28178638674</v>
      </c>
      <c r="C14" s="1">
        <v>3654789.4321435257</v>
      </c>
      <c r="D14" s="1">
        <v>13252578.430549767</v>
      </c>
      <c r="E14" s="1">
        <v>24627024.379555229</v>
      </c>
      <c r="F14" s="1">
        <v>4038844.7746596527</v>
      </c>
      <c r="G14" s="1">
        <v>9243047.5651692916</v>
      </c>
      <c r="H14" s="29">
        <v>55550851.863863856</v>
      </c>
    </row>
    <row r="15" spans="1:8" ht="15.75" thickBot="1" x14ac:dyDescent="0.3">
      <c r="A15" s="18">
        <v>2019</v>
      </c>
      <c r="B15" s="1">
        <v>737603.23464645189</v>
      </c>
      <c r="C15" s="1">
        <v>3529552.4521946656</v>
      </c>
      <c r="D15" s="1">
        <v>13226820.51385187</v>
      </c>
      <c r="E15" s="1">
        <v>24542644.913986832</v>
      </c>
      <c r="F15" s="1">
        <v>4036075.7383016329</v>
      </c>
      <c r="G15" s="1">
        <v>9318836.318062773</v>
      </c>
      <c r="H15" s="29">
        <v>55391533.17104423</v>
      </c>
    </row>
    <row r="16" spans="1:8" ht="15.75" thickBot="1" x14ac:dyDescent="0.3">
      <c r="A16" s="18">
        <v>2020</v>
      </c>
      <c r="B16" s="1">
        <v>757480.71908683621</v>
      </c>
      <c r="C16" s="1">
        <v>3599852.7609644923</v>
      </c>
      <c r="D16" s="1">
        <v>13179461.146239148</v>
      </c>
      <c r="E16" s="1">
        <v>24742370.379096497</v>
      </c>
      <c r="F16" s="1">
        <v>4081180.3715393334</v>
      </c>
      <c r="G16" s="1">
        <v>8317874.7294430789</v>
      </c>
      <c r="H16" s="29">
        <v>54678220.106369391</v>
      </c>
    </row>
    <row r="17" spans="1:20" ht="15.75" thickBot="1" x14ac:dyDescent="0.3">
      <c r="A17" s="18">
        <v>2021</v>
      </c>
      <c r="B17" s="1">
        <v>788620.85540801857</v>
      </c>
      <c r="C17" s="1">
        <v>3524419.0666451473</v>
      </c>
      <c r="D17" s="1">
        <v>13705078.461199699</v>
      </c>
      <c r="E17" s="1">
        <v>25309780.407430679</v>
      </c>
      <c r="F17" s="1">
        <v>4114232.2180008474</v>
      </c>
      <c r="G17" s="1">
        <v>8494548.3788992278</v>
      </c>
      <c r="H17" s="29">
        <v>55936679.387583613</v>
      </c>
    </row>
    <row r="18" spans="1:20" ht="15.75" thickBot="1" x14ac:dyDescent="0.3">
      <c r="A18" s="18">
        <v>2022</v>
      </c>
      <c r="B18" s="1">
        <v>785410.34868531523</v>
      </c>
      <c r="C18" s="1">
        <v>3661104.4149687807</v>
      </c>
      <c r="D18" s="1">
        <v>13715836.312320422</v>
      </c>
      <c r="E18" s="1">
        <v>25455539.094100311</v>
      </c>
      <c r="F18" s="1">
        <v>4023511.3332084846</v>
      </c>
      <c r="G18" s="1">
        <v>8705155.9545248449</v>
      </c>
      <c r="H18" s="29">
        <v>56346557.457808159</v>
      </c>
    </row>
    <row r="19" spans="1:20" ht="15.75" thickBot="1" x14ac:dyDescent="0.3">
      <c r="A19" s="18">
        <v>2023</v>
      </c>
      <c r="B19" s="1">
        <v>755275.43629766174</v>
      </c>
      <c r="C19" s="1">
        <v>3573338.9392329911</v>
      </c>
      <c r="D19" s="1">
        <v>13988995.660906017</v>
      </c>
      <c r="E19" s="1">
        <v>25712394.691282798</v>
      </c>
      <c r="F19" s="1">
        <v>3823307.3286951873</v>
      </c>
      <c r="G19" s="1">
        <v>8718425.7528403476</v>
      </c>
      <c r="H19" s="29">
        <v>56571737.809255004</v>
      </c>
    </row>
    <row r="20" spans="1:20" ht="15.75" thickBot="1" x14ac:dyDescent="0.3">
      <c r="A20" s="38" t="s">
        <v>8</v>
      </c>
      <c r="B20" s="39"/>
      <c r="C20" s="39"/>
      <c r="D20" s="39"/>
      <c r="E20" s="39"/>
      <c r="F20" s="39"/>
      <c r="G20" s="39"/>
      <c r="H20" s="40"/>
    </row>
    <row r="21" spans="1:20" ht="15.75" thickBot="1" x14ac:dyDescent="0.3">
      <c r="A21" s="18" t="str">
        <f>A4&amp;"-"&amp;RIGHT(A19,2)</f>
        <v>2008-23</v>
      </c>
      <c r="B21" s="19">
        <f>(B19/B4)^(1/(COUNT(B4:B19)-1))-1</f>
        <v>-8.5385866167784208E-3</v>
      </c>
      <c r="C21" s="19">
        <f t="shared" ref="C21:H21" si="0">(C19/C4)^(1/(COUNT(C4:C19)-1))-1</f>
        <v>2.3868347009363688E-3</v>
      </c>
      <c r="D21" s="19">
        <f t="shared" si="0"/>
        <v>4.1666557522705983E-3</v>
      </c>
      <c r="E21" s="19">
        <f t="shared" si="0"/>
        <v>8.2649916964974146E-3</v>
      </c>
      <c r="F21" s="19">
        <f t="shared" si="0"/>
        <v>-4.0975718276744511E-3</v>
      </c>
      <c r="G21" s="19">
        <f t="shared" si="0"/>
        <v>-3.3376187329782203E-3</v>
      </c>
      <c r="H21" s="19">
        <f t="shared" si="0"/>
        <v>3.8429030914788331E-3</v>
      </c>
    </row>
    <row r="22" spans="1:20" x14ac:dyDescent="0.25">
      <c r="A22" s="47" t="s">
        <v>84</v>
      </c>
      <c r="B22" s="47"/>
      <c r="C22" s="47"/>
      <c r="D22" s="47"/>
      <c r="E22" s="47"/>
      <c r="F22" s="47"/>
      <c r="G22" s="47"/>
      <c r="H22" s="47"/>
    </row>
    <row r="24" spans="1:20" x14ac:dyDescent="0.25">
      <c r="N24" s="10"/>
      <c r="O24" s="10"/>
      <c r="P24" s="10"/>
      <c r="Q24" s="10"/>
      <c r="R24" s="10"/>
      <c r="S24" s="10"/>
      <c r="T24" s="10"/>
    </row>
    <row r="25" spans="1:20" x14ac:dyDescent="0.25">
      <c r="N25" s="10"/>
      <c r="O25" s="10"/>
      <c r="P25" s="10"/>
      <c r="Q25" s="10"/>
      <c r="R25" s="10"/>
      <c r="S25" s="10"/>
      <c r="T25" s="10"/>
    </row>
    <row r="26" spans="1:20" x14ac:dyDescent="0.25">
      <c r="N26" s="10"/>
      <c r="O26" s="10"/>
      <c r="P26" s="10"/>
      <c r="Q26" s="10"/>
      <c r="R26" s="10"/>
      <c r="S26" s="10"/>
      <c r="T26" s="10"/>
    </row>
    <row r="27" spans="1:20" x14ac:dyDescent="0.25">
      <c r="N27" s="10"/>
      <c r="O27" s="10"/>
      <c r="P27" s="10"/>
      <c r="Q27" s="10"/>
      <c r="R27" s="10"/>
      <c r="S27" s="10"/>
      <c r="T27" s="10"/>
    </row>
    <row r="28" spans="1:20" x14ac:dyDescent="0.25">
      <c r="N28" s="10"/>
      <c r="O28" s="10"/>
      <c r="P28" s="10"/>
      <c r="Q28" s="10"/>
      <c r="R28" s="10"/>
      <c r="S28" s="10"/>
      <c r="T28" s="10"/>
    </row>
    <row r="29" spans="1:20" x14ac:dyDescent="0.25">
      <c r="N29" s="10"/>
      <c r="O29" s="10"/>
      <c r="P29" s="10"/>
      <c r="Q29" s="10"/>
      <c r="R29" s="10"/>
      <c r="S29" s="10"/>
      <c r="T29" s="10"/>
    </row>
    <row r="30" spans="1:20" x14ac:dyDescent="0.25">
      <c r="N30" s="10"/>
      <c r="O30" s="10"/>
      <c r="P30" s="10"/>
      <c r="Q30" s="10"/>
      <c r="R30" s="10"/>
      <c r="S30" s="10"/>
      <c r="T30" s="10"/>
    </row>
    <row r="31" spans="1:20" x14ac:dyDescent="0.25">
      <c r="N31" s="10"/>
      <c r="O31" s="10"/>
      <c r="P31" s="10"/>
      <c r="Q31" s="10"/>
      <c r="R31" s="10"/>
      <c r="S31" s="10"/>
      <c r="T31" s="10"/>
    </row>
    <row r="32" spans="1:20" x14ac:dyDescent="0.25">
      <c r="N32" s="10"/>
      <c r="O32" s="10"/>
      <c r="P32" s="10"/>
      <c r="Q32" s="10"/>
      <c r="R32" s="10"/>
      <c r="S32" s="10"/>
      <c r="T32" s="10"/>
    </row>
    <row r="33" spans="14:20" x14ac:dyDescent="0.25">
      <c r="N33" s="10"/>
      <c r="O33" s="10"/>
      <c r="P33" s="10"/>
      <c r="Q33" s="10"/>
      <c r="R33" s="10"/>
      <c r="S33" s="10"/>
      <c r="T33" s="10"/>
    </row>
    <row r="34" spans="14:20" x14ac:dyDescent="0.25">
      <c r="N34" s="10"/>
      <c r="O34" s="10"/>
      <c r="P34" s="10"/>
      <c r="Q34" s="10"/>
      <c r="R34" s="10"/>
      <c r="S34" s="10"/>
      <c r="T34" s="10"/>
    </row>
    <row r="35" spans="14:20" x14ac:dyDescent="0.25">
      <c r="N35" s="10"/>
      <c r="O35" s="10"/>
      <c r="P35" s="10"/>
      <c r="Q35" s="10"/>
      <c r="R35" s="10"/>
      <c r="S35" s="10"/>
      <c r="T35" s="10"/>
    </row>
    <row r="36" spans="14:20" x14ac:dyDescent="0.25">
      <c r="N36" s="10"/>
      <c r="O36" s="10"/>
      <c r="P36" s="10"/>
      <c r="Q36" s="10"/>
      <c r="R36" s="10"/>
      <c r="S36" s="10"/>
      <c r="T36" s="10"/>
    </row>
    <row r="37" spans="14:20" x14ac:dyDescent="0.25">
      <c r="N37" s="10"/>
      <c r="O37" s="10"/>
      <c r="P37" s="10"/>
      <c r="Q37" s="10"/>
      <c r="R37" s="10"/>
      <c r="S37" s="10"/>
      <c r="T37" s="10"/>
    </row>
    <row r="38" spans="14:20" x14ac:dyDescent="0.25">
      <c r="N38" s="10"/>
      <c r="O38" s="10"/>
      <c r="P38" s="10"/>
      <c r="Q38" s="10"/>
      <c r="R38" s="10"/>
      <c r="S38" s="10"/>
      <c r="T38" s="10"/>
    </row>
    <row r="39" spans="14:20" x14ac:dyDescent="0.25">
      <c r="N39" s="10"/>
      <c r="O39" s="10"/>
      <c r="P39" s="10"/>
      <c r="Q39" s="10"/>
      <c r="R39" s="10"/>
      <c r="S39" s="10"/>
      <c r="T39" s="10"/>
    </row>
    <row r="40" spans="14:20" x14ac:dyDescent="0.25">
      <c r="N40" s="10"/>
      <c r="O40" s="10"/>
      <c r="P40" s="10"/>
      <c r="Q40" s="10"/>
      <c r="R40" s="10"/>
      <c r="S40" s="10"/>
      <c r="T40" s="10"/>
    </row>
    <row r="41" spans="14:20" x14ac:dyDescent="0.25">
      <c r="N41" s="10"/>
      <c r="O41" s="10"/>
      <c r="P41" s="10"/>
      <c r="Q41" s="10"/>
      <c r="R41" s="10"/>
      <c r="S41" s="10"/>
      <c r="T41" s="10"/>
    </row>
  </sheetData>
  <mergeCells count="3">
    <mergeCell ref="A2:H2"/>
    <mergeCell ref="A20:H20"/>
    <mergeCell ref="A22:H22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2"/>
  <dimension ref="A1:H31"/>
  <sheetViews>
    <sheetView showGridLines="0" workbookViewId="0"/>
  </sheetViews>
  <sheetFormatPr defaultRowHeight="15" x14ac:dyDescent="0.25"/>
  <cols>
    <col min="1" max="1" width="7.7109375" style="3" customWidth="1"/>
    <col min="2" max="5" width="8.140625" style="3" customWidth="1"/>
    <col min="6" max="6" width="10.140625" style="3" customWidth="1"/>
    <col min="7" max="7" width="9.7109375" style="3" customWidth="1"/>
    <col min="8" max="8" width="8.140625" style="3" customWidth="1"/>
    <col min="9" max="16384" width="9.140625" style="3"/>
  </cols>
  <sheetData>
    <row r="1" spans="1:8" ht="15.75" thickBot="1" x14ac:dyDescent="0.3"/>
    <row r="2" spans="1:8" ht="15.75" thickBot="1" x14ac:dyDescent="0.3">
      <c r="A2" s="38" t="s">
        <v>9</v>
      </c>
      <c r="B2" s="39"/>
      <c r="C2" s="39"/>
      <c r="D2" s="39"/>
      <c r="E2" s="39"/>
      <c r="F2" s="39"/>
      <c r="G2" s="39"/>
      <c r="H2" s="40"/>
    </row>
    <row r="3" spans="1:8" ht="15.75" thickBot="1" x14ac:dyDescent="0.3">
      <c r="A3" s="18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8" t="s">
        <v>0</v>
      </c>
    </row>
    <row r="4" spans="1:8" ht="15.75" thickBot="1" x14ac:dyDescent="0.3">
      <c r="A4" s="30">
        <v>2000</v>
      </c>
      <c r="B4" s="31"/>
      <c r="C4" s="31"/>
      <c r="D4" s="31"/>
      <c r="E4" s="31"/>
      <c r="F4" s="31"/>
      <c r="G4" s="31"/>
      <c r="H4" s="32">
        <f t="shared" ref="H4:H11" si="0" xml:space="preserve">
SUM(B4:G4)</f>
        <v>0</v>
      </c>
    </row>
    <row r="5" spans="1:8" ht="15.75" thickBot="1" x14ac:dyDescent="0.3">
      <c r="A5" s="30">
        <v>2001</v>
      </c>
      <c r="B5" s="31"/>
      <c r="C5" s="31"/>
      <c r="D5" s="31"/>
      <c r="E5" s="31"/>
      <c r="F5" s="31"/>
      <c r="G5" s="31"/>
      <c r="H5" s="32">
        <f t="shared" si="0"/>
        <v>0</v>
      </c>
    </row>
    <row r="6" spans="1:8" ht="15.75" thickBot="1" x14ac:dyDescent="0.3">
      <c r="A6" s="30">
        <v>2002</v>
      </c>
      <c r="B6" s="31"/>
      <c r="C6" s="31"/>
      <c r="D6" s="31"/>
      <c r="E6" s="31"/>
      <c r="F6" s="31"/>
      <c r="G6" s="31"/>
      <c r="H6" s="32">
        <f t="shared" si="0"/>
        <v>0</v>
      </c>
    </row>
    <row r="7" spans="1:8" ht="15.75" thickBot="1" x14ac:dyDescent="0.3">
      <c r="A7" s="30">
        <v>2003</v>
      </c>
      <c r="B7" s="31"/>
      <c r="C7" s="31"/>
      <c r="D7" s="31"/>
      <c r="E7" s="31"/>
      <c r="F7" s="31"/>
      <c r="G7" s="31"/>
      <c r="H7" s="32">
        <f t="shared" si="0"/>
        <v>0</v>
      </c>
    </row>
    <row r="8" spans="1:8" ht="15.75" thickBot="1" x14ac:dyDescent="0.3">
      <c r="A8" s="30">
        <v>2004</v>
      </c>
      <c r="B8" s="31"/>
      <c r="C8" s="31"/>
      <c r="D8" s="31"/>
      <c r="E8" s="31"/>
      <c r="F8" s="31"/>
      <c r="G8" s="31"/>
      <c r="H8" s="32">
        <f t="shared" si="0"/>
        <v>0</v>
      </c>
    </row>
    <row r="9" spans="1:8" ht="15.75" thickBot="1" x14ac:dyDescent="0.3">
      <c r="A9" s="30">
        <v>2005</v>
      </c>
      <c r="B9" s="31"/>
      <c r="C9" s="31"/>
      <c r="D9" s="31"/>
      <c r="E9" s="31"/>
      <c r="F9" s="31"/>
      <c r="G9" s="31"/>
      <c r="H9" s="32">
        <f t="shared" si="0"/>
        <v>0</v>
      </c>
    </row>
    <row r="10" spans="1:8" ht="15.75" thickBot="1" x14ac:dyDescent="0.3">
      <c r="A10" s="30">
        <v>2006</v>
      </c>
      <c r="B10" s="31"/>
      <c r="C10" s="31"/>
      <c r="D10" s="31"/>
      <c r="E10" s="31"/>
      <c r="F10" s="31"/>
      <c r="G10" s="31"/>
      <c r="H10" s="32">
        <f t="shared" si="0"/>
        <v>0</v>
      </c>
    </row>
    <row r="11" spans="1:8" ht="15.75" thickBot="1" x14ac:dyDescent="0.3">
      <c r="A11" s="30">
        <v>2007</v>
      </c>
      <c r="B11" s="31"/>
      <c r="C11" s="31"/>
      <c r="D11" s="31"/>
      <c r="E11" s="31"/>
      <c r="F11" s="31"/>
      <c r="G11" s="31"/>
      <c r="H11" s="32">
        <f t="shared" si="0"/>
        <v>0</v>
      </c>
    </row>
    <row r="12" spans="1:8" ht="15.75" thickBot="1" x14ac:dyDescent="0.3">
      <c r="A12" s="30">
        <v>2008</v>
      </c>
      <c r="B12" s="31">
        <v>187.15185639999999</v>
      </c>
      <c r="C12" s="31">
        <v>759.49882030000003</v>
      </c>
      <c r="D12" s="31">
        <v>2921.1998812000002</v>
      </c>
      <c r="E12" s="31">
        <v>4478.915416479781</v>
      </c>
      <c r="F12" s="31">
        <v>922.71343920000004</v>
      </c>
      <c r="G12" s="31">
        <v>1339.1052246216771</v>
      </c>
      <c r="H12" s="32">
        <v>10608.584638201459</v>
      </c>
    </row>
    <row r="13" spans="1:8" ht="15.75" thickBot="1" x14ac:dyDescent="0.3">
      <c r="A13" s="30">
        <v>2009</v>
      </c>
      <c r="B13" s="31">
        <v>192.5483553</v>
      </c>
      <c r="C13" s="31">
        <v>687.73192719999997</v>
      </c>
      <c r="D13" s="31">
        <v>3120.6901099000002</v>
      </c>
      <c r="E13" s="31">
        <v>4404.1254048819801</v>
      </c>
      <c r="F13" s="31">
        <v>916.97108283739999</v>
      </c>
      <c r="G13" s="31">
        <v>1383.0923446511574</v>
      </c>
      <c r="H13" s="32">
        <v>10705.159224770536</v>
      </c>
    </row>
    <row r="14" spans="1:8" ht="15.75" thickBot="1" x14ac:dyDescent="0.3">
      <c r="A14" s="30">
        <v>2010</v>
      </c>
      <c r="B14" s="31">
        <v>176.08466859999999</v>
      </c>
      <c r="C14" s="31">
        <v>777.32187769999996</v>
      </c>
      <c r="D14" s="31">
        <v>2552.4719858000003</v>
      </c>
      <c r="E14" s="31">
        <v>4447.5188625718711</v>
      </c>
      <c r="F14" s="31">
        <v>893.37958079580005</v>
      </c>
      <c r="G14" s="31">
        <v>1365.9364503296306</v>
      </c>
      <c r="H14" s="32">
        <v>10212.713425797303</v>
      </c>
    </row>
    <row r="15" spans="1:8" ht="15.75" thickBot="1" x14ac:dyDescent="0.3">
      <c r="A15" s="30">
        <v>2011</v>
      </c>
      <c r="B15" s="31">
        <v>177.4104486</v>
      </c>
      <c r="C15" s="31">
        <v>769.9907273</v>
      </c>
      <c r="D15" s="31">
        <v>2685.7629489000001</v>
      </c>
      <c r="E15" s="31">
        <v>4595.99331571121</v>
      </c>
      <c r="F15" s="31">
        <v>853.57846329450001</v>
      </c>
      <c r="G15" s="31">
        <v>1403.5673424732192</v>
      </c>
      <c r="H15" s="32">
        <v>10486.303246278929</v>
      </c>
    </row>
    <row r="16" spans="1:8" ht="15.75" thickBot="1" x14ac:dyDescent="0.3">
      <c r="A16" s="30">
        <v>2012</v>
      </c>
      <c r="B16" s="31">
        <v>159.1377664</v>
      </c>
      <c r="C16" s="31">
        <v>800.21165540000004</v>
      </c>
      <c r="D16" s="31">
        <v>2550.2611628</v>
      </c>
      <c r="E16" s="31">
        <v>4732.3745799518701</v>
      </c>
      <c r="F16" s="31">
        <v>796.71137694039999</v>
      </c>
      <c r="G16" s="31">
        <v>1337.4386496197201</v>
      </c>
      <c r="H16" s="32">
        <v>10376.135191111991</v>
      </c>
    </row>
    <row r="17" spans="1:8" ht="15.75" thickBot="1" x14ac:dyDescent="0.3">
      <c r="A17" s="30">
        <v>2013</v>
      </c>
      <c r="B17" s="31">
        <v>182.28174680000001</v>
      </c>
      <c r="C17" s="31">
        <v>814.49295719999998</v>
      </c>
      <c r="D17" s="31">
        <v>2979.5532584000002</v>
      </c>
      <c r="E17" s="31">
        <v>5091.0608007800001</v>
      </c>
      <c r="F17" s="31">
        <v>885.62408911529997</v>
      </c>
      <c r="G17" s="31">
        <v>1398.2473506852402</v>
      </c>
      <c r="H17" s="32">
        <v>11351.26020298054</v>
      </c>
    </row>
    <row r="18" spans="1:8" ht="15.75" thickBot="1" x14ac:dyDescent="0.3">
      <c r="A18" s="30">
        <v>2014</v>
      </c>
      <c r="B18" s="31">
        <v>160.6657472</v>
      </c>
      <c r="C18" s="31">
        <v>818.13773349999997</v>
      </c>
      <c r="D18" s="31">
        <v>2597.6733451999999</v>
      </c>
      <c r="E18" s="31">
        <v>5024.2172736000002</v>
      </c>
      <c r="F18" s="31">
        <v>871.0989700097</v>
      </c>
      <c r="G18" s="31">
        <v>1359.6469626214803</v>
      </c>
      <c r="H18" s="32">
        <v>10831.44003213118</v>
      </c>
    </row>
    <row r="19" spans="1:8" ht="15.75" thickBot="1" x14ac:dyDescent="0.3">
      <c r="A19" s="30">
        <v>2015</v>
      </c>
      <c r="B19" s="31">
        <v>156.554472</v>
      </c>
      <c r="C19" s="31">
        <v>842.61332519999996</v>
      </c>
      <c r="D19" s="31">
        <v>2598.2106603276302</v>
      </c>
      <c r="E19" s="31">
        <v>5226.2021369399999</v>
      </c>
      <c r="F19" s="31">
        <v>836.71837110830006</v>
      </c>
      <c r="G19" s="31">
        <v>1326.1468408481201</v>
      </c>
      <c r="H19" s="32">
        <v>10986.44580642405</v>
      </c>
    </row>
    <row r="20" spans="1:8" ht="15.75" thickBot="1" x14ac:dyDescent="0.3">
      <c r="A20" s="30">
        <v>2016</v>
      </c>
      <c r="B20" s="31">
        <v>154.94277080000001</v>
      </c>
      <c r="C20" s="31">
        <v>848.00315469999998</v>
      </c>
      <c r="D20" s="31">
        <v>2583.5218666000001</v>
      </c>
      <c r="E20" s="31">
        <v>5018.2393014600002</v>
      </c>
      <c r="F20" s="31">
        <v>819.26431276719995</v>
      </c>
      <c r="G20" s="31">
        <v>1300.4832399367901</v>
      </c>
      <c r="H20" s="32">
        <v>10724.45464626399</v>
      </c>
    </row>
    <row r="21" spans="1:8" ht="15.75" thickBot="1" x14ac:dyDescent="0.3">
      <c r="A21" s="30">
        <v>2017</v>
      </c>
      <c r="B21" s="31">
        <v>177.463155</v>
      </c>
      <c r="C21" s="31">
        <v>830.32292399999994</v>
      </c>
      <c r="D21" s="31">
        <v>2919.759243</v>
      </c>
      <c r="E21" s="31">
        <v>4931.5395920000001</v>
      </c>
      <c r="F21" s="31">
        <v>943.13487299999997</v>
      </c>
      <c r="G21" s="31">
        <v>1353.7989240000002</v>
      </c>
      <c r="H21" s="32">
        <v>11156.018710999999</v>
      </c>
    </row>
    <row r="22" spans="1:8" ht="15.75" thickBot="1" x14ac:dyDescent="0.3">
      <c r="A22" s="30">
        <v>2018</v>
      </c>
      <c r="B22" s="31">
        <v>157.80338900000001</v>
      </c>
      <c r="C22" s="31">
        <v>830.03744700000004</v>
      </c>
      <c r="D22" s="31">
        <v>2607.8004110000002</v>
      </c>
      <c r="E22" s="31">
        <v>5090.7034180000001</v>
      </c>
      <c r="F22" s="31">
        <v>849.289086</v>
      </c>
      <c r="G22" s="31">
        <v>1318.7761059999998</v>
      </c>
      <c r="H22" s="32">
        <v>10854.409857000001</v>
      </c>
    </row>
    <row r="23" spans="1:8" ht="15.75" thickBot="1" x14ac:dyDescent="0.3">
      <c r="A23" s="30">
        <v>2019</v>
      </c>
      <c r="B23" s="31">
        <v>151.272762</v>
      </c>
      <c r="C23" s="31">
        <v>793.31417999999996</v>
      </c>
      <c r="D23" s="31">
        <v>2632.2183599999998</v>
      </c>
      <c r="E23" s="31">
        <v>5158.2716040000005</v>
      </c>
      <c r="F23" s="31">
        <v>894.710194</v>
      </c>
      <c r="G23" s="31">
        <v>1363.1682660000001</v>
      </c>
      <c r="H23" s="32">
        <v>10992.955366</v>
      </c>
    </row>
    <row r="24" spans="1:8" ht="15.75" thickBot="1" x14ac:dyDescent="0.3">
      <c r="A24" s="30">
        <v>2020</v>
      </c>
      <c r="B24" s="31">
        <v>154.531283</v>
      </c>
      <c r="C24" s="31">
        <v>806.43387199999995</v>
      </c>
      <c r="D24" s="31">
        <v>2562.2854000000002</v>
      </c>
      <c r="E24" s="31">
        <v>5336.2856339999998</v>
      </c>
      <c r="F24" s="31">
        <v>848.14885300000003</v>
      </c>
      <c r="G24" s="31">
        <v>1271.2355970000001</v>
      </c>
      <c r="H24" s="32">
        <v>10978.920639000002</v>
      </c>
    </row>
    <row r="25" spans="1:8" ht="15.75" thickBot="1" x14ac:dyDescent="0.3">
      <c r="A25" s="30">
        <v>2021</v>
      </c>
      <c r="B25" s="31">
        <v>149.40652700000001</v>
      </c>
      <c r="C25" s="31">
        <v>771.33468700000003</v>
      </c>
      <c r="D25" s="31">
        <v>2894.1587169999998</v>
      </c>
      <c r="E25" s="31">
        <v>5546.8235629999999</v>
      </c>
      <c r="F25" s="31">
        <v>937.99109399999998</v>
      </c>
      <c r="G25" s="31">
        <v>1298.5819890000002</v>
      </c>
      <c r="H25" s="32">
        <v>11598.296576999999</v>
      </c>
    </row>
    <row r="26" spans="1:8" ht="15.75" thickBot="1" x14ac:dyDescent="0.3">
      <c r="A26" s="30">
        <v>2022</v>
      </c>
      <c r="B26" s="31">
        <v>161.689268</v>
      </c>
      <c r="C26" s="31">
        <v>833.12567000000001</v>
      </c>
      <c r="D26" s="31">
        <v>2813.4958999999999</v>
      </c>
      <c r="E26" s="31">
        <v>5525.6204749999997</v>
      </c>
      <c r="F26" s="31">
        <v>894.85784799999999</v>
      </c>
      <c r="G26" s="31">
        <v>1314.321434</v>
      </c>
      <c r="H26" s="32">
        <v>11543.110594999998</v>
      </c>
    </row>
    <row r="27" spans="1:8" ht="15.75" thickBot="1" x14ac:dyDescent="0.3">
      <c r="A27" s="30">
        <v>2023</v>
      </c>
      <c r="B27" s="31">
        <v>155.21082699999999</v>
      </c>
      <c r="C27" s="31">
        <v>769.13153999999997</v>
      </c>
      <c r="D27" s="31">
        <v>2924.3775310000001</v>
      </c>
      <c r="E27" s="31">
        <v>5430.8799610000005</v>
      </c>
      <c r="F27" s="31">
        <v>844.02526499999999</v>
      </c>
      <c r="G27" s="31">
        <v>1323.646808</v>
      </c>
      <c r="H27" s="32">
        <v>11447.271932000001</v>
      </c>
    </row>
    <row r="28" spans="1:8" ht="15.75" thickBot="1" x14ac:dyDescent="0.3">
      <c r="A28" s="38" t="s">
        <v>8</v>
      </c>
      <c r="B28" s="39"/>
      <c r="C28" s="39"/>
      <c r="D28" s="39"/>
      <c r="E28" s="39"/>
      <c r="F28" s="39"/>
      <c r="G28" s="39"/>
      <c r="H28" s="40"/>
    </row>
    <row r="29" spans="1:8" ht="15.75" thickBot="1" x14ac:dyDescent="0.3">
      <c r="A29" s="18" t="str">
        <f>A12&amp;"-"&amp;RIGHT(A27,2)</f>
        <v>2008-23</v>
      </c>
      <c r="B29" s="19">
        <f>(B27/B12)^(1/(COUNT(B12:B27)-1))-1</f>
        <v>-1.239823311860111E-2</v>
      </c>
      <c r="C29" s="19">
        <f>(C27/C12)^(1/(COUNT(C12:C27)-1))-1</f>
        <v>8.4056904149765188E-4</v>
      </c>
      <c r="D29" s="19">
        <f>(D27/D12)^(1/(COUNT(D12:D27)-1))-1</f>
        <v>7.248249515900973E-5</v>
      </c>
      <c r="E29" s="19">
        <f>(E27/E12)^(1/(COUNT(E12:E27)-1))-1</f>
        <v>1.2930907292380223E-2</v>
      </c>
      <c r="F29" s="19">
        <f>(F27/F12)^(1/(COUNT(F12:F27)-1))-1</f>
        <v>-5.9247981193825128E-3</v>
      </c>
      <c r="G29" s="19">
        <f t="shared" ref="G29:H29" si="1">(G27/G12)^(1/(COUNT(G12:G27)-1))-1</f>
        <v>-7.7376632201253681E-4</v>
      </c>
      <c r="H29" s="19">
        <f t="shared" si="1"/>
        <v>5.0854135446671833E-3</v>
      </c>
    </row>
    <row r="30" spans="1:8" x14ac:dyDescent="0.25">
      <c r="A30" s="48" t="s">
        <v>85</v>
      </c>
      <c r="B30" s="49"/>
      <c r="C30" s="49"/>
      <c r="D30" s="49"/>
      <c r="E30" s="49"/>
      <c r="F30" s="49"/>
      <c r="G30" s="49"/>
      <c r="H30" s="50"/>
    </row>
    <row r="31" spans="1:8" x14ac:dyDescent="0.25">
      <c r="A31" s="33"/>
      <c r="B31" s="33"/>
      <c r="C31" s="33"/>
      <c r="D31" s="33"/>
      <c r="E31" s="33"/>
      <c r="F31" s="33"/>
      <c r="G31" s="33"/>
      <c r="H31" s="33"/>
    </row>
  </sheetData>
  <mergeCells count="3">
    <mergeCell ref="A2:H2"/>
    <mergeCell ref="A28:H28"/>
    <mergeCell ref="A30:H30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3"/>
  <dimension ref="A1:H56"/>
  <sheetViews>
    <sheetView showGridLines="0" workbookViewId="0"/>
  </sheetViews>
  <sheetFormatPr defaultRowHeight="15" x14ac:dyDescent="0.25"/>
  <cols>
    <col min="1" max="5" width="9.7109375" style="3" customWidth="1"/>
    <col min="6" max="6" width="11.140625" style="3" customWidth="1"/>
    <col min="7" max="8" width="9.7109375" style="3" customWidth="1"/>
    <col min="9" max="16384" width="9.140625" style="3"/>
  </cols>
  <sheetData>
    <row r="1" spans="1:8" ht="15.75" thickBot="1" x14ac:dyDescent="0.3"/>
    <row r="2" spans="1:8" ht="15.75" thickBot="1" x14ac:dyDescent="0.3">
      <c r="A2" s="38" t="s">
        <v>10</v>
      </c>
      <c r="B2" s="39"/>
      <c r="C2" s="39"/>
      <c r="D2" s="39"/>
      <c r="E2" s="39"/>
      <c r="F2" s="39"/>
      <c r="G2" s="39"/>
      <c r="H2" s="40"/>
    </row>
    <row r="3" spans="1:8" ht="15.75" thickBot="1" x14ac:dyDescent="0.3">
      <c r="A3" s="18" t="s">
        <v>1</v>
      </c>
      <c r="B3" s="24" t="s">
        <v>2</v>
      </c>
      <c r="C3" s="24" t="s">
        <v>3</v>
      </c>
      <c r="D3" s="24" t="s">
        <v>4</v>
      </c>
      <c r="E3" s="24" t="s">
        <v>5</v>
      </c>
      <c r="F3" s="24" t="s">
        <v>6</v>
      </c>
      <c r="G3" s="24" t="s">
        <v>7</v>
      </c>
      <c r="H3" s="28" t="s">
        <v>0</v>
      </c>
    </row>
    <row r="4" spans="1:8" ht="15.75" thickBot="1" x14ac:dyDescent="0.3">
      <c r="A4" s="18">
        <v>2008</v>
      </c>
      <c r="B4" s="1">
        <v>171.46413910000001</v>
      </c>
      <c r="C4" s="1">
        <v>681.67712419999998</v>
      </c>
      <c r="D4" s="1">
        <v>2520.5240476999998</v>
      </c>
      <c r="E4" s="1">
        <v>4145.4372490241794</v>
      </c>
      <c r="F4" s="1">
        <v>728.4672240000001</v>
      </c>
      <c r="G4" s="1">
        <v>1208.1654149398162</v>
      </c>
      <c r="H4" s="29">
        <v>9455.7351989639956</v>
      </c>
    </row>
    <row r="5" spans="1:8" ht="15.75" thickBot="1" x14ac:dyDescent="0.3">
      <c r="A5" s="18">
        <v>2009</v>
      </c>
      <c r="B5" s="1">
        <v>152.5931937</v>
      </c>
      <c r="C5" s="1">
        <v>517.09039110000003</v>
      </c>
      <c r="D5" s="1">
        <v>2572.7086093000003</v>
      </c>
      <c r="E5" s="1">
        <v>4350.7786285325292</v>
      </c>
      <c r="F5" s="1">
        <v>794.75871989999996</v>
      </c>
      <c r="G5" s="1">
        <v>986.80794025046248</v>
      </c>
      <c r="H5" s="29">
        <v>9374.7374827829917</v>
      </c>
    </row>
    <row r="6" spans="1:8" ht="15.75" thickBot="1" x14ac:dyDescent="0.3">
      <c r="A6" s="18">
        <v>2010</v>
      </c>
      <c r="B6" s="1">
        <v>143.9761924</v>
      </c>
      <c r="C6" s="1">
        <v>527.20573300000001</v>
      </c>
      <c r="D6" s="1">
        <v>2441.9513769999999</v>
      </c>
      <c r="E6" s="1">
        <v>4294.1385383059396</v>
      </c>
      <c r="F6" s="1">
        <v>757.49201578279997</v>
      </c>
      <c r="G6" s="1">
        <v>1208.1966697015</v>
      </c>
      <c r="H6" s="29">
        <v>9372.9605261902398</v>
      </c>
    </row>
    <row r="7" spans="1:8" ht="15.75" thickBot="1" x14ac:dyDescent="0.3">
      <c r="A7" s="18">
        <v>2011</v>
      </c>
      <c r="B7" s="1">
        <v>143.0405007</v>
      </c>
      <c r="C7" s="1">
        <v>549.47287830000005</v>
      </c>
      <c r="D7" s="1">
        <v>2187.2107390000001</v>
      </c>
      <c r="E7" s="1">
        <v>4595.99331571121</v>
      </c>
      <c r="F7" s="1">
        <v>707.30215074860007</v>
      </c>
      <c r="G7" s="1">
        <v>1204.0832122239601</v>
      </c>
      <c r="H7" s="29">
        <v>9387.1027966837701</v>
      </c>
    </row>
    <row r="8" spans="1:8" ht="15.75" thickBot="1" x14ac:dyDescent="0.3">
      <c r="A8" s="18">
        <v>2012</v>
      </c>
      <c r="B8" s="1">
        <v>155.9725565</v>
      </c>
      <c r="C8" s="1">
        <v>781.88030519999995</v>
      </c>
      <c r="D8" s="1">
        <v>2162.6001056</v>
      </c>
      <c r="E8" s="1">
        <v>4731.3714558556112</v>
      </c>
      <c r="F8" s="1">
        <v>749.16596489359995</v>
      </c>
      <c r="G8" s="1">
        <v>1224.8692475361702</v>
      </c>
      <c r="H8" s="29">
        <v>9805.8596355853806</v>
      </c>
    </row>
    <row r="9" spans="1:8" ht="15.75" thickBot="1" x14ac:dyDescent="0.3">
      <c r="A9" s="18">
        <v>2013</v>
      </c>
      <c r="B9" s="1">
        <v>155.589145</v>
      </c>
      <c r="C9" s="1">
        <v>673.58744220000005</v>
      </c>
      <c r="D9" s="1">
        <v>2406.6222766999999</v>
      </c>
      <c r="E9" s="1">
        <v>5091.0608007800001</v>
      </c>
      <c r="F9" s="1">
        <v>797.39511821999997</v>
      </c>
      <c r="G9" s="1">
        <v>1349.3559945858599</v>
      </c>
      <c r="H9" s="29">
        <v>10473.610777485859</v>
      </c>
    </row>
    <row r="10" spans="1:8" ht="15.75" thickBot="1" x14ac:dyDescent="0.3">
      <c r="A10" s="18">
        <v>2014</v>
      </c>
      <c r="B10" s="1">
        <v>150.05651080000001</v>
      </c>
      <c r="C10" s="1">
        <v>630.22537480000005</v>
      </c>
      <c r="D10" s="1">
        <v>2345.4998317</v>
      </c>
      <c r="E10" s="1">
        <v>5024.2172736000002</v>
      </c>
      <c r="F10" s="1">
        <v>819.25297435510004</v>
      </c>
      <c r="G10" s="1">
        <v>1293.9398438755034</v>
      </c>
      <c r="H10" s="29">
        <v>10263.191809130603</v>
      </c>
    </row>
    <row r="11" spans="1:8" ht="15.75" thickBot="1" x14ac:dyDescent="0.3">
      <c r="A11" s="18">
        <v>2015</v>
      </c>
      <c r="B11" s="1">
        <v>152.142673</v>
      </c>
      <c r="C11" s="1">
        <v>804.74207039999999</v>
      </c>
      <c r="D11" s="1">
        <v>2472.1042169000002</v>
      </c>
      <c r="E11" s="1">
        <v>5080.7083349800005</v>
      </c>
      <c r="F11" s="1">
        <v>832.9862316663</v>
      </c>
      <c r="G11" s="1">
        <v>1258.5855124327099</v>
      </c>
      <c r="H11" s="29">
        <v>10601.269039379011</v>
      </c>
    </row>
    <row r="12" spans="1:8" ht="15.75" thickBot="1" x14ac:dyDescent="0.3">
      <c r="A12" s="18">
        <v>2016</v>
      </c>
      <c r="B12" s="1">
        <v>139.23747259999999</v>
      </c>
      <c r="C12" s="1">
        <v>575.22434339999995</v>
      </c>
      <c r="D12" s="1">
        <v>2462.34028571</v>
      </c>
      <c r="E12" s="1">
        <v>4940.0332063600008</v>
      </c>
      <c r="F12" s="1">
        <v>816.6481528841</v>
      </c>
      <c r="G12" s="1">
        <v>1201.3474311689301</v>
      </c>
      <c r="H12" s="29">
        <v>10134.830892123031</v>
      </c>
    </row>
    <row r="13" spans="1:8" ht="15.75" thickBot="1" x14ac:dyDescent="0.3">
      <c r="A13" s="18">
        <v>2017</v>
      </c>
      <c r="B13" s="1">
        <v>152.068375</v>
      </c>
      <c r="C13" s="1">
        <v>592.96930099999997</v>
      </c>
      <c r="D13" s="1">
        <v>2547.1203269999996</v>
      </c>
      <c r="E13" s="1">
        <v>4911.0677219999998</v>
      </c>
      <c r="F13" s="1">
        <v>786.66962100000001</v>
      </c>
      <c r="G13" s="1">
        <v>1305.636546</v>
      </c>
      <c r="H13" s="29">
        <v>10295.531892000001</v>
      </c>
    </row>
    <row r="14" spans="1:8" ht="15.75" thickBot="1" x14ac:dyDescent="0.3">
      <c r="A14" s="18">
        <v>2018</v>
      </c>
      <c r="B14" s="1">
        <v>125.975133</v>
      </c>
      <c r="C14" s="1">
        <v>741.30120899999997</v>
      </c>
      <c r="D14" s="1">
        <v>2525.634556</v>
      </c>
      <c r="E14" s="1">
        <v>5036.5922959999998</v>
      </c>
      <c r="F14" s="1">
        <v>790.07236</v>
      </c>
      <c r="G14" s="1">
        <v>1294.506809</v>
      </c>
      <c r="H14" s="29">
        <v>10514.082363000001</v>
      </c>
    </row>
    <row r="15" spans="1:8" ht="15.75" thickBot="1" x14ac:dyDescent="0.3">
      <c r="A15" s="18">
        <v>2019</v>
      </c>
      <c r="B15" s="1">
        <v>122.460381</v>
      </c>
      <c r="C15" s="1">
        <v>730.608113</v>
      </c>
      <c r="D15" s="1">
        <v>2276.3656510000001</v>
      </c>
      <c r="E15" s="1">
        <v>5158.2716040000005</v>
      </c>
      <c r="F15" s="1">
        <v>761.40754200000003</v>
      </c>
      <c r="G15" s="1">
        <v>1248.0174099999999</v>
      </c>
      <c r="H15" s="29">
        <v>10297.130701000002</v>
      </c>
    </row>
    <row r="16" spans="1:8" ht="15.75" thickBot="1" x14ac:dyDescent="0.3">
      <c r="A16" s="18">
        <v>2020</v>
      </c>
      <c r="B16" s="1">
        <v>126.693539</v>
      </c>
      <c r="C16" s="1">
        <v>603.35777599999994</v>
      </c>
      <c r="D16" s="1">
        <v>2428.3390960000002</v>
      </c>
      <c r="E16" s="1">
        <v>5336.2856339999998</v>
      </c>
      <c r="F16" s="1">
        <v>839.35809099999994</v>
      </c>
      <c r="G16" s="1">
        <v>1180.4806100000001</v>
      </c>
      <c r="H16" s="29">
        <v>10514.514746000001</v>
      </c>
    </row>
    <row r="17" spans="1:8" ht="15.75" thickBot="1" x14ac:dyDescent="0.3">
      <c r="A17" s="18">
        <v>2021</v>
      </c>
      <c r="B17" s="1">
        <v>144.77206200000001</v>
      </c>
      <c r="C17" s="1">
        <v>767.37259700000004</v>
      </c>
      <c r="D17" s="1">
        <v>2542.810731</v>
      </c>
      <c r="E17" s="1">
        <v>5318.9958120000001</v>
      </c>
      <c r="F17" s="1">
        <v>839.03038400000003</v>
      </c>
      <c r="G17" s="1">
        <v>1214.3289250000003</v>
      </c>
      <c r="H17" s="29">
        <v>10827.310511</v>
      </c>
    </row>
    <row r="18" spans="1:8" ht="15.75" thickBot="1" x14ac:dyDescent="0.3">
      <c r="A18" s="18">
        <v>2022</v>
      </c>
      <c r="B18" s="1">
        <v>142.16210899999999</v>
      </c>
      <c r="C18" s="1">
        <v>729.99398799999994</v>
      </c>
      <c r="D18" s="1">
        <v>2726.1784290000001</v>
      </c>
      <c r="E18" s="1">
        <v>5249.607223</v>
      </c>
      <c r="F18" s="1">
        <v>869.74170800000002</v>
      </c>
      <c r="G18" s="1">
        <v>1266.4779409999999</v>
      </c>
      <c r="H18" s="29">
        <v>10984.161397999998</v>
      </c>
    </row>
    <row r="19" spans="1:8" ht="15.75" thickBot="1" x14ac:dyDescent="0.3">
      <c r="A19" s="18">
        <v>2023</v>
      </c>
      <c r="B19" s="1">
        <v>140.24251100000001</v>
      </c>
      <c r="C19" s="1">
        <v>508.50829499999998</v>
      </c>
      <c r="D19" s="1">
        <v>2889.605779</v>
      </c>
      <c r="E19" s="1">
        <v>5196.4477010000001</v>
      </c>
      <c r="F19" s="1">
        <v>807.31428400000004</v>
      </c>
      <c r="G19" s="1">
        <v>1222.84277</v>
      </c>
      <c r="H19" s="29">
        <v>10764.96134</v>
      </c>
    </row>
    <row r="20" spans="1:8" ht="15.75" thickBot="1" x14ac:dyDescent="0.3">
      <c r="A20" s="38" t="s">
        <v>8</v>
      </c>
      <c r="B20" s="39"/>
      <c r="C20" s="39"/>
      <c r="D20" s="39"/>
      <c r="E20" s="39"/>
      <c r="F20" s="39"/>
      <c r="G20" s="39"/>
      <c r="H20" s="40"/>
    </row>
    <row r="21" spans="1:8" ht="15.75" thickBot="1" x14ac:dyDescent="0.3">
      <c r="A21" s="18" t="str">
        <f>A4&amp;"-"&amp;RIGHT(A19,2)</f>
        <v>2008-23</v>
      </c>
      <c r="B21" s="19">
        <f>(B19/B4)^(1/(COUNT(B4:B19)-1))-1</f>
        <v>-1.3310685312807213E-2</v>
      </c>
      <c r="C21" s="19">
        <f>(C19/C4)^(1/(COUNT(C4:C19)-1))-1</f>
        <v>-1.9348670542133517E-2</v>
      </c>
      <c r="D21" s="19">
        <f>(D19/D4)^(1/(COUNT(D4:D19)-1))-1</f>
        <v>9.151840917957399E-3</v>
      </c>
      <c r="E21" s="19">
        <f>(E19/E4)^(1/(COUNT(E4:E19)-1))-1</f>
        <v>1.5178506759802035E-2</v>
      </c>
      <c r="F21" s="19">
        <f>(F19/F4)^(1/(COUNT(F4:F19)-1))-1</f>
        <v>6.8748846798425411E-3</v>
      </c>
      <c r="G21" s="19">
        <f t="shared" ref="G21:H21" si="0">(G19/G4)^(1/(COUNT(G4:G19)-1))-1</f>
        <v>8.0534174627588939E-4</v>
      </c>
      <c r="H21" s="19">
        <f t="shared" si="0"/>
        <v>8.6824814932866534E-3</v>
      </c>
    </row>
    <row r="22" spans="1:8" x14ac:dyDescent="0.25">
      <c r="A22" s="48" t="s">
        <v>86</v>
      </c>
      <c r="B22" s="49"/>
      <c r="C22" s="49"/>
      <c r="D22" s="49"/>
      <c r="E22" s="49"/>
      <c r="F22" s="49"/>
      <c r="G22" s="49"/>
      <c r="H22" s="49"/>
    </row>
    <row r="23" spans="1:8" x14ac:dyDescent="0.25">
      <c r="A23" s="33"/>
      <c r="B23" s="33"/>
      <c r="C23" s="33"/>
      <c r="D23" s="33"/>
      <c r="E23" s="33"/>
      <c r="F23" s="33"/>
      <c r="G23" s="33"/>
      <c r="H23" s="33"/>
    </row>
    <row r="56" spans="1:1" x14ac:dyDescent="0.25">
      <c r="A56" s="34" t="s">
        <v>118</v>
      </c>
    </row>
  </sheetData>
  <mergeCells count="3">
    <mergeCell ref="A2:H2"/>
    <mergeCell ref="A20:H20"/>
    <mergeCell ref="A22:H22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4"/>
  <dimension ref="A1:L26"/>
  <sheetViews>
    <sheetView workbookViewId="0"/>
  </sheetViews>
  <sheetFormatPr defaultRowHeight="15" x14ac:dyDescent="0.25"/>
  <cols>
    <col min="1" max="1" width="9.140625" style="3"/>
    <col min="2" max="4" width="9.85546875" style="3" bestFit="1" customWidth="1"/>
    <col min="5" max="5" width="9" style="3" bestFit="1" customWidth="1"/>
    <col min="6" max="6" width="7.7109375" style="3" bestFit="1" customWidth="1"/>
    <col min="7" max="7" width="12" style="3" customWidth="1"/>
    <col min="8" max="16384" width="9.140625" style="3"/>
  </cols>
  <sheetData>
    <row r="1" spans="1:12" ht="15.75" thickBot="1" x14ac:dyDescent="0.3"/>
    <row r="2" spans="1:12" ht="15.75" thickBot="1" x14ac:dyDescent="0.3">
      <c r="A2" s="38" t="s">
        <v>79</v>
      </c>
      <c r="B2" s="39"/>
      <c r="C2" s="39"/>
      <c r="D2" s="39"/>
      <c r="E2" s="39"/>
      <c r="F2" s="39"/>
      <c r="G2" s="40"/>
    </row>
    <row r="3" spans="1:12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18" t="s">
        <v>66</v>
      </c>
    </row>
    <row r="4" spans="1:12" ht="15.75" thickBot="1" x14ac:dyDescent="0.3">
      <c r="A4" s="18">
        <v>2025</v>
      </c>
      <c r="B4" s="1">
        <v>18192072.777149897</v>
      </c>
      <c r="C4" s="1">
        <v>21909908.134756468</v>
      </c>
      <c r="D4" s="1">
        <v>17371195.519621797</v>
      </c>
      <c r="E4" s="1">
        <v>1435666.9604026419</v>
      </c>
      <c r="F4" s="1">
        <v>100845.0560010472</v>
      </c>
      <c r="G4" s="35">
        <v>59009688.447931856</v>
      </c>
      <c r="I4" s="10"/>
      <c r="J4" s="10"/>
      <c r="K4" s="10"/>
      <c r="L4" s="10"/>
    </row>
    <row r="5" spans="1:12" ht="15.75" thickBot="1" x14ac:dyDescent="0.3">
      <c r="A5" s="18">
        <v>2026</v>
      </c>
      <c r="B5" s="1">
        <v>18478238.339407295</v>
      </c>
      <c r="C5" s="1">
        <v>22063280.210785329</v>
      </c>
      <c r="D5" s="1">
        <v>16214788.270392891</v>
      </c>
      <c r="E5" s="1">
        <v>1431485.1759126661</v>
      </c>
      <c r="F5" s="1">
        <v>99107.700954639004</v>
      </c>
      <c r="G5" s="35">
        <v>58286899.697452813</v>
      </c>
      <c r="I5" s="10"/>
      <c r="J5" s="10"/>
      <c r="K5" s="10"/>
      <c r="L5" s="10"/>
    </row>
    <row r="6" spans="1:12" ht="15.75" thickBot="1" x14ac:dyDescent="0.3">
      <c r="A6" s="18">
        <v>2027</v>
      </c>
      <c r="B6" s="1">
        <v>18800131.352145955</v>
      </c>
      <c r="C6" s="1">
        <v>22197848.62582612</v>
      </c>
      <c r="D6" s="1">
        <v>16450827.591124738</v>
      </c>
      <c r="E6" s="1">
        <v>1423054.1503413252</v>
      </c>
      <c r="F6" s="1">
        <v>97667.783985499802</v>
      </c>
      <c r="G6" s="35">
        <v>58969529.503423646</v>
      </c>
      <c r="I6" s="10"/>
      <c r="J6" s="10"/>
      <c r="K6" s="10"/>
      <c r="L6" s="10"/>
    </row>
    <row r="7" spans="1:12" ht="15.75" thickBot="1" x14ac:dyDescent="0.3">
      <c r="A7" s="18">
        <v>2028</v>
      </c>
      <c r="B7" s="1">
        <v>19190567.431932978</v>
      </c>
      <c r="C7" s="1">
        <v>22091186.776230074</v>
      </c>
      <c r="D7" s="1">
        <v>16738020.750062007</v>
      </c>
      <c r="E7" s="1">
        <v>1413274.2538102462</v>
      </c>
      <c r="F7" s="1">
        <v>96622.6139023133</v>
      </c>
      <c r="G7" s="35">
        <v>59529671.825937629</v>
      </c>
      <c r="I7" s="10"/>
      <c r="J7" s="10"/>
      <c r="K7" s="10"/>
      <c r="L7" s="10"/>
    </row>
    <row r="8" spans="1:12" ht="15.75" thickBot="1" x14ac:dyDescent="0.3">
      <c r="A8" s="18">
        <v>2029</v>
      </c>
      <c r="B8" s="1">
        <v>19491360.700070556</v>
      </c>
      <c r="C8" s="1">
        <v>21871169.91448091</v>
      </c>
      <c r="D8" s="1">
        <v>16772388.599740628</v>
      </c>
      <c r="E8" s="1">
        <v>1401327.8218516011</v>
      </c>
      <c r="F8" s="1">
        <v>95018.5333116775</v>
      </c>
      <c r="G8" s="35">
        <v>59631265.56945537</v>
      </c>
      <c r="I8" s="10"/>
      <c r="J8" s="10"/>
      <c r="K8" s="10"/>
      <c r="L8" s="10"/>
    </row>
    <row r="9" spans="1:12" ht="15.75" thickBot="1" x14ac:dyDescent="0.3">
      <c r="A9" s="18">
        <v>2030</v>
      </c>
      <c r="B9" s="1">
        <v>19875324.388163455</v>
      </c>
      <c r="C9" s="1">
        <v>21698175.440418802</v>
      </c>
      <c r="D9" s="1">
        <v>16845920.070663787</v>
      </c>
      <c r="E9" s="1">
        <v>1389305.1924675039</v>
      </c>
      <c r="F9" s="1">
        <v>93664.016121999797</v>
      </c>
      <c r="G9" s="35">
        <v>59902389.107835561</v>
      </c>
      <c r="I9" s="10"/>
      <c r="J9" s="10"/>
      <c r="K9" s="10"/>
      <c r="L9" s="10"/>
    </row>
    <row r="10" spans="1:12" ht="15.75" thickBot="1" x14ac:dyDescent="0.3">
      <c r="A10" s="18">
        <v>2031</v>
      </c>
      <c r="B10" s="1">
        <v>20306301.408900246</v>
      </c>
      <c r="C10" s="1">
        <v>21596409.874628529</v>
      </c>
      <c r="D10" s="1">
        <v>16980837.847060144</v>
      </c>
      <c r="E10" s="1">
        <v>1378814.4821313559</v>
      </c>
      <c r="F10" s="1">
        <v>92339.971856699805</v>
      </c>
      <c r="G10" s="35">
        <v>60354703.584576979</v>
      </c>
      <c r="I10" s="10"/>
      <c r="J10" s="10"/>
      <c r="K10" s="10"/>
      <c r="L10" s="10"/>
    </row>
    <row r="11" spans="1:12" ht="15.75" thickBot="1" x14ac:dyDescent="0.3">
      <c r="A11" s="18">
        <v>2032</v>
      </c>
      <c r="B11" s="1">
        <v>20772055.427743152</v>
      </c>
      <c r="C11" s="1">
        <v>21432263.161418267</v>
      </c>
      <c r="D11" s="1">
        <v>16902580.390321065</v>
      </c>
      <c r="E11" s="1">
        <v>1365335.9741800684</v>
      </c>
      <c r="F11" s="1">
        <v>91412.280390396205</v>
      </c>
      <c r="G11" s="35">
        <v>60563647.234052956</v>
      </c>
      <c r="I11" s="10"/>
      <c r="J11" s="10"/>
      <c r="K11" s="10"/>
      <c r="L11" s="10"/>
    </row>
    <row r="12" spans="1:12" ht="15.75" thickBot="1" x14ac:dyDescent="0.3">
      <c r="A12" s="18">
        <v>2033</v>
      </c>
      <c r="B12" s="1">
        <v>21157522.965397116</v>
      </c>
      <c r="C12" s="1">
        <v>21190484.49161303</v>
      </c>
      <c r="D12" s="1">
        <v>16787515.100993562</v>
      </c>
      <c r="E12" s="1">
        <v>1350595.0937981466</v>
      </c>
      <c r="F12" s="1">
        <v>90171.177766640205</v>
      </c>
      <c r="G12" s="35">
        <v>60576288.829568505</v>
      </c>
      <c r="I12" s="10"/>
      <c r="J12" s="10"/>
      <c r="K12" s="10"/>
      <c r="L12" s="10"/>
    </row>
    <row r="13" spans="1:12" ht="15.75" thickBot="1" x14ac:dyDescent="0.3">
      <c r="A13" s="18">
        <v>2034</v>
      </c>
      <c r="B13" s="1">
        <v>21622660.285981216</v>
      </c>
      <c r="C13" s="1">
        <v>21050123.09256357</v>
      </c>
      <c r="D13" s="1">
        <v>16673196.482069723</v>
      </c>
      <c r="E13" s="1">
        <v>1338527.7889212433</v>
      </c>
      <c r="F13" s="1">
        <v>89435.330374899102</v>
      </c>
      <c r="G13" s="35">
        <v>60773942.979910649</v>
      </c>
      <c r="I13" s="10"/>
      <c r="J13" s="10"/>
      <c r="K13" s="10"/>
      <c r="L13" s="10"/>
    </row>
    <row r="14" spans="1:12" ht="15.75" thickBot="1" x14ac:dyDescent="0.3">
      <c r="A14" s="18">
        <v>2035</v>
      </c>
      <c r="B14" s="1">
        <v>22176517.360274073</v>
      </c>
      <c r="C14" s="1">
        <v>21001684.023472711</v>
      </c>
      <c r="D14" s="1">
        <v>16612321.988284802</v>
      </c>
      <c r="E14" s="1">
        <v>1328931.3597269238</v>
      </c>
      <c r="F14" s="1">
        <v>88917.403078970397</v>
      </c>
      <c r="G14" s="35">
        <v>61208372.134837486</v>
      </c>
      <c r="I14" s="10"/>
      <c r="J14" s="10"/>
      <c r="K14" s="10"/>
      <c r="L14" s="10"/>
    </row>
    <row r="15" spans="1:12" ht="15.75" thickBot="1" x14ac:dyDescent="0.3">
      <c r="A15" s="18">
        <v>2036</v>
      </c>
      <c r="B15" s="1">
        <v>22856647.242398188</v>
      </c>
      <c r="C15" s="1">
        <v>21075326.915449951</v>
      </c>
      <c r="D15" s="1">
        <v>16618410.560375355</v>
      </c>
      <c r="E15" s="1">
        <v>1321586.0649250255</v>
      </c>
      <c r="F15" s="1">
        <v>88826.362033102501</v>
      </c>
      <c r="G15" s="35">
        <v>61960797.145181611</v>
      </c>
      <c r="I15" s="10"/>
      <c r="J15" s="10"/>
      <c r="K15" s="10"/>
      <c r="L15" s="10"/>
    </row>
    <row r="16" spans="1:12" ht="15.75" thickBot="1" x14ac:dyDescent="0.3">
      <c r="A16" s="18">
        <v>2037</v>
      </c>
      <c r="B16" s="1">
        <v>23532043.140339367</v>
      </c>
      <c r="C16" s="1">
        <v>21169278.138391897</v>
      </c>
      <c r="D16" s="1">
        <v>16603851.893931005</v>
      </c>
      <c r="E16" s="1">
        <v>1314953.9376825241</v>
      </c>
      <c r="F16" s="1">
        <v>88345.122504941406</v>
      </c>
      <c r="G16" s="35">
        <v>62708472.232849747</v>
      </c>
      <c r="I16" s="10"/>
      <c r="J16" s="10"/>
      <c r="K16" s="10"/>
      <c r="L16" s="10"/>
    </row>
    <row r="17" spans="1:12" ht="15.75" thickBot="1" x14ac:dyDescent="0.3">
      <c r="A17" s="18">
        <v>2038</v>
      </c>
      <c r="B17" s="1">
        <v>24187694.781890273</v>
      </c>
      <c r="C17" s="1">
        <v>21173056.717340115</v>
      </c>
      <c r="D17" s="1">
        <v>16564632.942887686</v>
      </c>
      <c r="E17" s="1">
        <v>1306839.5040962629</v>
      </c>
      <c r="F17" s="1">
        <v>88202.1388943231</v>
      </c>
      <c r="G17" s="35">
        <v>63320426.08510866</v>
      </c>
      <c r="I17" s="10"/>
      <c r="J17" s="10"/>
      <c r="K17" s="10"/>
      <c r="L17" s="10"/>
    </row>
    <row r="18" spans="1:12" ht="15.75" thickBot="1" x14ac:dyDescent="0.3">
      <c r="A18" s="18">
        <v>2039</v>
      </c>
      <c r="B18" s="1">
        <v>24893151.800889269</v>
      </c>
      <c r="C18" s="1">
        <v>21202918.913245551</v>
      </c>
      <c r="D18" s="1">
        <v>16534243.580938257</v>
      </c>
      <c r="E18" s="1">
        <v>1299546.5875473777</v>
      </c>
      <c r="F18" s="1">
        <v>88112.469850636204</v>
      </c>
      <c r="G18" s="35">
        <v>64017973.352471091</v>
      </c>
      <c r="I18" s="10"/>
      <c r="J18" s="10"/>
      <c r="K18" s="10"/>
      <c r="L18" s="10"/>
    </row>
    <row r="19" spans="1:12" ht="15.75" thickBot="1" x14ac:dyDescent="0.3">
      <c r="A19" s="18">
        <v>2040</v>
      </c>
      <c r="B19" s="1">
        <v>25697495.260420948</v>
      </c>
      <c r="C19" s="1">
        <v>21324092.119832195</v>
      </c>
      <c r="D19" s="1">
        <v>16548913.239768436</v>
      </c>
      <c r="E19" s="1">
        <v>1294264.3290235628</v>
      </c>
      <c r="F19" s="1">
        <v>88311.0778905896</v>
      </c>
      <c r="G19" s="35">
        <v>64953076.026935741</v>
      </c>
      <c r="I19" s="10"/>
      <c r="J19" s="10"/>
      <c r="K19" s="10"/>
      <c r="L19" s="10"/>
    </row>
    <row r="20" spans="1:12" ht="15.75" thickBot="1" x14ac:dyDescent="0.3">
      <c r="A20" s="18">
        <v>2041</v>
      </c>
      <c r="B20" s="1">
        <v>26440496.207054865</v>
      </c>
      <c r="C20" s="1">
        <v>21386244.239462223</v>
      </c>
      <c r="D20" s="1">
        <v>16525352.944756925</v>
      </c>
      <c r="E20" s="1">
        <v>1289070.6626415185</v>
      </c>
      <c r="F20" s="1">
        <v>88021.984062696807</v>
      </c>
      <c r="G20" s="35">
        <v>65729186.037978224</v>
      </c>
      <c r="I20" s="10"/>
      <c r="J20" s="10"/>
      <c r="K20" s="10"/>
      <c r="L20" s="10"/>
    </row>
    <row r="21" spans="1:12" ht="15.75" thickBot="1" x14ac:dyDescent="0.3">
      <c r="A21" s="18">
        <v>2042</v>
      </c>
      <c r="B21" s="1">
        <v>27498264.894244455</v>
      </c>
      <c r="C21" s="1">
        <v>21700518.325136371</v>
      </c>
      <c r="D21" s="1">
        <v>16622261.85415243</v>
      </c>
      <c r="E21" s="1">
        <v>1288897.2085368594</v>
      </c>
      <c r="F21" s="1">
        <v>88000.5072198087</v>
      </c>
      <c r="G21" s="35">
        <v>67197942.789289922</v>
      </c>
      <c r="I21" s="10"/>
      <c r="J21" s="10"/>
      <c r="K21" s="10"/>
      <c r="L21" s="10"/>
    </row>
    <row r="22" spans="1:12" ht="15.75" thickBot="1" x14ac:dyDescent="0.3">
      <c r="A22" s="18">
        <v>2043</v>
      </c>
      <c r="B22" s="1">
        <v>28337101.210717671</v>
      </c>
      <c r="C22" s="1">
        <v>21741312.098200403</v>
      </c>
      <c r="D22" s="1">
        <v>16604781.379931949</v>
      </c>
      <c r="E22" s="1">
        <v>1283372.4256864686</v>
      </c>
      <c r="F22" s="1">
        <v>87987.189171727005</v>
      </c>
      <c r="G22" s="35">
        <v>68054554.303708225</v>
      </c>
      <c r="I22" s="10"/>
      <c r="J22" s="10"/>
      <c r="K22" s="10"/>
      <c r="L22" s="10"/>
    </row>
    <row r="23" spans="1:12" ht="15.75" thickBot="1" x14ac:dyDescent="0.3">
      <c r="A23" s="18">
        <v>2044</v>
      </c>
      <c r="B23" s="1">
        <v>29265628.145839587</v>
      </c>
      <c r="C23" s="1">
        <v>21858040.58267121</v>
      </c>
      <c r="D23" s="1">
        <v>16636582.131216511</v>
      </c>
      <c r="E23" s="1">
        <v>1278830.9455525724</v>
      </c>
      <c r="F23" s="1">
        <v>88233.110348279602</v>
      </c>
      <c r="G23" s="35">
        <v>69127314.915628165</v>
      </c>
      <c r="I23" s="10"/>
      <c r="J23" s="10"/>
      <c r="K23" s="10"/>
      <c r="L23" s="10"/>
    </row>
    <row r="24" spans="1:12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12" ht="15.75" thickBot="1" x14ac:dyDescent="0.3">
      <c r="A25" s="18" t="str">
        <f>A4&amp;"-"&amp;RIGHT(A13,2)</f>
        <v>2025-34</v>
      </c>
      <c r="B25" s="36">
        <f t="shared" ref="B25:G25" si="0">(B13/B4)^(1/(COUNT(B4:B13)-1))-1</f>
        <v>1.93805120082986E-2</v>
      </c>
      <c r="C25" s="36">
        <f t="shared" si="0"/>
        <v>-4.4381834720731428E-3</v>
      </c>
      <c r="D25" s="36">
        <f t="shared" si="0"/>
        <v>-4.5464087211163351E-3</v>
      </c>
      <c r="E25" s="36">
        <f t="shared" si="0"/>
        <v>-7.754133388286788E-3</v>
      </c>
      <c r="F25" s="36">
        <f t="shared" si="0"/>
        <v>-1.3252451686257105E-2</v>
      </c>
      <c r="G25" s="36">
        <f t="shared" si="0"/>
        <v>3.278639273579298E-3</v>
      </c>
    </row>
    <row r="26" spans="1:12" ht="15.75" thickBot="1" x14ac:dyDescent="0.3">
      <c r="A26" s="18" t="str">
        <f>A4&amp;"-"&amp;RIGHT(A23,2)</f>
        <v>2025-44</v>
      </c>
      <c r="B26" s="19">
        <f>(B23/B4)^(1/(COUNT(B4:B23)-1))-1</f>
        <v>2.5338205974098305E-2</v>
      </c>
      <c r="C26" s="19">
        <f t="shared" ref="C26:G26" si="1">(C23/C4)^(1/(COUNT(C4:C23)-1))-1</f>
        <v>-1.2473521200484505E-4</v>
      </c>
      <c r="D26" s="19">
        <f t="shared" si="1"/>
        <v>-2.2715944915416841E-3</v>
      </c>
      <c r="E26" s="19">
        <f t="shared" si="1"/>
        <v>-6.0700907992721209E-3</v>
      </c>
      <c r="F26" s="19">
        <f t="shared" si="1"/>
        <v>-7.0070692339774254E-3</v>
      </c>
      <c r="G26" s="19">
        <f t="shared" si="1"/>
        <v>8.3636396838546734E-3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5"/>
  <dimension ref="A1:G26"/>
  <sheetViews>
    <sheetView workbookViewId="0"/>
  </sheetViews>
  <sheetFormatPr defaultRowHeight="15" x14ac:dyDescent="0.25"/>
  <cols>
    <col min="1" max="1" width="9.140625" style="3"/>
    <col min="2" max="2" width="9.42578125" style="3" bestFit="1" customWidth="1"/>
    <col min="3" max="3" width="9.7109375" style="3" bestFit="1" customWidth="1"/>
    <col min="4" max="4" width="9" style="3" bestFit="1" customWidth="1"/>
    <col min="5" max="5" width="8" style="3" bestFit="1" customWidth="1"/>
    <col min="6" max="6" width="7.42578125" style="3" bestFit="1" customWidth="1"/>
    <col min="7" max="7" width="11" style="3" bestFit="1" customWidth="1"/>
    <col min="8" max="8" width="9.140625" style="3"/>
    <col min="9" max="9" width="7.5703125" style="3" bestFit="1" customWidth="1"/>
    <col min="10" max="10" width="9.42578125" style="3" bestFit="1" customWidth="1"/>
    <col min="11" max="11" width="9.7109375" style="3" bestFit="1" customWidth="1"/>
    <col min="12" max="12" width="9" style="3" bestFit="1" customWidth="1"/>
    <col min="13" max="13" width="8" style="3" bestFit="1" customWidth="1"/>
    <col min="14" max="14" width="7.42578125" style="3" bestFit="1" customWidth="1"/>
    <col min="15" max="15" width="11" style="3" bestFit="1" customWidth="1"/>
    <col min="16" max="16384" width="9.140625" style="3"/>
  </cols>
  <sheetData>
    <row r="1" spans="1:7" ht="15.75" thickBot="1" x14ac:dyDescent="0.3"/>
    <row r="2" spans="1:7" ht="15.75" thickBot="1" x14ac:dyDescent="0.3">
      <c r="A2" s="38" t="s">
        <v>78</v>
      </c>
      <c r="B2" s="39"/>
      <c r="C2" s="39"/>
      <c r="D2" s="39"/>
      <c r="E2" s="39"/>
      <c r="F2" s="39"/>
      <c r="G2" s="40"/>
    </row>
    <row r="3" spans="1:7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7" ht="15.75" thickBot="1" x14ac:dyDescent="0.3">
      <c r="A4" s="18">
        <v>2025</v>
      </c>
      <c r="B4" s="1">
        <v>5952780.2405211776</v>
      </c>
      <c r="C4" s="1">
        <v>6715632.0685223984</v>
      </c>
      <c r="D4" s="1">
        <v>1367319.8392690469</v>
      </c>
      <c r="E4" s="1">
        <v>250920.49081211319</v>
      </c>
      <c r="F4" s="1">
        <v>30120.621532350098</v>
      </c>
      <c r="G4" s="37">
        <v>14316773.260657087</v>
      </c>
    </row>
    <row r="5" spans="1:7" ht="15.75" thickBot="1" x14ac:dyDescent="0.3">
      <c r="A5" s="18">
        <v>2026</v>
      </c>
      <c r="B5" s="1">
        <v>6010180.976205674</v>
      </c>
      <c r="C5" s="1">
        <v>6758287.8917096946</v>
      </c>
      <c r="D5" s="1">
        <v>1371877.5706415703</v>
      </c>
      <c r="E5" s="1">
        <v>250814.90109760861</v>
      </c>
      <c r="F5" s="1">
        <v>29642.009923169</v>
      </c>
      <c r="G5" s="37">
        <v>14420803.349577717</v>
      </c>
    </row>
    <row r="6" spans="1:7" ht="15.75" thickBot="1" x14ac:dyDescent="0.3">
      <c r="A6" s="18">
        <v>2027</v>
      </c>
      <c r="B6" s="1">
        <v>6051304.4075178383</v>
      </c>
      <c r="C6" s="1">
        <v>6729400.2564061889</v>
      </c>
      <c r="D6" s="1">
        <v>1341399.8010308074</v>
      </c>
      <c r="E6" s="1">
        <v>250331.9861289862</v>
      </c>
      <c r="F6" s="1">
        <v>29255.422146577501</v>
      </c>
      <c r="G6" s="37">
        <v>14401691.873230398</v>
      </c>
    </row>
    <row r="7" spans="1:7" ht="15.75" thickBot="1" x14ac:dyDescent="0.3">
      <c r="A7" s="18">
        <v>2028</v>
      </c>
      <c r="B7" s="1">
        <v>6108184.2167294528</v>
      </c>
      <c r="C7" s="1">
        <v>6691530.5860202396</v>
      </c>
      <c r="D7" s="1">
        <v>1319068.7622299807</v>
      </c>
      <c r="E7" s="1">
        <v>249914.0818910127</v>
      </c>
      <c r="F7" s="1">
        <v>29048.5371870581</v>
      </c>
      <c r="G7" s="37">
        <v>14397746.184057746</v>
      </c>
    </row>
    <row r="8" spans="1:7" ht="15.75" thickBot="1" x14ac:dyDescent="0.3">
      <c r="A8" s="18">
        <v>2029</v>
      </c>
      <c r="B8" s="1">
        <v>6135338.8841178315</v>
      </c>
      <c r="C8" s="1">
        <v>6638809.0225309944</v>
      </c>
      <c r="D8" s="1">
        <v>1290268.6161113866</v>
      </c>
      <c r="E8" s="1">
        <v>249222.0072477283</v>
      </c>
      <c r="F8" s="1">
        <v>28749.241293215699</v>
      </c>
      <c r="G8" s="37">
        <v>14342387.771301156</v>
      </c>
    </row>
    <row r="9" spans="1:7" ht="15.75" thickBot="1" x14ac:dyDescent="0.3">
      <c r="A9" s="18">
        <v>2030</v>
      </c>
      <c r="B9" s="1">
        <v>6193330.2140593883</v>
      </c>
      <c r="C9" s="1">
        <v>6589994.5388039928</v>
      </c>
      <c r="D9" s="1">
        <v>1270861.3666387284</v>
      </c>
      <c r="E9" s="1">
        <v>248611.40617084681</v>
      </c>
      <c r="F9" s="1">
        <v>28592.294874112202</v>
      </c>
      <c r="G9" s="37">
        <v>14331389.820547068</v>
      </c>
    </row>
    <row r="10" spans="1:7" ht="15.75" thickBot="1" x14ac:dyDescent="0.3">
      <c r="A10" s="18">
        <v>2031</v>
      </c>
      <c r="B10" s="1">
        <v>6252656.3587230127</v>
      </c>
      <c r="C10" s="1">
        <v>6543338.3455167552</v>
      </c>
      <c r="D10" s="1">
        <v>1251490.5589480754</v>
      </c>
      <c r="E10" s="1">
        <v>247970.9365989854</v>
      </c>
      <c r="F10" s="1">
        <v>28478.928250677902</v>
      </c>
      <c r="G10" s="37">
        <v>14323935.128037505</v>
      </c>
    </row>
    <row r="11" spans="1:7" ht="15.75" thickBot="1" x14ac:dyDescent="0.3">
      <c r="A11" s="18">
        <v>2032</v>
      </c>
      <c r="B11" s="1">
        <v>6336180.7719997857</v>
      </c>
      <c r="C11" s="1">
        <v>6509261.4919004478</v>
      </c>
      <c r="D11" s="1">
        <v>1225849.1392004031</v>
      </c>
      <c r="E11" s="1">
        <v>247033.1257353636</v>
      </c>
      <c r="F11" s="1">
        <v>28480.0151158361</v>
      </c>
      <c r="G11" s="37">
        <v>14346804.543951835</v>
      </c>
    </row>
    <row r="12" spans="1:7" ht="15.75" thickBot="1" x14ac:dyDescent="0.3">
      <c r="A12" s="18">
        <v>2033</v>
      </c>
      <c r="B12" s="1">
        <v>6412704.628767211</v>
      </c>
      <c r="C12" s="1">
        <v>6464445.4917243505</v>
      </c>
      <c r="D12" s="1">
        <v>1194297.6719348882</v>
      </c>
      <c r="E12" s="1">
        <v>245438.43243425241</v>
      </c>
      <c r="F12" s="1">
        <v>28339.601900441401</v>
      </c>
      <c r="G12" s="37">
        <v>14345225.826761141</v>
      </c>
    </row>
    <row r="13" spans="1:7" ht="15.75" thickBot="1" x14ac:dyDescent="0.3">
      <c r="A13" s="18">
        <v>2034</v>
      </c>
      <c r="B13" s="1">
        <v>6528805.8608490843</v>
      </c>
      <c r="C13" s="1">
        <v>6446045.4090270046</v>
      </c>
      <c r="D13" s="1">
        <v>1161233.4044645666</v>
      </c>
      <c r="E13" s="1">
        <v>244341.72520093099</v>
      </c>
      <c r="F13" s="1">
        <v>28298.352867954902</v>
      </c>
      <c r="G13" s="37">
        <v>14408724.752409542</v>
      </c>
    </row>
    <row r="14" spans="1:7" ht="15.75" thickBot="1" x14ac:dyDescent="0.3">
      <c r="A14" s="18">
        <v>2035</v>
      </c>
      <c r="B14" s="1">
        <v>6674816.705742727</v>
      </c>
      <c r="C14" s="1">
        <v>6443144.9850520752</v>
      </c>
      <c r="D14" s="1">
        <v>1143523.7225643033</v>
      </c>
      <c r="E14" s="1">
        <v>243639.67837652939</v>
      </c>
      <c r="F14" s="1">
        <v>28269.102199478399</v>
      </c>
      <c r="G14" s="37">
        <v>14533394.193935113</v>
      </c>
    </row>
    <row r="15" spans="1:7" ht="15.75" thickBot="1" x14ac:dyDescent="0.3">
      <c r="A15" s="18">
        <v>2036</v>
      </c>
      <c r="B15" s="1">
        <v>6863085.7026389716</v>
      </c>
      <c r="C15" s="1">
        <v>6463769.2650487814</v>
      </c>
      <c r="D15" s="1">
        <v>1141894.0395178474</v>
      </c>
      <c r="E15" s="1">
        <v>243088.06919732381</v>
      </c>
      <c r="F15" s="1">
        <v>28330.329974957898</v>
      </c>
      <c r="G15" s="37">
        <v>14740167.406377882</v>
      </c>
    </row>
    <row r="16" spans="1:7" ht="15.75" thickBot="1" x14ac:dyDescent="0.3">
      <c r="A16" s="18">
        <v>2037</v>
      </c>
      <c r="B16" s="1">
        <v>7030038.9046326457</v>
      </c>
      <c r="C16" s="1">
        <v>6459745.3060834026</v>
      </c>
      <c r="D16" s="1">
        <v>1139064.4889760786</v>
      </c>
      <c r="E16" s="1">
        <v>242271.416636726</v>
      </c>
      <c r="F16" s="1">
        <v>28233.762236611201</v>
      </c>
      <c r="G16" s="37">
        <v>14899353.878565466</v>
      </c>
    </row>
    <row r="17" spans="1:7" ht="15.75" thickBot="1" x14ac:dyDescent="0.3">
      <c r="A17" s="18">
        <v>2038</v>
      </c>
      <c r="B17" s="1">
        <v>7224953.8708938947</v>
      </c>
      <c r="C17" s="1">
        <v>6464936.0620805416</v>
      </c>
      <c r="D17" s="1">
        <v>1135032.6235244065</v>
      </c>
      <c r="E17" s="1">
        <v>241581.08677365421</v>
      </c>
      <c r="F17" s="1">
        <v>28223.425777430901</v>
      </c>
      <c r="G17" s="37">
        <v>15094727.06904993</v>
      </c>
    </row>
    <row r="18" spans="1:7" ht="15.75" thickBot="1" x14ac:dyDescent="0.3">
      <c r="A18" s="18">
        <v>2039</v>
      </c>
      <c r="B18" s="1">
        <v>7438642.3539490588</v>
      </c>
      <c r="C18" s="1">
        <v>6477144.5101930983</v>
      </c>
      <c r="D18" s="1">
        <v>1137919.3849084091</v>
      </c>
      <c r="E18" s="1">
        <v>240892.24701355241</v>
      </c>
      <c r="F18" s="1">
        <v>28216.130436073599</v>
      </c>
      <c r="G18" s="37">
        <v>15322814.626500191</v>
      </c>
    </row>
    <row r="19" spans="1:7" ht="15.75" thickBot="1" x14ac:dyDescent="0.3">
      <c r="A19" s="18">
        <v>2040</v>
      </c>
      <c r="B19" s="1">
        <v>7677766.5059180865</v>
      </c>
      <c r="C19" s="1">
        <v>6508973.6619973984</v>
      </c>
      <c r="D19" s="1">
        <v>1142919.6395558896</v>
      </c>
      <c r="E19" s="1">
        <v>240345.7748053722</v>
      </c>
      <c r="F19" s="1">
        <v>28292.799519858901</v>
      </c>
      <c r="G19" s="37">
        <v>15598298.381796608</v>
      </c>
    </row>
    <row r="20" spans="1:7" ht="15.75" thickBot="1" x14ac:dyDescent="0.3">
      <c r="A20" s="18">
        <v>2041</v>
      </c>
      <c r="B20" s="1">
        <v>7889135.1282081455</v>
      </c>
      <c r="C20" s="1">
        <v>6531874.4579447908</v>
      </c>
      <c r="D20" s="1">
        <v>1153512.15513055</v>
      </c>
      <c r="E20" s="1">
        <v>239534.8874083788</v>
      </c>
      <c r="F20" s="1">
        <v>28207.354287618698</v>
      </c>
      <c r="G20" s="37">
        <v>15842263.982979484</v>
      </c>
    </row>
    <row r="21" spans="1:7" ht="15.75" thickBot="1" x14ac:dyDescent="0.3">
      <c r="A21" s="18">
        <v>2042</v>
      </c>
      <c r="B21" s="1">
        <v>8131759.1178459246</v>
      </c>
      <c r="C21" s="1">
        <v>6572410.5977082765</v>
      </c>
      <c r="D21" s="1">
        <v>1171833.1345384885</v>
      </c>
      <c r="E21" s="1">
        <v>238874.072710407</v>
      </c>
      <c r="F21" s="1">
        <v>28204.795186051699</v>
      </c>
      <c r="G21" s="37">
        <v>16143081.717989149</v>
      </c>
    </row>
    <row r="22" spans="1:7" ht="15.75" thickBot="1" x14ac:dyDescent="0.3">
      <c r="A22" s="18">
        <v>2043</v>
      </c>
      <c r="B22" s="1">
        <v>8355192.1548469076</v>
      </c>
      <c r="C22" s="1">
        <v>6593776.3111885181</v>
      </c>
      <c r="D22" s="1">
        <v>1166674.8089541015</v>
      </c>
      <c r="E22" s="1">
        <v>238230.0701886552</v>
      </c>
      <c r="F22" s="1">
        <v>28202.991123157499</v>
      </c>
      <c r="G22" s="37">
        <v>16382076.336301338</v>
      </c>
    </row>
    <row r="23" spans="1:7" ht="15.75" thickBot="1" x14ac:dyDescent="0.3">
      <c r="A23" s="18">
        <v>2044</v>
      </c>
      <c r="B23" s="1">
        <v>8612806.6826791931</v>
      </c>
      <c r="C23" s="1">
        <v>6643669.150015342</v>
      </c>
      <c r="D23" s="1">
        <v>1174775.2865133625</v>
      </c>
      <c r="E23" s="1">
        <v>237751.2812077206</v>
      </c>
      <c r="F23" s="1">
        <v>28283.506341091601</v>
      </c>
      <c r="G23" s="37">
        <v>16697285.906756707</v>
      </c>
    </row>
    <row r="24" spans="1:7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7" ht="15.75" thickBot="1" x14ac:dyDescent="0.3">
      <c r="A25" s="18" t="str">
        <f>A4&amp;"-"&amp;RIGHT(A13,2)</f>
        <v>2025-34</v>
      </c>
      <c r="B25" s="19">
        <f t="shared" ref="B25:G25" si="0">(B13/B4)^(1/(COUNT(B4:B13)-1))-1</f>
        <v>1.0315696935659702E-2</v>
      </c>
      <c r="C25" s="19">
        <f t="shared" si="0"/>
        <v>-4.5420010507947195E-3</v>
      </c>
      <c r="D25" s="19">
        <f t="shared" si="0"/>
        <v>-1.7988439221863994E-2</v>
      </c>
      <c r="E25" s="19">
        <f t="shared" si="0"/>
        <v>-2.9476870884641571E-3</v>
      </c>
      <c r="F25" s="19">
        <f t="shared" si="0"/>
        <v>-6.910063567359459E-3</v>
      </c>
      <c r="G25" s="19">
        <f t="shared" si="0"/>
        <v>7.1159790011909863E-4</v>
      </c>
    </row>
    <row r="26" spans="1:7" ht="15.75" thickBot="1" x14ac:dyDescent="0.3">
      <c r="A26" s="18" t="str">
        <f>A4&amp;"-"&amp;RIGHT(A23,2)</f>
        <v>2025-44</v>
      </c>
      <c r="B26" s="19">
        <f>(B23/B4)^(1/(COUNT(B4:B23)-1))-1</f>
        <v>1.9631897349354333E-2</v>
      </c>
      <c r="C26" s="19">
        <f t="shared" ref="C26:G26" si="1">(C23/C4)^(1/(COUNT(C4:C23)-1))-1</f>
        <v>-5.6686872668276767E-4</v>
      </c>
      <c r="D26" s="19">
        <f t="shared" si="1"/>
        <v>-7.9563696279155716E-3</v>
      </c>
      <c r="E26" s="19">
        <f t="shared" si="1"/>
        <v>-2.8334008990603676E-3</v>
      </c>
      <c r="F26" s="19">
        <f t="shared" si="1"/>
        <v>-3.3066901853401331E-3</v>
      </c>
      <c r="G26" s="19">
        <f t="shared" si="1"/>
        <v>8.1283508236458246E-3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6"/>
  <dimension ref="A1:G26"/>
  <sheetViews>
    <sheetView workbookViewId="0"/>
  </sheetViews>
  <sheetFormatPr defaultRowHeight="15" x14ac:dyDescent="0.25"/>
  <cols>
    <col min="1" max="6" width="9.140625" style="3"/>
    <col min="7" max="7" width="11.140625" style="3" customWidth="1"/>
    <col min="8" max="8" width="9.140625" style="3"/>
    <col min="9" max="9" width="7.5703125" style="3" bestFit="1" customWidth="1"/>
    <col min="10" max="10" width="9.42578125" style="3" bestFit="1" customWidth="1"/>
    <col min="11" max="11" width="9.7109375" style="3" bestFit="1" customWidth="1"/>
    <col min="12" max="12" width="8.28515625" style="3" bestFit="1" customWidth="1"/>
    <col min="13" max="13" width="8" style="3" bestFit="1" customWidth="1"/>
    <col min="14" max="14" width="7.42578125" style="3" bestFit="1" customWidth="1"/>
    <col min="15" max="15" width="10" style="3" bestFit="1" customWidth="1"/>
    <col min="16" max="16384" width="9.140625" style="3"/>
  </cols>
  <sheetData>
    <row r="1" spans="1:7" ht="15.75" thickBot="1" x14ac:dyDescent="0.3"/>
    <row r="2" spans="1:7" ht="15.75" thickBot="1" x14ac:dyDescent="0.3">
      <c r="A2" s="38" t="s">
        <v>77</v>
      </c>
      <c r="B2" s="39"/>
      <c r="C2" s="39"/>
      <c r="D2" s="39"/>
      <c r="E2" s="39"/>
      <c r="F2" s="39"/>
      <c r="G2" s="40"/>
    </row>
    <row r="3" spans="1:7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7" ht="15.75" thickBot="1" x14ac:dyDescent="0.3">
      <c r="A4" s="18">
        <v>2025</v>
      </c>
      <c r="B4" s="1">
        <v>1617778.7459070708</v>
      </c>
      <c r="C4" s="1">
        <v>1529201.690717394</v>
      </c>
      <c r="D4" s="1">
        <v>724049.85519534152</v>
      </c>
      <c r="E4" s="1">
        <v>157018.2057427793</v>
      </c>
      <c r="F4" s="1">
        <v>3977.8061429771001</v>
      </c>
      <c r="G4" s="37">
        <v>4032026.3037055624</v>
      </c>
    </row>
    <row r="5" spans="1:7" ht="15.75" thickBot="1" x14ac:dyDescent="0.3">
      <c r="A5" s="18">
        <v>2026</v>
      </c>
      <c r="B5" s="1">
        <v>1626189.3042920369</v>
      </c>
      <c r="C5" s="1">
        <v>1530187.4539830973</v>
      </c>
      <c r="D5" s="1">
        <v>711067.61842114886</v>
      </c>
      <c r="E5" s="1">
        <v>156284.98904481591</v>
      </c>
      <c r="F5" s="1">
        <v>3985.4884214661001</v>
      </c>
      <c r="G5" s="37">
        <v>4027714.8541625654</v>
      </c>
    </row>
    <row r="6" spans="1:7" ht="15.75" thickBot="1" x14ac:dyDescent="0.3">
      <c r="A6" s="18">
        <v>2027</v>
      </c>
      <c r="B6" s="1">
        <v>1626299.599006871</v>
      </c>
      <c r="C6" s="1">
        <v>1529021.2256690203</v>
      </c>
      <c r="D6" s="1">
        <v>849486.11774389562</v>
      </c>
      <c r="E6" s="1">
        <v>155618.84035605961</v>
      </c>
      <c r="F6" s="1">
        <v>3985.4547989622001</v>
      </c>
      <c r="G6" s="37">
        <v>4164411.2375748078</v>
      </c>
    </row>
    <row r="7" spans="1:7" ht="15.75" thickBot="1" x14ac:dyDescent="0.3">
      <c r="A7" s="18">
        <v>2028</v>
      </c>
      <c r="B7" s="1">
        <v>1624873.8426001701</v>
      </c>
      <c r="C7" s="1">
        <v>1527689.9631926748</v>
      </c>
      <c r="D7" s="1">
        <v>989968.85331531684</v>
      </c>
      <c r="E7" s="1">
        <v>154616.13795724249</v>
      </c>
      <c r="F7" s="1">
        <v>3997.3027014894001</v>
      </c>
      <c r="G7" s="37">
        <v>4301146.0997668933</v>
      </c>
    </row>
    <row r="8" spans="1:7" ht="15.75" thickBot="1" x14ac:dyDescent="0.3">
      <c r="A8" s="18">
        <v>2029</v>
      </c>
      <c r="B8" s="1">
        <v>1611783.2935036237</v>
      </c>
      <c r="C8" s="1">
        <v>1516912.1404513298</v>
      </c>
      <c r="D8" s="1">
        <v>985982.25533408299</v>
      </c>
      <c r="E8" s="1">
        <v>153650.62865154841</v>
      </c>
      <c r="F8" s="1">
        <v>3985.4483344048999</v>
      </c>
      <c r="G8" s="37">
        <v>4272313.7662749896</v>
      </c>
    </row>
    <row r="9" spans="1:7" ht="15.75" thickBot="1" x14ac:dyDescent="0.3">
      <c r="A9" s="18">
        <v>2030</v>
      </c>
      <c r="B9" s="1">
        <v>1604063.6994984264</v>
      </c>
      <c r="C9" s="1">
        <v>1509196.7810666407</v>
      </c>
      <c r="D9" s="1">
        <v>985768.01397152944</v>
      </c>
      <c r="E9" s="1">
        <v>152586.9422142182</v>
      </c>
      <c r="F9" s="1">
        <v>3985.4481828249</v>
      </c>
      <c r="G9" s="37">
        <v>4255600.8849336402</v>
      </c>
    </row>
    <row r="10" spans="1:7" ht="15.75" thickBot="1" x14ac:dyDescent="0.3">
      <c r="A10" s="18">
        <v>2031</v>
      </c>
      <c r="B10" s="1">
        <v>1597678.3526934825</v>
      </c>
      <c r="C10" s="1">
        <v>1502851.5789451532</v>
      </c>
      <c r="D10" s="1">
        <v>984776.24362016143</v>
      </c>
      <c r="E10" s="1">
        <v>151790.40174866759</v>
      </c>
      <c r="F10" s="1">
        <v>3985.4481577688998</v>
      </c>
      <c r="G10" s="37">
        <v>4241082.0251652338</v>
      </c>
    </row>
    <row r="11" spans="1:7" ht="15.75" thickBot="1" x14ac:dyDescent="0.3">
      <c r="A11" s="18">
        <v>2032</v>
      </c>
      <c r="B11" s="1">
        <v>1592475.7332519295</v>
      </c>
      <c r="C11" s="1">
        <v>1494419.7405947871</v>
      </c>
      <c r="D11" s="1">
        <v>981491.04513558256</v>
      </c>
      <c r="E11" s="1">
        <v>150169.11144742859</v>
      </c>
      <c r="F11" s="1">
        <v>3997.3015985019001</v>
      </c>
      <c r="G11" s="37">
        <v>4222552.9320282303</v>
      </c>
    </row>
    <row r="12" spans="1:7" ht="15.75" thickBot="1" x14ac:dyDescent="0.3">
      <c r="A12" s="18">
        <v>2033</v>
      </c>
      <c r="B12" s="1">
        <v>1580259.2256754488</v>
      </c>
      <c r="C12" s="1">
        <v>1477848.3478482161</v>
      </c>
      <c r="D12" s="1">
        <v>972545.52931683103</v>
      </c>
      <c r="E12" s="1">
        <v>148564.9356140951</v>
      </c>
      <c r="F12" s="1">
        <v>3985.4481529425002</v>
      </c>
      <c r="G12" s="37">
        <v>4183203.4866075334</v>
      </c>
    </row>
    <row r="13" spans="1:7" ht="15.75" thickBot="1" x14ac:dyDescent="0.3">
      <c r="A13" s="18">
        <v>2034</v>
      </c>
      <c r="B13" s="1">
        <v>1574974.843032652</v>
      </c>
      <c r="C13" s="1">
        <v>1467105.8230391298</v>
      </c>
      <c r="D13" s="1">
        <v>964432.36462241574</v>
      </c>
      <c r="E13" s="1">
        <v>147149.4090981498</v>
      </c>
      <c r="F13" s="1">
        <v>3985.4481528294</v>
      </c>
      <c r="G13" s="37">
        <v>4157647.8879451766</v>
      </c>
    </row>
    <row r="14" spans="1:7" ht="15.75" thickBot="1" x14ac:dyDescent="0.3">
      <c r="A14" s="18">
        <v>2035</v>
      </c>
      <c r="B14" s="1">
        <v>1574164.9496531065</v>
      </c>
      <c r="C14" s="1">
        <v>1458299.7915163946</v>
      </c>
      <c r="D14" s="1">
        <v>958132.79465811444</v>
      </c>
      <c r="E14" s="1">
        <v>145898.9124091448</v>
      </c>
      <c r="F14" s="1">
        <v>3985.4481528106999</v>
      </c>
      <c r="G14" s="37">
        <v>4140481.896389571</v>
      </c>
    </row>
    <row r="15" spans="1:7" ht="15.75" thickBot="1" x14ac:dyDescent="0.3">
      <c r="A15" s="18">
        <v>2036</v>
      </c>
      <c r="B15" s="1">
        <v>1582414.565477381</v>
      </c>
      <c r="C15" s="1">
        <v>1456682.0767136209</v>
      </c>
      <c r="D15" s="1">
        <v>956076.29674712243</v>
      </c>
      <c r="E15" s="1">
        <v>144878.69809581479</v>
      </c>
      <c r="F15" s="1">
        <v>3997.3015976784</v>
      </c>
      <c r="G15" s="37">
        <v>4144048.9386316175</v>
      </c>
    </row>
    <row r="16" spans="1:7" ht="15.75" thickBot="1" x14ac:dyDescent="0.3">
      <c r="A16" s="18">
        <v>2037</v>
      </c>
      <c r="B16" s="1">
        <v>1585472.1492370993</v>
      </c>
      <c r="C16" s="1">
        <v>1452207.0175749206</v>
      </c>
      <c r="D16" s="1">
        <v>953651.41377804277</v>
      </c>
      <c r="E16" s="1">
        <v>144259.25278648551</v>
      </c>
      <c r="F16" s="1">
        <v>3985.4481528071001</v>
      </c>
      <c r="G16" s="37">
        <v>4139575.2815293553</v>
      </c>
    </row>
    <row r="17" spans="1:7" ht="15.75" thickBot="1" x14ac:dyDescent="0.3">
      <c r="A17" s="18">
        <v>2038</v>
      </c>
      <c r="B17" s="1">
        <v>1595361.2293404033</v>
      </c>
      <c r="C17" s="1">
        <v>1452842.3598435519</v>
      </c>
      <c r="D17" s="1">
        <v>952526.79918552761</v>
      </c>
      <c r="E17" s="1">
        <v>143450.6405450099</v>
      </c>
      <c r="F17" s="1">
        <v>3985.448152807</v>
      </c>
      <c r="G17" s="37">
        <v>4148166.4770673001</v>
      </c>
    </row>
    <row r="18" spans="1:7" ht="15.75" thickBot="1" x14ac:dyDescent="0.3">
      <c r="A18" s="18">
        <v>2039</v>
      </c>
      <c r="B18" s="1">
        <v>1610001.979146993</v>
      </c>
      <c r="C18" s="1">
        <v>1458703.7984223696</v>
      </c>
      <c r="D18" s="1">
        <v>951552.42790651636</v>
      </c>
      <c r="E18" s="1">
        <v>143043.97488572961</v>
      </c>
      <c r="F18" s="1">
        <v>3985.448152807</v>
      </c>
      <c r="G18" s="37">
        <v>4167287.6285144161</v>
      </c>
    </row>
    <row r="19" spans="1:7" ht="15.75" thickBot="1" x14ac:dyDescent="0.3">
      <c r="A19" s="18">
        <v>2040</v>
      </c>
      <c r="B19" s="1">
        <v>1632569.5512463497</v>
      </c>
      <c r="C19" s="1">
        <v>1473684.0104032548</v>
      </c>
      <c r="D19" s="1">
        <v>953307.25857162499</v>
      </c>
      <c r="E19" s="1">
        <v>142922.424404158</v>
      </c>
      <c r="F19" s="1">
        <v>3997.3015976778001</v>
      </c>
      <c r="G19" s="37">
        <v>4206480.5462230658</v>
      </c>
    </row>
    <row r="20" spans="1:7" ht="15.75" thickBot="1" x14ac:dyDescent="0.3">
      <c r="A20" s="18">
        <v>2041</v>
      </c>
      <c r="B20" s="1">
        <v>1645052.8001612523</v>
      </c>
      <c r="C20" s="1">
        <v>1479693.8661510628</v>
      </c>
      <c r="D20" s="1">
        <v>951389.64957755106</v>
      </c>
      <c r="E20" s="1">
        <v>142930.329126522</v>
      </c>
      <c r="F20" s="1">
        <v>3985.448152807</v>
      </c>
      <c r="G20" s="37">
        <v>4223052.0931691946</v>
      </c>
    </row>
    <row r="21" spans="1:7" ht="15.75" thickBot="1" x14ac:dyDescent="0.3">
      <c r="A21" s="18">
        <v>2042</v>
      </c>
      <c r="B21" s="1">
        <v>1672904.0752333289</v>
      </c>
      <c r="C21" s="1">
        <v>1500592.1885055304</v>
      </c>
      <c r="D21" s="1">
        <v>956504.38963114854</v>
      </c>
      <c r="E21" s="1">
        <v>144038.50313877361</v>
      </c>
      <c r="F21" s="1">
        <v>3985.448152807</v>
      </c>
      <c r="G21" s="37">
        <v>4278024.6046615876</v>
      </c>
    </row>
    <row r="22" spans="1:7" ht="15.75" thickBot="1" x14ac:dyDescent="0.3">
      <c r="A22" s="18">
        <v>2043</v>
      </c>
      <c r="B22" s="1">
        <v>1691690.6708888016</v>
      </c>
      <c r="C22" s="1">
        <v>1509597.756477881</v>
      </c>
      <c r="D22" s="1">
        <v>956371.59215843119</v>
      </c>
      <c r="E22" s="1">
        <v>144023.6355955702</v>
      </c>
      <c r="F22" s="1">
        <v>3985.448152807</v>
      </c>
      <c r="G22" s="37">
        <v>4305669.1032734904</v>
      </c>
    </row>
    <row r="23" spans="1:7" ht="15.75" thickBot="1" x14ac:dyDescent="0.3">
      <c r="A23" s="18">
        <v>2044</v>
      </c>
      <c r="B23" s="1">
        <v>1718693.3112857346</v>
      </c>
      <c r="C23" s="1">
        <v>1526804.0243079911</v>
      </c>
      <c r="D23" s="1">
        <v>960208.18022782402</v>
      </c>
      <c r="E23" s="1">
        <v>144363.36944303679</v>
      </c>
      <c r="F23" s="1">
        <v>3997.3015976778001</v>
      </c>
      <c r="G23" s="37">
        <v>4354066.1868622638</v>
      </c>
    </row>
    <row r="24" spans="1:7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7" ht="15.75" thickBot="1" x14ac:dyDescent="0.3">
      <c r="A25" s="18" t="str">
        <f>A4&amp;"-"&amp;RIGHT(A13,2)</f>
        <v>2025-34</v>
      </c>
      <c r="B25" s="19">
        <f t="shared" ref="B25:G25" si="0">(B13/B4)^(1/(COUNT(B4:B13)-1))-1</f>
        <v>-2.9749842038403473E-3</v>
      </c>
      <c r="C25" s="19">
        <f t="shared" si="0"/>
        <v>-4.5954303520567841E-3</v>
      </c>
      <c r="D25" s="19">
        <f t="shared" si="0"/>
        <v>3.2366017912920819E-2</v>
      </c>
      <c r="E25" s="19">
        <f t="shared" si="0"/>
        <v>-7.1866405634664066E-3</v>
      </c>
      <c r="F25" s="19">
        <f t="shared" si="0"/>
        <v>2.1328039548440536E-4</v>
      </c>
      <c r="G25" s="19">
        <f t="shared" si="0"/>
        <v>3.4147557431807307E-3</v>
      </c>
    </row>
    <row r="26" spans="1:7" ht="15.75" thickBot="1" x14ac:dyDescent="0.3">
      <c r="A26" s="18" t="str">
        <f>A4&amp;"-"&amp;RIGHT(A23,2)</f>
        <v>2025-44</v>
      </c>
      <c r="B26" s="19">
        <f>(B23/B4)^(1/(COUNT(B4:B23)-1))-1</f>
        <v>3.1898259386260452E-3</v>
      </c>
      <c r="C26" s="19">
        <f t="shared" ref="C26:G26" si="1">(C23/C4)^(1/(COUNT(C4:C23)-1))-1</f>
        <v>-8.2583473839048516E-5</v>
      </c>
      <c r="D26" s="19">
        <f t="shared" si="1"/>
        <v>1.4968280527270617E-2</v>
      </c>
      <c r="E26" s="19">
        <f t="shared" si="1"/>
        <v>-4.4127738550945317E-3</v>
      </c>
      <c r="F26" s="19">
        <f t="shared" si="1"/>
        <v>2.5735342197164002E-4</v>
      </c>
      <c r="G26" s="19">
        <f t="shared" si="1"/>
        <v>4.052458018055205E-3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/>
  <dimension ref="A1:M26"/>
  <sheetViews>
    <sheetView workbookViewId="0"/>
  </sheetViews>
  <sheetFormatPr defaultRowHeight="15" x14ac:dyDescent="0.25"/>
  <cols>
    <col min="1" max="8" width="9.140625" style="3"/>
    <col min="9" max="9" width="9.42578125" style="3" customWidth="1"/>
    <col min="10" max="10" width="9.42578125" style="3" bestFit="1" customWidth="1"/>
    <col min="11" max="11" width="9.7109375" style="3" bestFit="1" customWidth="1"/>
    <col min="12" max="12" width="10.5703125" style="3" customWidth="1"/>
    <col min="13" max="13" width="11.85546875" style="3" customWidth="1"/>
    <col min="14" max="14" width="7.42578125" style="3" bestFit="1" customWidth="1"/>
    <col min="15" max="15" width="8.5703125" style="3" bestFit="1" customWidth="1"/>
    <col min="16" max="16384" width="9.140625" style="3"/>
  </cols>
  <sheetData>
    <row r="1" spans="1:13" ht="15.75" thickBot="1" x14ac:dyDescent="0.3"/>
    <row r="2" spans="1:13" ht="15.75" thickBot="1" x14ac:dyDescent="0.3">
      <c r="A2" s="38" t="s">
        <v>76</v>
      </c>
      <c r="B2" s="39"/>
      <c r="C2" s="39"/>
      <c r="D2" s="39"/>
      <c r="E2" s="39"/>
      <c r="F2" s="39"/>
      <c r="G2" s="40"/>
    </row>
    <row r="3" spans="1:13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13" ht="15.75" thickBot="1" x14ac:dyDescent="0.3">
      <c r="A4" s="18">
        <v>2025</v>
      </c>
      <c r="B4" s="1">
        <v>378690.34534000821</v>
      </c>
      <c r="C4" s="1">
        <v>236018.5156857273</v>
      </c>
      <c r="D4" s="1">
        <v>52824.015841205102</v>
      </c>
      <c r="E4" s="1">
        <v>91015.867757955595</v>
      </c>
      <c r="F4" s="1">
        <v>1663.5467660500001</v>
      </c>
      <c r="G4" s="37">
        <v>760212.29139094613</v>
      </c>
    </row>
    <row r="5" spans="1:13" ht="15.75" thickBot="1" x14ac:dyDescent="0.3">
      <c r="A5" s="18">
        <v>2026</v>
      </c>
      <c r="B5" s="1">
        <v>379100.35709303018</v>
      </c>
      <c r="C5" s="1">
        <v>233016.64057989241</v>
      </c>
      <c r="D5" s="1">
        <v>52181.1178568217</v>
      </c>
      <c r="E5" s="1">
        <v>91301.6800663178</v>
      </c>
      <c r="F5" s="1">
        <v>1649.4319144663</v>
      </c>
      <c r="G5" s="37">
        <v>757249.22751052841</v>
      </c>
    </row>
    <row r="6" spans="1:13" ht="15.75" thickBot="1" x14ac:dyDescent="0.3">
      <c r="A6" s="18">
        <v>2027</v>
      </c>
      <c r="B6" s="1">
        <v>378763.74003133149</v>
      </c>
      <c r="C6" s="1">
        <v>230241.31287065821</v>
      </c>
      <c r="D6" s="1">
        <v>51588.896576361301</v>
      </c>
      <c r="E6" s="1">
        <v>90841.758901272697</v>
      </c>
      <c r="F6" s="1">
        <v>1638.8133453707001</v>
      </c>
      <c r="G6" s="37">
        <v>753074.52172499453</v>
      </c>
    </row>
    <row r="7" spans="1:13" ht="15.75" thickBot="1" x14ac:dyDescent="0.3">
      <c r="A7" s="18">
        <v>2028</v>
      </c>
      <c r="B7" s="1">
        <v>379365.9978403874</v>
      </c>
      <c r="C7" s="1">
        <v>228366.5068287742</v>
      </c>
      <c r="D7" s="1">
        <v>51192.147957167901</v>
      </c>
      <c r="E7" s="1">
        <v>90208.840935101704</v>
      </c>
      <c r="F7" s="1">
        <v>1635.6490636888</v>
      </c>
      <c r="G7" s="37">
        <v>750769.14262511989</v>
      </c>
    </row>
    <row r="8" spans="1:13" ht="15.75" thickBot="1" x14ac:dyDescent="0.3">
      <c r="A8" s="18">
        <v>2029</v>
      </c>
      <c r="B8" s="1">
        <v>377306.50967290311</v>
      </c>
      <c r="C8" s="1">
        <v>225092.09397390331</v>
      </c>
      <c r="D8" s="1">
        <v>50630.832769327702</v>
      </c>
      <c r="E8" s="1">
        <v>89407.490110021696</v>
      </c>
      <c r="F8" s="1">
        <v>1625.2365027011001</v>
      </c>
      <c r="G8" s="37">
        <v>744062.16302885686</v>
      </c>
    </row>
    <row r="9" spans="1:13" ht="15.75" thickBot="1" x14ac:dyDescent="0.3">
      <c r="A9" s="18">
        <v>2030</v>
      </c>
      <c r="B9" s="1">
        <v>376535.42425947799</v>
      </c>
      <c r="C9" s="1">
        <v>222645.09069471821</v>
      </c>
      <c r="D9" s="1">
        <v>50295.695363468898</v>
      </c>
      <c r="E9" s="1">
        <v>88588.669960669606</v>
      </c>
      <c r="F9" s="1">
        <v>1621.1001184315001</v>
      </c>
      <c r="G9" s="37">
        <v>739685.98039676598</v>
      </c>
    </row>
    <row r="10" spans="1:13" ht="15.75" thickBot="1" x14ac:dyDescent="0.3">
      <c r="A10" s="18">
        <v>2031</v>
      </c>
      <c r="B10" s="1">
        <v>375811.0562916894</v>
      </c>
      <c r="C10" s="1">
        <v>220269.70920738441</v>
      </c>
      <c r="D10" s="1">
        <v>49978.342357393602</v>
      </c>
      <c r="E10" s="1">
        <v>87752.616596930297</v>
      </c>
      <c r="F10" s="1">
        <v>1618.1334496356999</v>
      </c>
      <c r="G10" s="37">
        <v>735429.85790303338</v>
      </c>
    </row>
    <row r="11" spans="1:13" ht="15.75" thickBot="1" x14ac:dyDescent="0.3">
      <c r="A11" s="18">
        <v>2032</v>
      </c>
      <c r="B11" s="1">
        <v>376377.882328154</v>
      </c>
      <c r="C11" s="1">
        <v>218509.2871164752</v>
      </c>
      <c r="D11" s="1">
        <v>49757.675624396899</v>
      </c>
      <c r="E11" s="1">
        <v>86776.188076362901</v>
      </c>
      <c r="F11" s="1">
        <v>1620.6564954257001</v>
      </c>
      <c r="G11" s="37">
        <v>733041.68964081467</v>
      </c>
    </row>
    <row r="12" spans="1:13" ht="15.75" thickBot="1" x14ac:dyDescent="0.3">
      <c r="A12" s="18">
        <v>2033</v>
      </c>
      <c r="B12" s="1">
        <v>374715.82963823923</v>
      </c>
      <c r="C12" s="1">
        <v>214981.1025479316</v>
      </c>
      <c r="D12" s="1">
        <v>49209.555216499801</v>
      </c>
      <c r="E12" s="1">
        <v>85561.014548085805</v>
      </c>
      <c r="F12" s="1">
        <v>1614.5115022238999</v>
      </c>
      <c r="G12" s="37">
        <v>726082.01345298032</v>
      </c>
    </row>
    <row r="13" spans="1:13" ht="15.75" thickBot="1" x14ac:dyDescent="0.3">
      <c r="A13" s="18">
        <v>2034</v>
      </c>
      <c r="B13" s="1">
        <v>374456.70553459448</v>
      </c>
      <c r="C13" s="1">
        <v>212244.9278155166</v>
      </c>
      <c r="D13" s="1">
        <v>48841.099415229197</v>
      </c>
      <c r="E13" s="1">
        <v>84487.642773153697</v>
      </c>
      <c r="F13" s="1">
        <v>1613.4442392033</v>
      </c>
      <c r="G13" s="37">
        <v>721643.81977769732</v>
      </c>
      <c r="H13" s="20"/>
      <c r="I13" s="20"/>
      <c r="J13" s="20"/>
      <c r="K13" s="20"/>
      <c r="L13" s="20"/>
      <c r="M13" s="20"/>
    </row>
    <row r="14" spans="1:13" ht="15.75" thickBot="1" x14ac:dyDescent="0.3">
      <c r="A14" s="18">
        <v>2035</v>
      </c>
      <c r="B14" s="1">
        <v>374608.8140195231</v>
      </c>
      <c r="C14" s="1">
        <v>210192.6029015891</v>
      </c>
      <c r="D14" s="1">
        <v>48631.144577354702</v>
      </c>
      <c r="E14" s="1">
        <v>83543.763271698495</v>
      </c>
      <c r="F14" s="1">
        <v>1612.6888092674999</v>
      </c>
      <c r="G14" s="37">
        <v>718589.01357943297</v>
      </c>
      <c r="H14" s="20"/>
      <c r="I14" s="20"/>
      <c r="J14" s="20"/>
      <c r="K14" s="20"/>
      <c r="L14" s="20"/>
      <c r="M14" s="20"/>
    </row>
    <row r="15" spans="1:13" ht="15.75" thickBot="1" x14ac:dyDescent="0.3">
      <c r="A15" s="18">
        <v>2036</v>
      </c>
      <c r="B15" s="1">
        <v>376270.01363152743</v>
      </c>
      <c r="C15" s="1">
        <v>208737.52967308139</v>
      </c>
      <c r="D15" s="1">
        <v>48556.693533148202</v>
      </c>
      <c r="E15" s="1">
        <v>82600.258851259103</v>
      </c>
      <c r="F15" s="1">
        <v>1616.7827565273999</v>
      </c>
      <c r="G15" s="37">
        <v>717781.27844554349</v>
      </c>
      <c r="H15" s="20"/>
      <c r="I15" s="20"/>
      <c r="J15" s="20"/>
      <c r="K15" s="20"/>
      <c r="L15" s="20"/>
      <c r="M15" s="20"/>
    </row>
    <row r="16" spans="1:13" ht="15.75" thickBot="1" x14ac:dyDescent="0.3">
      <c r="A16" s="18">
        <v>2037</v>
      </c>
      <c r="B16" s="1">
        <v>376204.83345712139</v>
      </c>
      <c r="C16" s="1">
        <v>207324.5034690779</v>
      </c>
      <c r="D16" s="1">
        <v>48529.4749353109</v>
      </c>
      <c r="E16" s="1">
        <v>81633.100707357706</v>
      </c>
      <c r="F16" s="1">
        <v>1611.7776531489999</v>
      </c>
      <c r="G16" s="37">
        <v>715303.69022201688</v>
      </c>
      <c r="H16" s="20"/>
      <c r="I16" s="20"/>
      <c r="J16" s="20"/>
      <c r="K16" s="20"/>
      <c r="L16" s="20"/>
      <c r="M16" s="20"/>
    </row>
    <row r="17" spans="1:13" ht="15.75" thickBot="1" x14ac:dyDescent="0.3">
      <c r="A17" s="18">
        <v>2038</v>
      </c>
      <c r="B17" s="1">
        <v>377416.13940490037</v>
      </c>
      <c r="C17" s="1">
        <v>206392.8603210478</v>
      </c>
      <c r="D17" s="1">
        <v>48536.0915615423</v>
      </c>
      <c r="E17" s="1">
        <v>80658.865038718199</v>
      </c>
      <c r="F17" s="1">
        <v>1611.5114695553</v>
      </c>
      <c r="G17" s="37">
        <v>714615.4677957641</v>
      </c>
      <c r="H17" s="20"/>
      <c r="I17" s="20"/>
      <c r="J17" s="20"/>
      <c r="K17" s="20"/>
      <c r="L17" s="20"/>
      <c r="M17" s="20"/>
    </row>
    <row r="18" spans="1:13" ht="15.75" thickBot="1" x14ac:dyDescent="0.3">
      <c r="A18" s="18">
        <v>2039</v>
      </c>
      <c r="B18" s="1">
        <v>378854.043704262</v>
      </c>
      <c r="C18" s="1">
        <v>205798.72410936881</v>
      </c>
      <c r="D18" s="1">
        <v>48566.6727134432</v>
      </c>
      <c r="E18" s="1">
        <v>79676.158198481702</v>
      </c>
      <c r="F18" s="1">
        <v>1611.3236868680999</v>
      </c>
      <c r="G18" s="37">
        <v>714506.92241242377</v>
      </c>
      <c r="H18" s="20"/>
      <c r="I18" s="20"/>
      <c r="J18" s="20"/>
      <c r="K18" s="20"/>
      <c r="L18" s="20"/>
      <c r="M18" s="20"/>
    </row>
    <row r="19" spans="1:13" ht="15.75" thickBot="1" x14ac:dyDescent="0.3">
      <c r="A19" s="18">
        <v>2040</v>
      </c>
      <c r="B19" s="1">
        <v>381690.09066764539</v>
      </c>
      <c r="C19" s="1">
        <v>206461.15870100929</v>
      </c>
      <c r="D19" s="1">
        <v>48780.898459697397</v>
      </c>
      <c r="E19" s="1">
        <v>78726.668441161004</v>
      </c>
      <c r="F19" s="1">
        <v>1615.8162194650999</v>
      </c>
      <c r="G19" s="37">
        <v>717274.63248897821</v>
      </c>
      <c r="H19" s="20"/>
      <c r="I19" s="20"/>
      <c r="J19" s="20"/>
      <c r="K19" s="20"/>
      <c r="L19" s="20"/>
      <c r="M19" s="20"/>
    </row>
    <row r="20" spans="1:13" ht="15.75" thickBot="1" x14ac:dyDescent="0.3">
      <c r="A20" s="18">
        <v>2041</v>
      </c>
      <c r="B20" s="1">
        <v>382010.04518617678</v>
      </c>
      <c r="C20" s="1">
        <v>205726.62103437979</v>
      </c>
      <c r="D20" s="1">
        <v>48707.340327177502</v>
      </c>
      <c r="E20" s="1">
        <v>77704.665222404306</v>
      </c>
      <c r="F20" s="1">
        <v>1611.0978826594001</v>
      </c>
      <c r="G20" s="37">
        <v>715759.76965279784</v>
      </c>
      <c r="H20" s="20"/>
      <c r="I20" s="20"/>
      <c r="J20" s="20"/>
      <c r="K20" s="20"/>
      <c r="L20" s="20"/>
      <c r="M20" s="20"/>
    </row>
    <row r="21" spans="1:13" ht="15.75" thickBot="1" x14ac:dyDescent="0.3">
      <c r="A21" s="18">
        <v>2042</v>
      </c>
      <c r="B21" s="1">
        <v>383927.75538731669</v>
      </c>
      <c r="C21" s="1">
        <v>206397.1626831879</v>
      </c>
      <c r="D21" s="1">
        <v>48845.311138553501</v>
      </c>
      <c r="E21" s="1">
        <v>76736.075561050398</v>
      </c>
      <c r="F21" s="1">
        <v>1611.0320581941</v>
      </c>
      <c r="G21" s="37">
        <v>717517.33682830259</v>
      </c>
      <c r="H21" s="20"/>
      <c r="I21" s="20"/>
      <c r="J21" s="20"/>
      <c r="K21" s="20"/>
      <c r="L21" s="20"/>
      <c r="M21" s="20"/>
    </row>
    <row r="22" spans="1:13" ht="15.75" thickBot="1" x14ac:dyDescent="0.3">
      <c r="A22" s="18">
        <v>2043</v>
      </c>
      <c r="B22" s="1">
        <v>385627.82864044438</v>
      </c>
      <c r="C22" s="1">
        <v>206688.85932316599</v>
      </c>
      <c r="D22" s="1">
        <v>48880.565895211599</v>
      </c>
      <c r="E22" s="1">
        <v>75738.048033107494</v>
      </c>
      <c r="F22" s="1">
        <v>1610.9856598875001</v>
      </c>
      <c r="G22" s="37">
        <v>718546.2875518169</v>
      </c>
      <c r="H22" s="20"/>
      <c r="I22" s="20"/>
      <c r="J22" s="20"/>
      <c r="K22" s="20"/>
      <c r="L22" s="20"/>
      <c r="M22" s="20"/>
    </row>
    <row r="23" spans="1:13" ht="15.75" thickBot="1" x14ac:dyDescent="0.3">
      <c r="A23" s="18">
        <v>2044</v>
      </c>
      <c r="B23" s="1">
        <v>388680.2973786674</v>
      </c>
      <c r="C23" s="1">
        <v>207789.8998114838</v>
      </c>
      <c r="D23" s="1">
        <v>49086.401044422397</v>
      </c>
      <c r="E23" s="1">
        <v>74782.516210823698</v>
      </c>
      <c r="F23" s="1">
        <v>1615.5771795382</v>
      </c>
      <c r="G23" s="37">
        <v>721954.69162493548</v>
      </c>
      <c r="H23" s="20"/>
      <c r="I23" s="20"/>
      <c r="J23" s="20"/>
      <c r="K23" s="20"/>
      <c r="L23" s="20"/>
      <c r="M23" s="20"/>
    </row>
    <row r="24" spans="1:13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13" ht="15.75" thickBot="1" x14ac:dyDescent="0.3">
      <c r="A25" s="18" t="str">
        <f>A4&amp;"-"&amp;RIGHT(A13,2)</f>
        <v>2025-34</v>
      </c>
      <c r="B25" s="19">
        <f t="shared" ref="B25:G25" si="0">(B13/B4)^(1/(COUNT(B4:B13)-1))-1</f>
        <v>-1.2484034442061809E-3</v>
      </c>
      <c r="C25" s="19">
        <f t="shared" si="0"/>
        <v>-1.17272852856799E-2</v>
      </c>
      <c r="D25" s="19">
        <f t="shared" si="0"/>
        <v>-8.6725934530254012E-3</v>
      </c>
      <c r="E25" s="19">
        <f t="shared" si="0"/>
        <v>-8.2357409231764711E-3</v>
      </c>
      <c r="F25" s="19">
        <f t="shared" si="0"/>
        <v>-3.392095591552402E-3</v>
      </c>
      <c r="G25" s="19">
        <f t="shared" si="0"/>
        <v>-5.7684131453562548E-3</v>
      </c>
    </row>
    <row r="26" spans="1:13" ht="15.75" thickBot="1" x14ac:dyDescent="0.3">
      <c r="A26" s="18" t="str">
        <f>A4&amp;"-"&amp;RIGHT(A23,2)</f>
        <v>2025-44</v>
      </c>
      <c r="B26" s="19">
        <f>(B23/B4)^(1/(COUNT(B4:B23)-1))-1</f>
        <v>1.3713767258298759E-3</v>
      </c>
      <c r="C26" s="19">
        <f t="shared" ref="C26:G26" si="1">(C23/C4)^(1/(COUNT(C4:C23)-1))-1</f>
        <v>-6.6819331013278083E-3</v>
      </c>
      <c r="D26" s="19">
        <f t="shared" si="1"/>
        <v>-3.854861440957591E-3</v>
      </c>
      <c r="E26" s="19">
        <f t="shared" si="1"/>
        <v>-1.0286191797336697E-2</v>
      </c>
      <c r="F26" s="19">
        <f t="shared" si="1"/>
        <v>-1.5387963941116967E-3</v>
      </c>
      <c r="G26" s="19">
        <f t="shared" si="1"/>
        <v>-2.7139601181250805E-3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18"/>
  <dimension ref="A1:G26"/>
  <sheetViews>
    <sheetView workbookViewId="0"/>
  </sheetViews>
  <sheetFormatPr defaultRowHeight="15" x14ac:dyDescent="0.25"/>
  <cols>
    <col min="1" max="1" width="9.140625" style="3"/>
    <col min="2" max="3" width="9.85546875" style="3" bestFit="1" customWidth="1"/>
    <col min="4" max="4" width="9" style="3" bestFit="1" customWidth="1"/>
    <col min="5" max="5" width="8" style="3" bestFit="1" customWidth="1"/>
    <col min="6" max="6" width="7.42578125" style="3" bestFit="1" customWidth="1"/>
    <col min="7" max="7" width="11" style="3" bestFit="1" customWidth="1"/>
    <col min="8" max="16384" width="9.140625" style="3"/>
  </cols>
  <sheetData>
    <row r="1" spans="1:7" ht="15.75" thickBot="1" x14ac:dyDescent="0.3"/>
    <row r="2" spans="1:7" ht="15.75" thickBot="1" x14ac:dyDescent="0.3">
      <c r="A2" s="38" t="s">
        <v>75</v>
      </c>
      <c r="B2" s="39"/>
      <c r="C2" s="39"/>
      <c r="D2" s="39"/>
      <c r="E2" s="39"/>
      <c r="F2" s="39"/>
      <c r="G2" s="40"/>
    </row>
    <row r="3" spans="1:7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7" ht="15.75" thickBot="1" x14ac:dyDescent="0.3">
      <c r="A4" s="18">
        <v>2025</v>
      </c>
      <c r="B4" s="1">
        <v>8376501.3066053363</v>
      </c>
      <c r="C4" s="1">
        <v>11476530.198016327</v>
      </c>
      <c r="D4" s="1">
        <v>7286540.8615139583</v>
      </c>
      <c r="E4" s="1">
        <v>236606.32373589239</v>
      </c>
      <c r="F4" s="1">
        <v>50688.478859850497</v>
      </c>
      <c r="G4" s="37">
        <v>27426867.168731365</v>
      </c>
    </row>
    <row r="5" spans="1:7" ht="15.75" thickBot="1" x14ac:dyDescent="0.3">
      <c r="A5" s="18">
        <v>2026</v>
      </c>
      <c r="B5" s="1">
        <v>8594571.480125621</v>
      </c>
      <c r="C5" s="1">
        <v>11601195.864830397</v>
      </c>
      <c r="D5" s="1">
        <v>6192020.1390023306</v>
      </c>
      <c r="E5" s="1">
        <v>233424.66498815219</v>
      </c>
      <c r="F5" s="1">
        <v>49769.9868940304</v>
      </c>
      <c r="G5" s="37">
        <v>26670982.135840528</v>
      </c>
    </row>
    <row r="6" spans="1:7" ht="15.75" thickBot="1" x14ac:dyDescent="0.3">
      <c r="A6" s="18">
        <v>2027</v>
      </c>
      <c r="B6" s="1">
        <v>8874055.4118258189</v>
      </c>
      <c r="C6" s="1">
        <v>11787852.213948676</v>
      </c>
      <c r="D6" s="1">
        <v>6332358.7350881305</v>
      </c>
      <c r="E6" s="1">
        <v>229689.43485437529</v>
      </c>
      <c r="F6" s="1">
        <v>49224.116724388397</v>
      </c>
      <c r="G6" s="37">
        <v>27273179.912441391</v>
      </c>
    </row>
    <row r="7" spans="1:7" ht="15.75" thickBot="1" x14ac:dyDescent="0.3">
      <c r="A7" s="18">
        <v>2028</v>
      </c>
      <c r="B7" s="1">
        <v>9204254.7185709495</v>
      </c>
      <c r="C7" s="1">
        <v>11741914.367251549</v>
      </c>
      <c r="D7" s="1">
        <v>6525759.5287172841</v>
      </c>
      <c r="E7" s="1">
        <v>225303.49962558851</v>
      </c>
      <c r="F7" s="1">
        <v>49038.046393364501</v>
      </c>
      <c r="G7" s="37">
        <v>27746270.160558738</v>
      </c>
    </row>
    <row r="8" spans="1:7" ht="15.75" thickBot="1" x14ac:dyDescent="0.3">
      <c r="A8" s="18">
        <v>2029</v>
      </c>
      <c r="B8" s="1">
        <v>9506156.3472190686</v>
      </c>
      <c r="C8" s="1">
        <v>11621979.560928984</v>
      </c>
      <c r="D8" s="1">
        <v>6609541.1970189176</v>
      </c>
      <c r="E8" s="1">
        <v>220255.27416204239</v>
      </c>
      <c r="F8" s="1">
        <v>48708.346297057498</v>
      </c>
      <c r="G8" s="37">
        <v>28006640.72562607</v>
      </c>
    </row>
    <row r="9" spans="1:7" ht="15.75" thickBot="1" x14ac:dyDescent="0.3">
      <c r="A9" s="18">
        <v>2030</v>
      </c>
      <c r="B9" s="1">
        <v>9849879.5692818966</v>
      </c>
      <c r="C9" s="1">
        <v>11532864.509539161</v>
      </c>
      <c r="D9" s="1">
        <v>6729615.609922844</v>
      </c>
      <c r="E9" s="1">
        <v>214774.34604993841</v>
      </c>
      <c r="F9" s="1">
        <v>48596.996042362203</v>
      </c>
      <c r="G9" s="37">
        <v>28375731.030836206</v>
      </c>
    </row>
    <row r="10" spans="1:7" ht="15.75" thickBot="1" x14ac:dyDescent="0.3">
      <c r="A10" s="18">
        <v>2031</v>
      </c>
      <c r="B10" s="1">
        <v>10237731.045274872</v>
      </c>
      <c r="C10" s="1">
        <v>11508017.363042677</v>
      </c>
      <c r="D10" s="1">
        <v>6890399.4851518013</v>
      </c>
      <c r="E10" s="1">
        <v>210111.32649146931</v>
      </c>
      <c r="F10" s="1">
        <v>48532.349093526303</v>
      </c>
      <c r="G10" s="37">
        <v>28894791.56905435</v>
      </c>
    </row>
    <row r="11" spans="1:7" ht="15.75" thickBot="1" x14ac:dyDescent="0.3">
      <c r="A11" s="18">
        <v>2032</v>
      </c>
      <c r="B11" s="1">
        <v>10629198.224605527</v>
      </c>
      <c r="C11" s="1">
        <v>11412797.678061252</v>
      </c>
      <c r="D11" s="1">
        <v>6871720.8016730212</v>
      </c>
      <c r="E11" s="1">
        <v>203492.99657015511</v>
      </c>
      <c r="F11" s="1">
        <v>48632.348399168797</v>
      </c>
      <c r="G11" s="37">
        <v>29165842.049309127</v>
      </c>
    </row>
    <row r="12" spans="1:7" ht="15.75" thickBot="1" x14ac:dyDescent="0.3">
      <c r="A12" s="18">
        <v>2033</v>
      </c>
      <c r="B12" s="1">
        <v>10968166.312808167</v>
      </c>
      <c r="C12" s="1">
        <v>11270916.045140903</v>
      </c>
      <c r="D12" s="1">
        <v>6831483.3249122025</v>
      </c>
      <c r="E12" s="1">
        <v>196715.27941788419</v>
      </c>
      <c r="F12" s="1">
        <v>48473.2732684168</v>
      </c>
      <c r="G12" s="37">
        <v>29315754.235547572</v>
      </c>
    </row>
    <row r="13" spans="1:7" ht="15.75" thickBot="1" x14ac:dyDescent="0.3">
      <c r="A13" s="18">
        <v>2034</v>
      </c>
      <c r="B13" s="1">
        <v>11330944.151059469</v>
      </c>
      <c r="C13" s="1">
        <v>11189383.940400897</v>
      </c>
      <c r="D13" s="1">
        <v>6805015.3541168012</v>
      </c>
      <c r="E13" s="1">
        <v>190863.45770970109</v>
      </c>
      <c r="F13" s="1">
        <v>48460.771564407303</v>
      </c>
      <c r="G13" s="37">
        <v>29564667.674851272</v>
      </c>
    </row>
    <row r="14" spans="1:7" ht="15.75" thickBot="1" x14ac:dyDescent="0.3">
      <c r="A14" s="18">
        <v>2035</v>
      </c>
      <c r="B14" s="1">
        <v>11743630.117864048</v>
      </c>
      <c r="C14" s="1">
        <v>11178177.962748846</v>
      </c>
      <c r="D14" s="1">
        <v>6796174.3537847679</v>
      </c>
      <c r="E14" s="1">
        <v>186452.68055599401</v>
      </c>
      <c r="F14" s="1">
        <v>48453.553673784598</v>
      </c>
      <c r="G14" s="37">
        <v>29952888.668627445</v>
      </c>
    </row>
    <row r="15" spans="1:7" ht="15.75" thickBot="1" x14ac:dyDescent="0.3">
      <c r="A15" s="18">
        <v>2036</v>
      </c>
      <c r="B15" s="1">
        <v>12216029.236964954</v>
      </c>
      <c r="C15" s="1">
        <v>11239882.642827731</v>
      </c>
      <c r="D15" s="1">
        <v>6805634.5630065696</v>
      </c>
      <c r="E15" s="1">
        <v>182418.6700993077</v>
      </c>
      <c r="F15" s="1">
        <v>48586.668795845202</v>
      </c>
      <c r="G15" s="37">
        <v>30492551.781694405</v>
      </c>
    </row>
    <row r="16" spans="1:7" ht="15.75" thickBot="1" x14ac:dyDescent="0.3">
      <c r="A16" s="18">
        <v>2037</v>
      </c>
      <c r="B16" s="1">
        <v>12722390.710733019</v>
      </c>
      <c r="C16" s="1">
        <v>11357763.616489334</v>
      </c>
      <c r="D16" s="1">
        <v>6818215.3421591045</v>
      </c>
      <c r="E16" s="1">
        <v>179755.47381375759</v>
      </c>
      <c r="F16" s="1">
        <v>48446.983482249998</v>
      </c>
      <c r="G16" s="37">
        <v>31126572.126677465</v>
      </c>
    </row>
    <row r="17" spans="1:7" ht="15.75" thickBot="1" x14ac:dyDescent="0.3">
      <c r="A17" s="18">
        <v>2038</v>
      </c>
      <c r="B17" s="1">
        <v>13164634.876881171</v>
      </c>
      <c r="C17" s="1">
        <v>11367159.800393339</v>
      </c>
      <c r="D17" s="1">
        <v>6798548.6472522113</v>
      </c>
      <c r="E17" s="1">
        <v>174665.4759630964</v>
      </c>
      <c r="F17" s="1">
        <v>48445.596220337</v>
      </c>
      <c r="G17" s="37">
        <v>31553454.396710157</v>
      </c>
    </row>
    <row r="18" spans="1:7" ht="15.75" thickBot="1" x14ac:dyDescent="0.3">
      <c r="A18" s="18">
        <v>2039</v>
      </c>
      <c r="B18" s="1">
        <v>13629728.783023266</v>
      </c>
      <c r="C18" s="1">
        <v>11386116.307627406</v>
      </c>
      <c r="D18" s="1">
        <v>6779564.9328213809</v>
      </c>
      <c r="E18" s="1">
        <v>169717.1433184772</v>
      </c>
      <c r="F18" s="1">
        <v>48444.795777911997</v>
      </c>
      <c r="G18" s="37">
        <v>32013571.962568447</v>
      </c>
    </row>
    <row r="19" spans="1:7" ht="15.75" thickBot="1" x14ac:dyDescent="0.3">
      <c r="A19" s="18">
        <v>2040</v>
      </c>
      <c r="B19" s="1">
        <v>14150962.730840312</v>
      </c>
      <c r="C19" s="1">
        <v>11454420.20199386</v>
      </c>
      <c r="D19" s="1">
        <v>6785395.9183002897</v>
      </c>
      <c r="E19" s="1">
        <v>165229.57888375179</v>
      </c>
      <c r="F19" s="1">
        <v>48581.598276430203</v>
      </c>
      <c r="G19" s="37">
        <v>32604590.028294642</v>
      </c>
    </row>
    <row r="20" spans="1:7" ht="15.75" thickBot="1" x14ac:dyDescent="0.3">
      <c r="A20" s="18">
        <v>2041</v>
      </c>
      <c r="B20" s="1">
        <v>14661589.072679063</v>
      </c>
      <c r="C20" s="1">
        <v>11496693.062297154</v>
      </c>
      <c r="D20" s="1">
        <v>6779000.1455566334</v>
      </c>
      <c r="E20" s="1">
        <v>161384.0861018158</v>
      </c>
      <c r="F20" s="1">
        <v>48444.067479296398</v>
      </c>
      <c r="G20" s="37">
        <v>33147110.434113964</v>
      </c>
    </row>
    <row r="21" spans="1:7" ht="15.75" thickBot="1" x14ac:dyDescent="0.3">
      <c r="A21" s="18">
        <v>2042</v>
      </c>
      <c r="B21" s="1">
        <v>15423471.25325113</v>
      </c>
      <c r="C21" s="1">
        <v>11731950.432078926</v>
      </c>
      <c r="D21" s="1">
        <v>6848456.6937634265</v>
      </c>
      <c r="E21" s="1">
        <v>160616.78491752161</v>
      </c>
      <c r="F21" s="1">
        <v>48443.913741295401</v>
      </c>
      <c r="G21" s="37">
        <v>34212939.0777523</v>
      </c>
    </row>
    <row r="22" spans="1:7" ht="15.75" thickBot="1" x14ac:dyDescent="0.3">
      <c r="A22" s="18">
        <v>2043</v>
      </c>
      <c r="B22" s="1">
        <v>15994801.419033425</v>
      </c>
      <c r="C22" s="1">
        <v>11738892.295112913</v>
      </c>
      <c r="D22" s="1">
        <v>6846346.2567036198</v>
      </c>
      <c r="E22" s="1">
        <v>156388.9317965853</v>
      </c>
      <c r="F22" s="1">
        <v>48443.825041424498</v>
      </c>
      <c r="G22" s="37">
        <v>34784872.72768797</v>
      </c>
    </row>
    <row r="23" spans="1:7" ht="15.75" thickBot="1" x14ac:dyDescent="0.3">
      <c r="A23" s="18">
        <v>2044</v>
      </c>
      <c r="B23" s="1">
        <v>16603153.867302345</v>
      </c>
      <c r="C23" s="1">
        <v>11773169.259323068</v>
      </c>
      <c r="D23" s="1">
        <v>6863011.1161906691</v>
      </c>
      <c r="E23" s="1">
        <v>152331.996675373</v>
      </c>
      <c r="F23" s="1">
        <v>48581.036335239602</v>
      </c>
      <c r="G23" s="37">
        <v>35440247.275826693</v>
      </c>
    </row>
    <row r="24" spans="1:7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7" ht="15.75" thickBot="1" x14ac:dyDescent="0.3">
      <c r="A25" s="18" t="str">
        <f>A4&amp;"-"&amp;RIGHT(A13,2)</f>
        <v>2025-34</v>
      </c>
      <c r="B25" s="19">
        <f t="shared" ref="B25:G25" si="0">(B13/B4)^(1/(COUNT(B4:B13)-1))-1</f>
        <v>3.4137197534238606E-2</v>
      </c>
      <c r="C25" s="19">
        <f t="shared" si="0"/>
        <v>-2.8114439478018616E-3</v>
      </c>
      <c r="D25" s="19">
        <f t="shared" si="0"/>
        <v>-7.5677786674739345E-3</v>
      </c>
      <c r="E25" s="19">
        <f t="shared" si="0"/>
        <v>-2.3588383294409487E-2</v>
      </c>
      <c r="F25" s="19">
        <f t="shared" si="0"/>
        <v>-4.9813303083510174E-3</v>
      </c>
      <c r="G25" s="19">
        <f t="shared" si="0"/>
        <v>8.3745275958968524E-3</v>
      </c>
    </row>
    <row r="26" spans="1:7" ht="15.75" thickBot="1" x14ac:dyDescent="0.3">
      <c r="A26" s="18" t="str">
        <f>A4&amp;"-"&amp;RIGHT(A23,2)</f>
        <v>2025-44</v>
      </c>
      <c r="B26" s="19">
        <f>(B23/B4)^(1/(COUNT(B4:B23)-1))-1</f>
        <v>3.6664704326658137E-2</v>
      </c>
      <c r="C26" s="19">
        <f t="shared" ref="C26:G26" si="1">(C23/C4)^(1/(COUNT(C4:C23)-1))-1</f>
        <v>1.3440104395665564E-3</v>
      </c>
      <c r="D26" s="19">
        <f t="shared" si="1"/>
        <v>-3.1467567164223942E-3</v>
      </c>
      <c r="E26" s="19">
        <f t="shared" si="1"/>
        <v>-2.2909054512028959E-2</v>
      </c>
      <c r="F26" s="19">
        <f t="shared" si="1"/>
        <v>-2.2325245940318927E-3</v>
      </c>
      <c r="G26" s="19">
        <f t="shared" si="1"/>
        <v>1.3582201659372961E-2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DEABF-33B3-49F9-85B2-EC394C6DD3A1}">
  <sheetPr codeName="Sheet1"/>
  <dimension ref="B2:C3"/>
  <sheetViews>
    <sheetView workbookViewId="0"/>
  </sheetViews>
  <sheetFormatPr defaultRowHeight="15" x14ac:dyDescent="0.25"/>
  <cols>
    <col min="1" max="1" width="9.140625" style="3"/>
    <col min="2" max="2" width="17" style="3" bestFit="1" customWidth="1"/>
    <col min="3" max="16384" width="9.140625" style="3"/>
  </cols>
  <sheetData>
    <row r="2" spans="2:3" x14ac:dyDescent="0.25">
      <c r="B2" s="3" t="s">
        <v>58</v>
      </c>
      <c r="C2" s="4">
        <v>2025</v>
      </c>
    </row>
    <row r="3" spans="2:3" x14ac:dyDescent="0.25">
      <c r="B3" s="3" t="s">
        <v>59</v>
      </c>
      <c r="C3" s="4">
        <v>2023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19"/>
  <dimension ref="A1:M26"/>
  <sheetViews>
    <sheetView workbookViewId="0"/>
  </sheetViews>
  <sheetFormatPr defaultRowHeight="15" x14ac:dyDescent="0.25"/>
  <cols>
    <col min="1" max="6" width="9.140625" style="3"/>
    <col min="7" max="7" width="10" style="3" bestFit="1" customWidth="1"/>
    <col min="8" max="9" width="9.140625" style="3"/>
    <col min="10" max="10" width="10.28515625" style="3" customWidth="1"/>
    <col min="11" max="11" width="9.42578125" style="3" bestFit="1" customWidth="1"/>
    <col min="12" max="12" width="9.7109375" style="3" bestFit="1" customWidth="1"/>
    <col min="13" max="13" width="9" style="3" bestFit="1" customWidth="1"/>
    <col min="14" max="14" width="8" style="3" bestFit="1" customWidth="1"/>
    <col min="15" max="15" width="7.42578125" style="3" bestFit="1" customWidth="1"/>
    <col min="16" max="16" width="10" style="3" bestFit="1" customWidth="1"/>
    <col min="17" max="16384" width="9.140625" style="3"/>
  </cols>
  <sheetData>
    <row r="1" spans="1:13" ht="15.75" thickBot="1" x14ac:dyDescent="0.3"/>
    <row r="2" spans="1:13" ht="15.75" thickBot="1" x14ac:dyDescent="0.3">
      <c r="A2" s="38" t="s">
        <v>74</v>
      </c>
      <c r="B2" s="39"/>
      <c r="C2" s="39"/>
      <c r="D2" s="39"/>
      <c r="E2" s="39"/>
      <c r="F2" s="39"/>
      <c r="G2" s="40"/>
    </row>
    <row r="3" spans="1:13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13" ht="15.75" thickBot="1" x14ac:dyDescent="0.3">
      <c r="A4" s="18">
        <v>2025</v>
      </c>
      <c r="B4" s="1">
        <v>811031.9932737936</v>
      </c>
      <c r="C4" s="1">
        <v>557095.59495584352</v>
      </c>
      <c r="D4" s="1">
        <v>1587099.5502419674</v>
      </c>
      <c r="E4" s="1">
        <v>669538.12417174142</v>
      </c>
      <c r="F4" s="1">
        <v>2639.4163027883001</v>
      </c>
      <c r="G4" s="37">
        <v>3627404.6789461342</v>
      </c>
    </row>
    <row r="5" spans="1:13" ht="15.75" thickBot="1" x14ac:dyDescent="0.3">
      <c r="A5" s="18">
        <v>2026</v>
      </c>
      <c r="B5" s="1">
        <v>815973.0177686254</v>
      </c>
      <c r="C5" s="1">
        <v>551568.07387062442</v>
      </c>
      <c r="D5" s="1">
        <v>1583460.7241769864</v>
      </c>
      <c r="E5" s="1">
        <v>669118.43755746528</v>
      </c>
      <c r="F5" s="1">
        <v>2584.3748671745002</v>
      </c>
      <c r="G5" s="37">
        <v>3622704.6282408759</v>
      </c>
    </row>
    <row r="6" spans="1:13" ht="15.75" thickBot="1" x14ac:dyDescent="0.3">
      <c r="A6" s="18">
        <v>2027</v>
      </c>
      <c r="B6" s="1">
        <v>822197.5912474622</v>
      </c>
      <c r="C6" s="1">
        <v>549212.42409201537</v>
      </c>
      <c r="D6" s="1">
        <v>1581457.8822685273</v>
      </c>
      <c r="E6" s="1">
        <v>666172.18081907043</v>
      </c>
      <c r="F6" s="1">
        <v>2502.459309499</v>
      </c>
      <c r="G6" s="37">
        <v>3621542.5377365742</v>
      </c>
    </row>
    <row r="7" spans="1:13" ht="15.75" thickBot="1" x14ac:dyDescent="0.3">
      <c r="A7" s="18">
        <v>2028</v>
      </c>
      <c r="B7" s="1">
        <v>829646.25743393099</v>
      </c>
      <c r="C7" s="1">
        <v>547613.255268101</v>
      </c>
      <c r="D7" s="1">
        <v>1580473.8407917011</v>
      </c>
      <c r="E7" s="1">
        <v>662984.28515400784</v>
      </c>
      <c r="F7" s="1">
        <v>2394.0525253955998</v>
      </c>
      <c r="G7" s="37">
        <v>3623111.6911731367</v>
      </c>
    </row>
    <row r="8" spans="1:13" ht="15.75" thickBot="1" x14ac:dyDescent="0.3">
      <c r="A8" s="18">
        <v>2029</v>
      </c>
      <c r="B8" s="1">
        <v>829200.21813561383</v>
      </c>
      <c r="C8" s="1">
        <v>541094.33384532377</v>
      </c>
      <c r="D8" s="1">
        <v>1578348.1230273144</v>
      </c>
      <c r="E8" s="1">
        <v>658733.26366641046</v>
      </c>
      <c r="F8" s="1">
        <v>2236.383151168</v>
      </c>
      <c r="G8" s="37">
        <v>3609612.3218258303</v>
      </c>
    </row>
    <row r="9" spans="1:13" ht="15.75" thickBot="1" x14ac:dyDescent="0.3">
      <c r="A9" s="18">
        <v>2030</v>
      </c>
      <c r="B9" s="1">
        <v>830436.7262653209</v>
      </c>
      <c r="C9" s="1">
        <v>535556.50672435295</v>
      </c>
      <c r="D9" s="1">
        <v>1577651.9508747661</v>
      </c>
      <c r="E9" s="1">
        <v>654830.71392973466</v>
      </c>
      <c r="F9" s="1">
        <v>2057.9646852973001</v>
      </c>
      <c r="G9" s="37">
        <v>3600533.8624794716</v>
      </c>
    </row>
    <row r="10" spans="1:13" ht="15.75" thickBot="1" x14ac:dyDescent="0.3">
      <c r="A10" s="18">
        <v>2031</v>
      </c>
      <c r="B10" s="1">
        <v>831025.2816913412</v>
      </c>
      <c r="C10" s="1">
        <v>528786.50137274282</v>
      </c>
      <c r="D10" s="1">
        <v>1576746.2882810859</v>
      </c>
      <c r="E10" s="1">
        <v>651324.63432020519</v>
      </c>
      <c r="F10" s="1">
        <v>1869.491582572</v>
      </c>
      <c r="G10" s="37">
        <v>3589752.1972479471</v>
      </c>
    </row>
    <row r="11" spans="1:13" ht="15.75" thickBot="1" x14ac:dyDescent="0.3">
      <c r="A11" s="18">
        <v>2032</v>
      </c>
      <c r="B11" s="1">
        <v>834627.40397924581</v>
      </c>
      <c r="C11" s="1">
        <v>522879.38271566841</v>
      </c>
      <c r="D11" s="1">
        <v>1575943.0844740125</v>
      </c>
      <c r="E11" s="1">
        <v>648136.27569301869</v>
      </c>
      <c r="F11" s="1">
        <v>1698.0569017137</v>
      </c>
      <c r="G11" s="37">
        <v>3583284.2037636591</v>
      </c>
    </row>
    <row r="12" spans="1:13" ht="15.75" thickBot="1" x14ac:dyDescent="0.3">
      <c r="A12" s="18">
        <v>2033</v>
      </c>
      <c r="B12" s="1">
        <v>832920.07995234558</v>
      </c>
      <c r="C12" s="1">
        <v>514181.34147150657</v>
      </c>
      <c r="D12" s="1">
        <v>1572932.9772795986</v>
      </c>
      <c r="E12" s="1">
        <v>644762.85251410794</v>
      </c>
      <c r="F12" s="1">
        <v>1545.2024461445999</v>
      </c>
      <c r="G12" s="37">
        <v>3566342.4536637035</v>
      </c>
    </row>
    <row r="13" spans="1:13" ht="15.75" thickBot="1" x14ac:dyDescent="0.3">
      <c r="A13" s="18">
        <v>2034</v>
      </c>
      <c r="B13" s="1">
        <v>835354.14345881075</v>
      </c>
      <c r="C13" s="1">
        <v>508041.12997226568</v>
      </c>
      <c r="D13" s="1">
        <v>1570309.37010823</v>
      </c>
      <c r="E13" s="1">
        <v>642273.668374639</v>
      </c>
      <c r="F13" s="1">
        <v>1432.9115134665999</v>
      </c>
      <c r="G13" s="37">
        <v>3557411.2234274126</v>
      </c>
      <c r="H13" s="20"/>
      <c r="I13" s="20"/>
      <c r="J13" s="20"/>
      <c r="K13" s="20"/>
      <c r="L13" s="20"/>
      <c r="M13" s="20"/>
    </row>
    <row r="14" spans="1:13" ht="15.75" thickBot="1" x14ac:dyDescent="0.3">
      <c r="A14" s="18">
        <v>2035</v>
      </c>
      <c r="B14" s="1">
        <v>839419.91589536704</v>
      </c>
      <c r="C14" s="1">
        <v>503432.798108902</v>
      </c>
      <c r="D14" s="1">
        <v>1568002.1312998752</v>
      </c>
      <c r="E14" s="1">
        <v>640094.60964628996</v>
      </c>
      <c r="F14" s="1">
        <v>1353.6511712617</v>
      </c>
      <c r="G14" s="37">
        <v>3552303.1061216965</v>
      </c>
      <c r="H14" s="20"/>
      <c r="I14" s="20"/>
      <c r="J14" s="20"/>
      <c r="K14" s="20"/>
      <c r="L14" s="20"/>
      <c r="M14" s="20"/>
    </row>
    <row r="15" spans="1:13" ht="15.75" thickBot="1" x14ac:dyDescent="0.3">
      <c r="A15" s="18">
        <v>2036</v>
      </c>
      <c r="B15" s="1">
        <v>848912.03490793495</v>
      </c>
      <c r="C15" s="1">
        <v>501671.10950080428</v>
      </c>
      <c r="D15" s="1">
        <v>1567379.9059296346</v>
      </c>
      <c r="E15" s="1">
        <v>639260.82333746599</v>
      </c>
      <c r="F15" s="1">
        <v>1304.5312887388</v>
      </c>
      <c r="G15" s="37">
        <v>3558528.4049645783</v>
      </c>
      <c r="H15" s="20"/>
      <c r="I15" s="20"/>
      <c r="J15" s="20"/>
      <c r="K15" s="20"/>
      <c r="L15" s="20"/>
      <c r="M15" s="20"/>
    </row>
    <row r="16" spans="1:13" ht="15.75" thickBot="1" x14ac:dyDescent="0.3">
      <c r="A16" s="18">
        <v>2037</v>
      </c>
      <c r="B16" s="1">
        <v>852820.94536956109</v>
      </c>
      <c r="C16" s="1">
        <v>497087.49164204882</v>
      </c>
      <c r="D16" s="1">
        <v>1565661.5852113748</v>
      </c>
      <c r="E16" s="1">
        <v>637676.92537283432</v>
      </c>
      <c r="F16" s="1">
        <v>1266.3517460053999</v>
      </c>
      <c r="G16" s="37">
        <v>3554513.2993418244</v>
      </c>
      <c r="H16" s="20"/>
      <c r="I16" s="20"/>
      <c r="J16" s="20"/>
      <c r="K16" s="20"/>
      <c r="L16" s="20"/>
      <c r="M16" s="20"/>
    </row>
    <row r="17" spans="1:13" ht="15.75" thickBot="1" x14ac:dyDescent="0.3">
      <c r="A17" s="18">
        <v>2038</v>
      </c>
      <c r="B17" s="1">
        <v>862755.05452377326</v>
      </c>
      <c r="C17" s="1">
        <v>497295.87302359001</v>
      </c>
      <c r="D17" s="1">
        <v>1565038.1957891274</v>
      </c>
      <c r="E17" s="1">
        <v>637179.25540637167</v>
      </c>
      <c r="F17" s="1">
        <v>1244.7529639493</v>
      </c>
      <c r="G17" s="37">
        <v>3563513.1317068115</v>
      </c>
      <c r="H17" s="20"/>
      <c r="I17" s="20"/>
      <c r="J17" s="20"/>
      <c r="K17" s="20"/>
      <c r="L17" s="20"/>
      <c r="M17" s="20"/>
    </row>
    <row r="18" spans="1:13" ht="15.75" thickBot="1" x14ac:dyDescent="0.3">
      <c r="A18" s="18">
        <v>2039</v>
      </c>
      <c r="B18" s="1">
        <v>874045.95249052194</v>
      </c>
      <c r="C18" s="1">
        <v>499098.64711479138</v>
      </c>
      <c r="D18" s="1">
        <v>1564542.5546883801</v>
      </c>
      <c r="E18" s="1">
        <v>636949.74832408887</v>
      </c>
      <c r="F18" s="1">
        <v>1231.3337910780001</v>
      </c>
      <c r="G18" s="37">
        <v>3575868.2364088604</v>
      </c>
      <c r="H18" s="20"/>
      <c r="I18" s="20"/>
      <c r="J18" s="20"/>
      <c r="K18" s="20"/>
      <c r="L18" s="20"/>
      <c r="M18" s="20"/>
    </row>
    <row r="19" spans="1:13" ht="15.75" thickBot="1" x14ac:dyDescent="0.3">
      <c r="A19" s="18">
        <v>2040</v>
      </c>
      <c r="B19" s="1">
        <v>889978.38315536198</v>
      </c>
      <c r="C19" s="1">
        <v>504979.10127111501</v>
      </c>
      <c r="D19" s="1">
        <v>1565220.0729852961</v>
      </c>
      <c r="E19" s="1">
        <v>637778.70068741008</v>
      </c>
      <c r="F19" s="1">
        <v>1226.7527066965999</v>
      </c>
      <c r="G19" s="37">
        <v>3599183.0108058802</v>
      </c>
      <c r="H19" s="20"/>
      <c r="I19" s="20"/>
      <c r="J19" s="20"/>
      <c r="K19" s="20"/>
      <c r="L19" s="20"/>
      <c r="M19" s="20"/>
    </row>
    <row r="20" spans="1:13" ht="15.75" thickBot="1" x14ac:dyDescent="0.3">
      <c r="A20" s="18">
        <v>2041</v>
      </c>
      <c r="B20" s="1">
        <v>900473.0571036035</v>
      </c>
      <c r="C20" s="1">
        <v>507579.54054175131</v>
      </c>
      <c r="D20" s="1">
        <v>1564568.4511179307</v>
      </c>
      <c r="E20" s="1">
        <v>638315.07841278322</v>
      </c>
      <c r="F20" s="1">
        <v>1218.0184854018</v>
      </c>
      <c r="G20" s="37">
        <v>3612154.1456614705</v>
      </c>
      <c r="H20" s="20"/>
      <c r="I20" s="20"/>
      <c r="J20" s="20"/>
      <c r="K20" s="20"/>
      <c r="L20" s="20"/>
      <c r="M20" s="20"/>
    </row>
    <row r="21" spans="1:13" ht="15.75" thickBot="1" x14ac:dyDescent="0.3">
      <c r="A21" s="18">
        <v>2042</v>
      </c>
      <c r="B21" s="1">
        <v>915564.51526201004</v>
      </c>
      <c r="C21" s="1">
        <v>513019.39116548217</v>
      </c>
      <c r="D21" s="1">
        <v>1564937.1448071082</v>
      </c>
      <c r="E21" s="1">
        <v>639262.29323015036</v>
      </c>
      <c r="F21" s="1">
        <v>1214.9354526174</v>
      </c>
      <c r="G21" s="37">
        <v>3633998.2799173682</v>
      </c>
      <c r="H21" s="20"/>
      <c r="I21" s="20"/>
      <c r="J21" s="20"/>
      <c r="K21" s="20"/>
      <c r="L21" s="20"/>
      <c r="M21" s="20"/>
    </row>
    <row r="22" spans="1:13" ht="15.75" thickBot="1" x14ac:dyDescent="0.3">
      <c r="A22" s="18">
        <v>2043</v>
      </c>
      <c r="B22" s="1">
        <v>932236.64602495346</v>
      </c>
      <c r="C22" s="1">
        <v>518122.67097656132</v>
      </c>
      <c r="D22" s="1">
        <v>1565142.216819003</v>
      </c>
      <c r="E22" s="1">
        <v>639604.67136058747</v>
      </c>
      <c r="F22" s="1">
        <v>1213.059254835</v>
      </c>
      <c r="G22" s="37">
        <v>3656319.26443594</v>
      </c>
      <c r="H22" s="20"/>
      <c r="I22" s="20"/>
      <c r="J22" s="20"/>
      <c r="K22" s="20"/>
      <c r="L22" s="20"/>
      <c r="M22" s="20"/>
    </row>
    <row r="23" spans="1:13" ht="15.75" thickBot="1" x14ac:dyDescent="0.3">
      <c r="A23" s="18">
        <v>2044</v>
      </c>
      <c r="B23" s="1">
        <v>953468.37076457823</v>
      </c>
      <c r="C23" s="1">
        <v>526876.11290985765</v>
      </c>
      <c r="D23" s="1">
        <v>1566444.28008047</v>
      </c>
      <c r="E23" s="1">
        <v>640186.4043092645</v>
      </c>
      <c r="F23" s="1">
        <v>1215.5614636975999</v>
      </c>
      <c r="G23" s="37">
        <v>3688190.7295278679</v>
      </c>
      <c r="H23" s="20"/>
      <c r="I23" s="20"/>
      <c r="J23" s="20"/>
      <c r="K23" s="20"/>
      <c r="L23" s="20"/>
      <c r="M23" s="20"/>
    </row>
    <row r="24" spans="1:13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13" ht="15.75" thickBot="1" x14ac:dyDescent="0.3">
      <c r="A25" s="18" t="str">
        <f>A4&amp;"-"&amp;RIGHT(A13,2)</f>
        <v>2025-34</v>
      </c>
      <c r="B25" s="19">
        <f t="shared" ref="B25:G25" si="0">(B13/B4)^(1/(COUNT(B4:B13)-1))-1</f>
        <v>3.2885349985760648E-3</v>
      </c>
      <c r="C25" s="19">
        <f t="shared" si="0"/>
        <v>-1.0189337916529762E-2</v>
      </c>
      <c r="D25" s="19">
        <f t="shared" si="0"/>
        <v>-1.181026169579269E-3</v>
      </c>
      <c r="E25" s="19">
        <f t="shared" si="0"/>
        <v>-4.6086386130651524E-3</v>
      </c>
      <c r="F25" s="19">
        <f t="shared" si="0"/>
        <v>-6.5620078516356428E-2</v>
      </c>
      <c r="G25" s="19">
        <f t="shared" si="0"/>
        <v>-2.1625840365321336E-3</v>
      </c>
    </row>
    <row r="26" spans="1:13" ht="15.75" thickBot="1" x14ac:dyDescent="0.3">
      <c r="A26" s="18" t="str">
        <f>A4&amp;"-"&amp;RIGHT(A23,2)</f>
        <v>2025-44</v>
      </c>
      <c r="B26" s="19">
        <f>(B23/B4)^(1/(COUNT(B4:B23)-1))-1</f>
        <v>8.5520856160072878E-3</v>
      </c>
      <c r="C26" s="19">
        <f t="shared" ref="C26:G26" si="1">(C23/C4)^(1/(COUNT(C4:C23)-1))-1</f>
        <v>-2.9310334179879494E-3</v>
      </c>
      <c r="D26" s="19">
        <f t="shared" si="1"/>
        <v>-6.8923116365959824E-4</v>
      </c>
      <c r="E26" s="19">
        <f t="shared" si="1"/>
        <v>-2.3566249508684134E-3</v>
      </c>
      <c r="F26" s="19">
        <f t="shared" si="1"/>
        <v>-3.9986550776057062E-2</v>
      </c>
      <c r="G26" s="19">
        <f t="shared" si="1"/>
        <v>8.7504539304594786E-4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0"/>
  <dimension ref="A1:M26"/>
  <sheetViews>
    <sheetView workbookViewId="0"/>
  </sheetViews>
  <sheetFormatPr defaultRowHeight="15" x14ac:dyDescent="0.25"/>
  <cols>
    <col min="1" max="6" width="9.140625" style="3"/>
    <col min="7" max="7" width="10" style="3" bestFit="1" customWidth="1"/>
    <col min="8" max="8" width="9.140625" style="3"/>
    <col min="9" max="13" width="10.85546875" style="3" customWidth="1"/>
    <col min="14" max="14" width="8" style="3" bestFit="1" customWidth="1"/>
    <col min="15" max="15" width="7.42578125" style="3" bestFit="1" customWidth="1"/>
    <col min="16" max="16" width="10" style="3" bestFit="1" customWidth="1"/>
    <col min="17" max="16384" width="9.140625" style="3"/>
  </cols>
  <sheetData>
    <row r="1" spans="1:13" ht="15.75" thickBot="1" x14ac:dyDescent="0.3"/>
    <row r="2" spans="1:13" ht="15.75" thickBot="1" x14ac:dyDescent="0.3">
      <c r="A2" s="38" t="s">
        <v>80</v>
      </c>
      <c r="B2" s="39"/>
      <c r="C2" s="39"/>
      <c r="D2" s="39"/>
      <c r="E2" s="39"/>
      <c r="F2" s="39"/>
      <c r="G2" s="40"/>
    </row>
    <row r="3" spans="1:13" ht="15.75" thickBot="1" x14ac:dyDescent="0.3">
      <c r="A3" s="18" t="s">
        <v>1</v>
      </c>
      <c r="B3" s="24" t="s">
        <v>29</v>
      </c>
      <c r="C3" s="24" t="s">
        <v>30</v>
      </c>
      <c r="D3" s="24" t="s">
        <v>31</v>
      </c>
      <c r="E3" s="24" t="s">
        <v>32</v>
      </c>
      <c r="F3" s="24" t="s">
        <v>33</v>
      </c>
      <c r="G3" s="28" t="s">
        <v>66</v>
      </c>
    </row>
    <row r="4" spans="1:13" ht="15.75" thickBot="1" x14ac:dyDescent="0.3">
      <c r="A4" s="18">
        <v>2025</v>
      </c>
      <c r="B4" s="1">
        <v>1055290.1455025112</v>
      </c>
      <c r="C4" s="1">
        <v>1395430.0668587731</v>
      </c>
      <c r="D4" s="1">
        <v>6353361.3975602752</v>
      </c>
      <c r="E4" s="1">
        <v>30567.948182160198</v>
      </c>
      <c r="F4" s="1">
        <v>11755.186397031301</v>
      </c>
      <c r="G4" s="37">
        <v>8846404.7445007507</v>
      </c>
    </row>
    <row r="5" spans="1:13" ht="15.75" thickBot="1" x14ac:dyDescent="0.3">
      <c r="A5" s="18">
        <v>2026</v>
      </c>
      <c r="B5" s="1">
        <v>1052223.2039223062</v>
      </c>
      <c r="C5" s="1">
        <v>1389024.2858116284</v>
      </c>
      <c r="D5" s="1">
        <v>6304181.1002940349</v>
      </c>
      <c r="E5" s="1">
        <v>30540.503158306299</v>
      </c>
      <c r="F5" s="1">
        <v>11476.4089343327</v>
      </c>
      <c r="G5" s="37">
        <v>8787445.5021206085</v>
      </c>
    </row>
    <row r="6" spans="1:13" ht="15.75" thickBot="1" x14ac:dyDescent="0.3">
      <c r="A6" s="18">
        <v>2027</v>
      </c>
      <c r="B6" s="1">
        <v>1047510.6025166319</v>
      </c>
      <c r="C6" s="1">
        <v>1372121.1928395629</v>
      </c>
      <c r="D6" s="1">
        <v>6294536.1584170144</v>
      </c>
      <c r="E6" s="1">
        <v>30399.949281561101</v>
      </c>
      <c r="F6" s="1">
        <v>11061.517660702</v>
      </c>
      <c r="G6" s="37">
        <v>8755629.4207154717</v>
      </c>
    </row>
    <row r="7" spans="1:13" ht="15.75" thickBot="1" x14ac:dyDescent="0.3">
      <c r="A7" s="18">
        <v>2028</v>
      </c>
      <c r="B7" s="1">
        <v>1044242.3987580854</v>
      </c>
      <c r="C7" s="1">
        <v>1354072.09766874</v>
      </c>
      <c r="D7" s="1">
        <v>6271557.6170505583</v>
      </c>
      <c r="E7" s="1">
        <v>30247.4082472927</v>
      </c>
      <c r="F7" s="1">
        <v>10509.026031317</v>
      </c>
      <c r="G7" s="37">
        <v>8710628.547755992</v>
      </c>
    </row>
    <row r="8" spans="1:13" ht="15.75" thickBot="1" x14ac:dyDescent="0.3">
      <c r="A8" s="18">
        <v>2029</v>
      </c>
      <c r="B8" s="1">
        <v>1031575.4474215148</v>
      </c>
      <c r="C8" s="1">
        <v>1327282.7627503758</v>
      </c>
      <c r="D8" s="1">
        <v>6257617.5754795996</v>
      </c>
      <c r="E8" s="1">
        <v>30059.158013849901</v>
      </c>
      <c r="F8" s="1">
        <v>9713.8777331304009</v>
      </c>
      <c r="G8" s="37">
        <v>8656248.8213984706</v>
      </c>
    </row>
    <row r="9" spans="1:13" ht="15.75" thickBot="1" x14ac:dyDescent="0.3">
      <c r="A9" s="18">
        <v>2030</v>
      </c>
      <c r="B9" s="1">
        <v>1021078.7547989466</v>
      </c>
      <c r="C9" s="1">
        <v>1307918.0135899368</v>
      </c>
      <c r="D9" s="1">
        <v>6231727.4338924503</v>
      </c>
      <c r="E9" s="1">
        <v>29913.114142096299</v>
      </c>
      <c r="F9" s="1">
        <v>8810.2122189716993</v>
      </c>
      <c r="G9" s="37">
        <v>8599447.5286424011</v>
      </c>
    </row>
    <row r="10" spans="1:13" ht="15.75" thickBot="1" x14ac:dyDescent="0.3">
      <c r="A10" s="18">
        <v>2031</v>
      </c>
      <c r="B10" s="1">
        <v>1011399.3142258474</v>
      </c>
      <c r="C10" s="1">
        <v>1293146.376543819</v>
      </c>
      <c r="D10" s="1">
        <v>6227446.9287016261</v>
      </c>
      <c r="E10" s="1">
        <v>29864.5663750981</v>
      </c>
      <c r="F10" s="1">
        <v>7855.6213225190004</v>
      </c>
      <c r="G10" s="37">
        <v>8569712.8071689084</v>
      </c>
    </row>
    <row r="11" spans="1:13" ht="15.75" thickBot="1" x14ac:dyDescent="0.3">
      <c r="A11" s="18">
        <v>2032</v>
      </c>
      <c r="B11" s="1">
        <v>1003195.411578504</v>
      </c>
      <c r="C11" s="1">
        <v>1274395.5810296403</v>
      </c>
      <c r="D11" s="1">
        <v>6197818.6442136485</v>
      </c>
      <c r="E11" s="1">
        <v>29728.2766577398</v>
      </c>
      <c r="F11" s="1">
        <v>6983.9018797500003</v>
      </c>
      <c r="G11" s="37">
        <v>8512121.8153592832</v>
      </c>
    </row>
    <row r="12" spans="1:13" ht="15.75" thickBot="1" x14ac:dyDescent="0.3">
      <c r="A12" s="18">
        <v>2033</v>
      </c>
      <c r="B12" s="1">
        <v>988756.88855570205</v>
      </c>
      <c r="C12" s="1">
        <v>1248112.1628801259</v>
      </c>
      <c r="D12" s="1">
        <v>6167046.0423335414</v>
      </c>
      <c r="E12" s="1">
        <v>29552.579269720802</v>
      </c>
      <c r="F12" s="1">
        <v>6213.1404964709</v>
      </c>
      <c r="G12" s="37">
        <v>8439680.8135355599</v>
      </c>
    </row>
    <row r="13" spans="1:13" ht="15.75" thickBot="1" x14ac:dyDescent="0.3">
      <c r="A13" s="18">
        <v>2034</v>
      </c>
      <c r="B13" s="1">
        <v>978124.58204660576</v>
      </c>
      <c r="C13" s="1">
        <v>1227301.8623087595</v>
      </c>
      <c r="D13" s="1">
        <v>6123364.8893424794</v>
      </c>
      <c r="E13" s="1">
        <v>29411.885764668801</v>
      </c>
      <c r="F13" s="1">
        <v>5644.4020370375001</v>
      </c>
      <c r="G13" s="37">
        <v>8363847.6214995505</v>
      </c>
      <c r="H13" s="20"/>
      <c r="I13" s="20"/>
      <c r="J13" s="20"/>
      <c r="K13" s="20"/>
      <c r="L13" s="20"/>
      <c r="M13" s="20"/>
    </row>
    <row r="14" spans="1:13" ht="15.75" thickBot="1" x14ac:dyDescent="0.3">
      <c r="A14" s="18">
        <v>2035</v>
      </c>
      <c r="B14" s="1">
        <v>969876.85709929944</v>
      </c>
      <c r="C14" s="1">
        <v>1208435.8831449084</v>
      </c>
      <c r="D14" s="1">
        <v>6097857.8414003868</v>
      </c>
      <c r="E14" s="1">
        <v>29301.715467267</v>
      </c>
      <c r="F14" s="1">
        <v>5242.9590723676001</v>
      </c>
      <c r="G14" s="37">
        <v>8310715.2561842287</v>
      </c>
      <c r="H14" s="20"/>
      <c r="I14" s="20"/>
      <c r="J14" s="20"/>
      <c r="K14" s="20"/>
      <c r="L14" s="20"/>
      <c r="M14" s="20"/>
    </row>
    <row r="15" spans="1:13" ht="15.75" thickBot="1" x14ac:dyDescent="0.3">
      <c r="A15" s="18">
        <v>2036</v>
      </c>
      <c r="B15" s="1">
        <v>969935.68877741345</v>
      </c>
      <c r="C15" s="1">
        <v>1204584.2916859281</v>
      </c>
      <c r="D15" s="1">
        <v>6098869.0616410347</v>
      </c>
      <c r="E15" s="1">
        <v>29339.545343853999</v>
      </c>
      <c r="F15" s="1">
        <v>4990.7476193547</v>
      </c>
      <c r="G15" s="37">
        <v>8307719.335067586</v>
      </c>
      <c r="H15" s="20"/>
      <c r="I15" s="20"/>
      <c r="J15" s="20"/>
      <c r="K15" s="20"/>
      <c r="L15" s="20"/>
      <c r="M15" s="20"/>
    </row>
    <row r="16" spans="1:13" ht="15.75" thickBot="1" x14ac:dyDescent="0.3">
      <c r="A16" s="18">
        <v>2037</v>
      </c>
      <c r="B16" s="1">
        <v>965115.59690992022</v>
      </c>
      <c r="C16" s="1">
        <v>1195150.2031331139</v>
      </c>
      <c r="D16" s="1">
        <v>6078729.5888710925</v>
      </c>
      <c r="E16" s="1">
        <v>29357.768365363401</v>
      </c>
      <c r="F16" s="1">
        <v>4800.7992341188001</v>
      </c>
      <c r="G16" s="37">
        <v>8273153.9565136097</v>
      </c>
      <c r="H16" s="20"/>
      <c r="I16" s="20"/>
      <c r="J16" s="20"/>
      <c r="K16" s="20"/>
      <c r="L16" s="20"/>
      <c r="M16" s="20"/>
    </row>
    <row r="17" spans="1:13" ht="15.75" thickBot="1" x14ac:dyDescent="0.3">
      <c r="A17" s="18">
        <v>2038</v>
      </c>
      <c r="B17" s="1">
        <v>962573.61084613157</v>
      </c>
      <c r="C17" s="1">
        <v>1184429.7616780435</v>
      </c>
      <c r="D17" s="1">
        <v>6064950.5855748681</v>
      </c>
      <c r="E17" s="1">
        <v>29304.180369412501</v>
      </c>
      <c r="F17" s="1">
        <v>4691.4043102435999</v>
      </c>
      <c r="G17" s="37">
        <v>8245949.5427786997</v>
      </c>
      <c r="H17" s="20"/>
      <c r="I17" s="20"/>
      <c r="J17" s="20"/>
      <c r="K17" s="20"/>
      <c r="L17" s="20"/>
      <c r="M17" s="20"/>
    </row>
    <row r="18" spans="1:13" ht="15.75" thickBot="1" x14ac:dyDescent="0.3">
      <c r="A18" s="18">
        <v>2039</v>
      </c>
      <c r="B18" s="1">
        <v>961878.68857516744</v>
      </c>
      <c r="C18" s="1">
        <v>1176056.9257785147</v>
      </c>
      <c r="D18" s="1">
        <v>6052097.6079001231</v>
      </c>
      <c r="E18" s="1">
        <v>29267.315807047999</v>
      </c>
      <c r="F18" s="1">
        <v>4623.4380058975003</v>
      </c>
      <c r="G18" s="37">
        <v>8223923.9760667505</v>
      </c>
      <c r="H18" s="20"/>
      <c r="I18" s="20"/>
      <c r="J18" s="20"/>
      <c r="K18" s="20"/>
      <c r="L18" s="20"/>
      <c r="M18" s="20"/>
    </row>
    <row r="19" spans="1:13" ht="15.75" thickBot="1" x14ac:dyDescent="0.3">
      <c r="A19" s="18">
        <v>2040</v>
      </c>
      <c r="B19" s="1">
        <v>964527.99859319243</v>
      </c>
      <c r="C19" s="1">
        <v>1175573.985465562</v>
      </c>
      <c r="D19" s="1">
        <v>6053289.4518956365</v>
      </c>
      <c r="E19" s="1">
        <v>29261.181801709801</v>
      </c>
      <c r="F19" s="1">
        <v>4596.8095704610996</v>
      </c>
      <c r="G19" s="37">
        <v>8227249.4273265619</v>
      </c>
      <c r="H19" s="20"/>
      <c r="I19" s="20"/>
      <c r="J19" s="20"/>
      <c r="K19" s="20"/>
      <c r="L19" s="20"/>
      <c r="M19" s="20"/>
    </row>
    <row r="20" spans="1:13" ht="15.75" thickBot="1" x14ac:dyDescent="0.3">
      <c r="A20" s="18">
        <v>2041</v>
      </c>
      <c r="B20" s="1">
        <v>962236.10371662083</v>
      </c>
      <c r="C20" s="1">
        <v>1164676.6914930816</v>
      </c>
      <c r="D20" s="1">
        <v>6028175.2030470837</v>
      </c>
      <c r="E20" s="1">
        <v>29201.616369614399</v>
      </c>
      <c r="F20" s="1">
        <v>4555.9977749135996</v>
      </c>
      <c r="G20" s="37">
        <v>8188845.6124013131</v>
      </c>
      <c r="H20" s="20"/>
      <c r="I20" s="20"/>
      <c r="J20" s="20"/>
      <c r="K20" s="20"/>
      <c r="L20" s="20"/>
      <c r="M20" s="20"/>
    </row>
    <row r="21" spans="1:13" ht="15.75" thickBot="1" x14ac:dyDescent="0.3">
      <c r="A21" s="18">
        <v>2042</v>
      </c>
      <c r="B21" s="1">
        <v>970638.17726474185</v>
      </c>
      <c r="C21" s="1">
        <v>1176148.5529949672</v>
      </c>
      <c r="D21" s="1">
        <v>6031685.1802737042</v>
      </c>
      <c r="E21" s="1">
        <v>29369.478978956398</v>
      </c>
      <c r="F21" s="1">
        <v>4540.3826288431001</v>
      </c>
      <c r="G21" s="37">
        <v>8212381.7721412126</v>
      </c>
      <c r="H21" s="20"/>
      <c r="I21" s="20"/>
      <c r="J21" s="20"/>
      <c r="K21" s="20"/>
      <c r="L21" s="20"/>
      <c r="M21" s="20"/>
    </row>
    <row r="22" spans="1:13" ht="15.75" thickBot="1" x14ac:dyDescent="0.3">
      <c r="A22" s="18">
        <v>2043</v>
      </c>
      <c r="B22" s="1">
        <v>977552.49128314096</v>
      </c>
      <c r="C22" s="1">
        <v>1174234.2051213649</v>
      </c>
      <c r="D22" s="1">
        <v>6021365.9394015828</v>
      </c>
      <c r="E22" s="1">
        <v>29387.068711963198</v>
      </c>
      <c r="F22" s="1">
        <v>4530.8799396154</v>
      </c>
      <c r="G22" s="37">
        <v>8207070.5844576685</v>
      </c>
      <c r="H22" s="20"/>
      <c r="I22" s="20"/>
      <c r="J22" s="20"/>
      <c r="K22" s="20"/>
      <c r="L22" s="20"/>
      <c r="M22" s="20"/>
    </row>
    <row r="23" spans="1:13" ht="15.75" thickBot="1" x14ac:dyDescent="0.3">
      <c r="A23" s="18">
        <v>2044</v>
      </c>
      <c r="B23" s="1">
        <v>988825.61642906757</v>
      </c>
      <c r="C23" s="1">
        <v>1179732.13630347</v>
      </c>
      <c r="D23" s="1">
        <v>6023056.8671597615</v>
      </c>
      <c r="E23" s="1">
        <v>29415.3777063538</v>
      </c>
      <c r="F23" s="1">
        <v>4540.1274310346998</v>
      </c>
      <c r="G23" s="37">
        <v>8225570.1250296878</v>
      </c>
      <c r="H23" s="20"/>
      <c r="I23" s="20"/>
      <c r="J23" s="20"/>
      <c r="K23" s="20"/>
      <c r="L23" s="20"/>
      <c r="M23" s="20"/>
    </row>
    <row r="24" spans="1:13" ht="15.75" thickBot="1" x14ac:dyDescent="0.3">
      <c r="A24" s="38" t="s">
        <v>8</v>
      </c>
      <c r="B24" s="39"/>
      <c r="C24" s="39"/>
      <c r="D24" s="39"/>
      <c r="E24" s="39"/>
      <c r="F24" s="39"/>
      <c r="G24" s="40"/>
    </row>
    <row r="25" spans="1:13" ht="15.75" thickBot="1" x14ac:dyDescent="0.3">
      <c r="A25" s="18" t="str">
        <f>A4&amp;"-"&amp;RIGHT(A13,2)</f>
        <v>2025-34</v>
      </c>
      <c r="B25" s="19">
        <f t="shared" ref="B25:G25" si="0">(B13/B4)^(1/(COUNT(B4:B13)-1))-1</f>
        <v>-8.4016164956558503E-3</v>
      </c>
      <c r="C25" s="19">
        <f t="shared" si="0"/>
        <v>-1.416368300620674E-2</v>
      </c>
      <c r="D25" s="19">
        <f t="shared" si="0"/>
        <v>-4.0885371739869392E-3</v>
      </c>
      <c r="E25" s="19">
        <f t="shared" si="0"/>
        <v>-4.2745208536150159E-3</v>
      </c>
      <c r="F25" s="19">
        <f t="shared" si="0"/>
        <v>-7.8280632089472113E-2</v>
      </c>
      <c r="G25" s="19">
        <f t="shared" si="0"/>
        <v>-6.2131259764640623E-3</v>
      </c>
    </row>
    <row r="26" spans="1:13" ht="15.75" thickBot="1" x14ac:dyDescent="0.3">
      <c r="A26" s="18" t="str">
        <f>A4&amp;"-"&amp;RIGHT(A23,2)</f>
        <v>2025-44</v>
      </c>
      <c r="B26" s="19">
        <f>(B23/B4)^(1/(COUNT(B4:B23)-1))-1</f>
        <v>-3.4179892555009639E-3</v>
      </c>
      <c r="C26" s="19">
        <f t="shared" ref="C26:G26" si="1">(C23/C4)^(1/(COUNT(C4:C23)-1))-1</f>
        <v>-8.7987075350586252E-3</v>
      </c>
      <c r="D26" s="19">
        <f t="shared" si="1"/>
        <v>-2.8060089929402565E-3</v>
      </c>
      <c r="E26" s="19">
        <f t="shared" si="1"/>
        <v>-2.0208199220836942E-3</v>
      </c>
      <c r="F26" s="19">
        <f t="shared" si="1"/>
        <v>-4.8837632733641168E-2</v>
      </c>
      <c r="G26" s="19">
        <f t="shared" si="1"/>
        <v>-3.8223352899082741E-3</v>
      </c>
    </row>
  </sheetData>
  <mergeCells count="2">
    <mergeCell ref="A2:G2"/>
    <mergeCell ref="A24:G24"/>
  </mergeCells>
  <pageMargins left="0.7" right="0.7" top="0.75" bottom="0.75" header="0.3" footer="0.3"/>
  <pageSetup orientation="portrait" r:id="rId1"/>
  <ignoredErrors>
    <ignoredError sqref="B25:G25" formulaRange="1"/>
  </ignoredError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1"/>
  <dimension ref="A1:I50"/>
  <sheetViews>
    <sheetView zoomScale="145" zoomScaleNormal="145" workbookViewId="0"/>
  </sheetViews>
  <sheetFormatPr defaultRowHeight="15" x14ac:dyDescent="0.25"/>
  <cols>
    <col min="1" max="1" width="9.140625" style="3"/>
    <col min="2" max="2" width="13.28515625" style="3" bestFit="1" customWidth="1"/>
    <col min="3" max="3" width="6.85546875" style="3" bestFit="1" customWidth="1"/>
    <col min="4" max="4" width="8.85546875" style="3" bestFit="1" customWidth="1"/>
    <col min="5" max="5" width="6.85546875" style="3" bestFit="1" customWidth="1"/>
    <col min="6" max="6" width="14" style="3" customWidth="1"/>
    <col min="7" max="16384" width="9.140625" style="3"/>
  </cols>
  <sheetData>
    <row r="1" spans="1:1" x14ac:dyDescent="0.25">
      <c r="A1" s="3" t="s">
        <v>65</v>
      </c>
    </row>
    <row r="22" spans="1:9" x14ac:dyDescent="0.25">
      <c r="A22" s="51" t="s">
        <v>10</v>
      </c>
      <c r="B22" s="52"/>
      <c r="C22" s="52"/>
      <c r="D22" s="52"/>
      <c r="E22" s="52"/>
      <c r="F22" s="52"/>
      <c r="G22" s="52"/>
      <c r="H22" s="52"/>
      <c r="I22" s="52"/>
    </row>
    <row r="23" spans="1:9" ht="15.75" thickBot="1" x14ac:dyDescent="0.3">
      <c r="A23" s="18"/>
      <c r="B23" s="24" t="s">
        <v>11</v>
      </c>
      <c r="C23" s="24" t="s">
        <v>12</v>
      </c>
      <c r="D23" s="24" t="s">
        <v>62</v>
      </c>
      <c r="E23" s="24" t="s">
        <v>57</v>
      </c>
      <c r="F23" s="24" t="s">
        <v>13</v>
      </c>
      <c r="G23" s="24" t="s">
        <v>14</v>
      </c>
      <c r="H23" s="24" t="s">
        <v>61</v>
      </c>
      <c r="I23" s="24" t="s">
        <v>56</v>
      </c>
    </row>
    <row r="24" spans="1:9" ht="15.75" thickBot="1" x14ac:dyDescent="0.3">
      <c r="A24" s="18">
        <f>Inputs!C2</f>
        <v>2025</v>
      </c>
      <c r="B24" s="1">
        <v>12200.269</v>
      </c>
      <c r="C24" s="1">
        <v>11928.717000000001</v>
      </c>
      <c r="D24" s="1">
        <v>11706.053</v>
      </c>
      <c r="E24" s="1">
        <v>11305.832</v>
      </c>
      <c r="F24" s="1">
        <v>11318.281000000001</v>
      </c>
      <c r="G24" s="1">
        <v>10664.919</v>
      </c>
      <c r="H24" s="1">
        <v>11243.582</v>
      </c>
      <c r="I24" s="1">
        <v>11342.546</v>
      </c>
    </row>
    <row r="25" spans="1:9" ht="15.75" thickBot="1" x14ac:dyDescent="0.3">
      <c r="A25" s="18">
        <f>A24 + 1</f>
        <v>2026</v>
      </c>
      <c r="B25" s="1">
        <v>12136.297</v>
      </c>
      <c r="C25" s="1">
        <v>11915.049000000001</v>
      </c>
      <c r="D25" s="1">
        <v>12116.157999999999</v>
      </c>
      <c r="E25" s="1">
        <v>11251.463</v>
      </c>
      <c r="F25" s="1">
        <v>11270.289000000001</v>
      </c>
      <c r="G25" s="1">
        <v>10614.108</v>
      </c>
      <c r="H25" s="1">
        <v>11184.91</v>
      </c>
      <c r="I25" s="1">
        <v>11313.132</v>
      </c>
    </row>
    <row r="26" spans="1:9" ht="15.75" thickBot="1" x14ac:dyDescent="0.3">
      <c r="A26" s="18">
        <f t="shared" ref="A26:A43" si="0">A25 + 1</f>
        <v>2027</v>
      </c>
      <c r="B26" s="1">
        <v>12299.172</v>
      </c>
      <c r="C26" s="1">
        <v>12083.141</v>
      </c>
      <c r="D26" s="1">
        <v>13518.118</v>
      </c>
      <c r="E26" s="1">
        <v>11394.987999999999</v>
      </c>
      <c r="F26" s="1">
        <v>11424.941999999999</v>
      </c>
      <c r="G26" s="1">
        <v>10751.834000000001</v>
      </c>
      <c r="H26" s="1">
        <v>11316.419</v>
      </c>
      <c r="I26" s="1">
        <v>11474.455</v>
      </c>
    </row>
    <row r="27" spans="1:9" ht="15.75" thickBot="1" x14ac:dyDescent="0.3">
      <c r="A27" s="18">
        <f t="shared" si="0"/>
        <v>2028</v>
      </c>
      <c r="B27" s="1">
        <v>12439.438</v>
      </c>
      <c r="C27" s="1">
        <v>12221.026</v>
      </c>
      <c r="D27" s="1">
        <v>15366.963</v>
      </c>
      <c r="E27" s="1">
        <v>11511.072</v>
      </c>
      <c r="F27" s="1">
        <v>11553.413</v>
      </c>
      <c r="G27" s="1">
        <v>10866.546</v>
      </c>
      <c r="H27" s="1">
        <v>11443.434999999999</v>
      </c>
      <c r="I27" s="1">
        <v>11623.782999999999</v>
      </c>
    </row>
    <row r="28" spans="1:9" ht="15.75" thickBot="1" x14ac:dyDescent="0.3">
      <c r="A28" s="18">
        <f t="shared" si="0"/>
        <v>2029</v>
      </c>
      <c r="B28" s="1">
        <v>12587.870999999999</v>
      </c>
      <c r="C28" s="1">
        <v>12386.588</v>
      </c>
      <c r="D28" s="1">
        <v>16725.221000000001</v>
      </c>
      <c r="E28" s="1">
        <v>11633.334999999999</v>
      </c>
      <c r="F28" s="1">
        <v>11690.472</v>
      </c>
      <c r="G28" s="1">
        <v>10986.356</v>
      </c>
      <c r="H28" s="1">
        <v>11579.981</v>
      </c>
      <c r="I28" s="1">
        <v>11784.355</v>
      </c>
    </row>
    <row r="29" spans="1:9" ht="15.75" thickBot="1" x14ac:dyDescent="0.3">
      <c r="A29" s="18">
        <f t="shared" si="0"/>
        <v>2030</v>
      </c>
      <c r="B29" s="1">
        <v>12752.853999999999</v>
      </c>
      <c r="C29" s="1">
        <v>12576.166999999999</v>
      </c>
      <c r="D29" s="1">
        <v>17951.93</v>
      </c>
      <c r="E29" s="1">
        <v>11770.951999999999</v>
      </c>
      <c r="F29" s="1">
        <v>11844.355</v>
      </c>
      <c r="G29" s="1">
        <v>11121.097</v>
      </c>
      <c r="H29" s="1">
        <v>11732.861000000001</v>
      </c>
      <c r="I29" s="1">
        <v>11964.763999999999</v>
      </c>
    </row>
    <row r="30" spans="1:9" ht="15.75" thickBot="1" x14ac:dyDescent="0.3">
      <c r="A30" s="18">
        <f t="shared" si="0"/>
        <v>2031</v>
      </c>
      <c r="B30" s="1">
        <v>13059.005999999999</v>
      </c>
      <c r="C30" s="1">
        <v>12881.421</v>
      </c>
      <c r="D30" s="1">
        <v>18885.471000000001</v>
      </c>
      <c r="E30" s="1">
        <v>12015.498</v>
      </c>
      <c r="F30" s="1">
        <v>12103.886</v>
      </c>
      <c r="G30" s="1">
        <v>11379.69</v>
      </c>
      <c r="H30" s="1">
        <v>11990.669</v>
      </c>
      <c r="I30" s="1">
        <v>12253.779</v>
      </c>
    </row>
    <row r="31" spans="1:9" ht="15.75" thickBot="1" x14ac:dyDescent="0.3">
      <c r="A31" s="18">
        <f t="shared" si="0"/>
        <v>2032</v>
      </c>
      <c r="B31" s="1">
        <v>13127.95</v>
      </c>
      <c r="C31" s="1">
        <v>13007.377</v>
      </c>
      <c r="D31" s="1">
        <v>19370.417000000001</v>
      </c>
      <c r="E31" s="1">
        <v>12111.686</v>
      </c>
      <c r="F31" s="1">
        <v>12192.727000000001</v>
      </c>
      <c r="G31" s="1">
        <v>11492.145</v>
      </c>
      <c r="H31" s="1">
        <v>12078.356</v>
      </c>
      <c r="I31" s="1">
        <v>12372.731</v>
      </c>
    </row>
    <row r="32" spans="1:9" ht="15.75" thickBot="1" x14ac:dyDescent="0.3">
      <c r="A32" s="18">
        <f t="shared" si="0"/>
        <v>2033</v>
      </c>
      <c r="B32" s="1">
        <v>13301.436</v>
      </c>
      <c r="C32" s="1">
        <v>13203.477000000001</v>
      </c>
      <c r="D32" s="1">
        <v>19551.59</v>
      </c>
      <c r="E32" s="1">
        <v>12288.617</v>
      </c>
      <c r="F32" s="1">
        <v>12363.026</v>
      </c>
      <c r="G32" s="1">
        <v>11668.663</v>
      </c>
      <c r="H32" s="1">
        <v>12250.171</v>
      </c>
      <c r="I32" s="1">
        <v>12561.692999999999</v>
      </c>
    </row>
    <row r="33" spans="1:9" ht="15.75" thickBot="1" x14ac:dyDescent="0.3">
      <c r="A33" s="18">
        <f t="shared" si="0"/>
        <v>2034</v>
      </c>
      <c r="B33" s="1">
        <v>13503.512000000001</v>
      </c>
      <c r="C33" s="1">
        <v>13425.778</v>
      </c>
      <c r="D33" s="1">
        <v>19742.483</v>
      </c>
      <c r="E33" s="1">
        <v>12488.254999999999</v>
      </c>
      <c r="F33" s="1">
        <v>12575.023999999999</v>
      </c>
      <c r="G33" s="1">
        <v>11862.956</v>
      </c>
      <c r="H33" s="1">
        <v>12460.359</v>
      </c>
      <c r="I33" s="1">
        <v>12777.130999999999</v>
      </c>
    </row>
    <row r="34" spans="1:9" ht="15.75" thickBot="1" x14ac:dyDescent="0.3">
      <c r="A34" s="18">
        <f t="shared" si="0"/>
        <v>2035</v>
      </c>
      <c r="B34" s="1">
        <v>13738.624</v>
      </c>
      <c r="C34" s="1">
        <v>13684.62</v>
      </c>
      <c r="D34" s="1">
        <v>19965.593000000001</v>
      </c>
      <c r="E34" s="1">
        <v>12720.317999999999</v>
      </c>
      <c r="F34" s="1">
        <v>12819.123</v>
      </c>
      <c r="G34" s="1">
        <v>12086.866</v>
      </c>
      <c r="H34" s="1">
        <v>12704.44</v>
      </c>
      <c r="I34" s="1">
        <v>13025.084000000001</v>
      </c>
    </row>
    <row r="35" spans="1:9" ht="15.75" thickBot="1" x14ac:dyDescent="0.3">
      <c r="A35" s="18">
        <f t="shared" si="0"/>
        <v>2036</v>
      </c>
      <c r="B35" s="1">
        <v>14039.599</v>
      </c>
      <c r="C35" s="1">
        <v>14022.995999999999</v>
      </c>
      <c r="D35" s="1">
        <v>20254.553</v>
      </c>
      <c r="E35" s="1">
        <v>13025.044</v>
      </c>
      <c r="F35" s="1">
        <v>13134.489</v>
      </c>
      <c r="G35" s="1">
        <v>12372.084000000001</v>
      </c>
      <c r="H35" s="1">
        <v>13019.796</v>
      </c>
      <c r="I35" s="1">
        <v>13338.798000000001</v>
      </c>
    </row>
    <row r="36" spans="1:9" ht="15.75" thickBot="1" x14ac:dyDescent="0.3">
      <c r="A36" s="18">
        <f t="shared" si="0"/>
        <v>2037</v>
      </c>
      <c r="B36" s="1">
        <v>14329.492</v>
      </c>
      <c r="C36" s="1">
        <v>14305.031000000001</v>
      </c>
      <c r="D36" s="1">
        <v>20526.034</v>
      </c>
      <c r="E36" s="1">
        <v>13284.394</v>
      </c>
      <c r="F36" s="1">
        <v>13404.465</v>
      </c>
      <c r="G36" s="1">
        <v>12624.994000000001</v>
      </c>
      <c r="H36" s="1">
        <v>13289.487999999999</v>
      </c>
      <c r="I36" s="1">
        <v>13602.591</v>
      </c>
    </row>
    <row r="37" spans="1:9" ht="15.75" thickBot="1" x14ac:dyDescent="0.3">
      <c r="A37" s="18">
        <f t="shared" si="0"/>
        <v>2038</v>
      </c>
      <c r="B37" s="1">
        <v>14631.119000000001</v>
      </c>
      <c r="C37" s="1">
        <v>14613.573</v>
      </c>
      <c r="D37" s="1">
        <v>20817.028999999999</v>
      </c>
      <c r="E37" s="1">
        <v>13562.848</v>
      </c>
      <c r="F37" s="1">
        <v>13693.112999999999</v>
      </c>
      <c r="G37" s="1">
        <v>12895.445</v>
      </c>
      <c r="H37" s="1">
        <v>13578.079</v>
      </c>
      <c r="I37" s="1">
        <v>13894.019</v>
      </c>
    </row>
    <row r="38" spans="1:9" ht="15.75" thickBot="1" x14ac:dyDescent="0.3">
      <c r="A38" s="18">
        <f t="shared" si="0"/>
        <v>2039</v>
      </c>
      <c r="B38" s="1">
        <v>14928.432000000001</v>
      </c>
      <c r="C38" s="1">
        <v>14919.484</v>
      </c>
      <c r="D38" s="1">
        <v>21103.758999999998</v>
      </c>
      <c r="E38" s="1">
        <v>13838.066999999999</v>
      </c>
      <c r="F38" s="1">
        <v>13978.19</v>
      </c>
      <c r="G38" s="1">
        <v>13164.936</v>
      </c>
      <c r="H38" s="1">
        <v>13863.145</v>
      </c>
      <c r="I38" s="1">
        <v>14193.912</v>
      </c>
    </row>
    <row r="39" spans="1:9" ht="15.75" thickBot="1" x14ac:dyDescent="0.3">
      <c r="A39" s="18">
        <f t="shared" si="0"/>
        <v>2040</v>
      </c>
      <c r="B39" s="1">
        <v>15238.073</v>
      </c>
      <c r="C39" s="1">
        <v>15247.974</v>
      </c>
      <c r="D39" s="1">
        <v>21404.492999999999</v>
      </c>
      <c r="E39" s="1">
        <v>14129.245000000001</v>
      </c>
      <c r="F39" s="1">
        <v>14278.661</v>
      </c>
      <c r="G39" s="1">
        <v>13450.828</v>
      </c>
      <c r="H39" s="1">
        <v>14163.683999999999</v>
      </c>
      <c r="I39" s="1">
        <v>14508.661</v>
      </c>
    </row>
    <row r="40" spans="1:9" ht="15.75" thickBot="1" x14ac:dyDescent="0.3">
      <c r="A40" s="18">
        <f t="shared" si="0"/>
        <v>2041</v>
      </c>
      <c r="B40" s="1">
        <v>15551.79</v>
      </c>
      <c r="C40" s="1">
        <v>15574.135</v>
      </c>
      <c r="D40" s="1">
        <v>21708.22</v>
      </c>
      <c r="E40" s="1">
        <v>14422.085999999999</v>
      </c>
      <c r="F40" s="1">
        <v>14581.022000000001</v>
      </c>
      <c r="G40" s="1">
        <v>13737.4</v>
      </c>
      <c r="H40" s="1">
        <v>14466.017</v>
      </c>
      <c r="I40" s="1">
        <v>14825.862999999999</v>
      </c>
    </row>
    <row r="41" spans="1:9" ht="15.75" thickBot="1" x14ac:dyDescent="0.3">
      <c r="A41" s="18">
        <f t="shared" si="0"/>
        <v>2042</v>
      </c>
      <c r="B41" s="1">
        <v>16039.857</v>
      </c>
      <c r="C41" s="1">
        <v>16035.718000000001</v>
      </c>
      <c r="D41" s="1">
        <v>22109.746999999999</v>
      </c>
      <c r="E41" s="1">
        <v>14839.876</v>
      </c>
      <c r="F41" s="1">
        <v>15007.86</v>
      </c>
      <c r="G41" s="1">
        <v>14134.781000000001</v>
      </c>
      <c r="H41" s="1">
        <v>14892.621999999999</v>
      </c>
      <c r="I41" s="1">
        <v>15267.111999999999</v>
      </c>
    </row>
    <row r="42" spans="1:9" ht="15.75" thickBot="1" x14ac:dyDescent="0.3">
      <c r="A42" s="18">
        <f t="shared" si="0"/>
        <v>2043</v>
      </c>
      <c r="B42" s="1">
        <v>16243.546</v>
      </c>
      <c r="C42" s="1">
        <v>16289.404</v>
      </c>
      <c r="D42" s="1">
        <v>22368.67</v>
      </c>
      <c r="E42" s="1">
        <v>15060.263999999999</v>
      </c>
      <c r="F42" s="1">
        <v>15237.089</v>
      </c>
      <c r="G42" s="1">
        <v>14356.11</v>
      </c>
      <c r="H42" s="1">
        <v>15121.778</v>
      </c>
      <c r="I42" s="1">
        <v>15510.669</v>
      </c>
    </row>
    <row r="43" spans="1:9" ht="15.75" thickBot="1" x14ac:dyDescent="0.3">
      <c r="A43" s="18">
        <f t="shared" si="0"/>
        <v>2044</v>
      </c>
      <c r="B43" s="1">
        <v>16534.837</v>
      </c>
      <c r="C43" s="1">
        <v>16605.092000000001</v>
      </c>
      <c r="D43" s="1">
        <v>22651.100999999999</v>
      </c>
      <c r="E43" s="1">
        <v>15332.722</v>
      </c>
      <c r="F43" s="1">
        <v>15518.087</v>
      </c>
      <c r="G43" s="1">
        <v>14623.255999999999</v>
      </c>
      <c r="H43" s="1">
        <v>15402.785</v>
      </c>
      <c r="I43" s="1">
        <v>15805.749</v>
      </c>
    </row>
    <row r="46" spans="1:9" x14ac:dyDescent="0.25">
      <c r="B46" s="20"/>
    </row>
    <row r="47" spans="1:9" x14ac:dyDescent="0.25">
      <c r="B47" s="20"/>
    </row>
    <row r="48" spans="1:9" x14ac:dyDescent="0.25">
      <c r="B48" s="20"/>
    </row>
    <row r="49" spans="2:2" x14ac:dyDescent="0.25">
      <c r="B49" s="20"/>
    </row>
    <row r="50" spans="2:2" x14ac:dyDescent="0.25">
      <c r="B50" s="20"/>
    </row>
  </sheetData>
  <mergeCells count="1">
    <mergeCell ref="A22:I2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ED0BB-69EB-46DB-858B-C562D939488F}">
  <sheetPr codeName="Sheet2">
    <pageSetUpPr fitToPage="1"/>
  </sheetPr>
  <dimension ref="C3:Z31"/>
  <sheetViews>
    <sheetView workbookViewId="0"/>
  </sheetViews>
  <sheetFormatPr defaultRowHeight="15" x14ac:dyDescent="0.25"/>
  <cols>
    <col min="1" max="3" width="9.140625" style="3"/>
    <col min="4" max="6" width="9.28515625" style="3" customWidth="1"/>
    <col min="7" max="14" width="9.140625" style="3"/>
    <col min="15" max="15" width="12" style="3" customWidth="1"/>
    <col min="16" max="16" width="10.5703125" style="3" customWidth="1"/>
    <col min="17" max="17" width="10.42578125" style="3" customWidth="1"/>
    <col min="18" max="16384" width="9.140625" style="3"/>
  </cols>
  <sheetData>
    <row r="3" spans="3:26" x14ac:dyDescent="0.25">
      <c r="C3" s="3" t="s">
        <v>91</v>
      </c>
      <c r="I3" s="3" t="s">
        <v>92</v>
      </c>
    </row>
    <row r="4" spans="3:26" x14ac:dyDescent="0.25">
      <c r="D4" s="5" t="s">
        <v>96</v>
      </c>
      <c r="E4" s="6" t="s">
        <v>97</v>
      </c>
      <c r="F4" s="6" t="s">
        <v>93</v>
      </c>
      <c r="G4" s="7"/>
      <c r="J4" s="6" t="str">
        <f>D4</f>
        <v>2025 IRP</v>
      </c>
      <c r="K4" s="7" t="str">
        <f>E4</f>
        <v>2023 IRP</v>
      </c>
      <c r="L4" s="6" t="str">
        <f>F4</f>
        <v>Change</v>
      </c>
      <c r="M4" s="7"/>
    </row>
    <row r="5" spans="3:26" x14ac:dyDescent="0.25">
      <c r="C5" s="3">
        <v>2025</v>
      </c>
      <c r="D5" s="5">
        <v>64414.79</v>
      </c>
      <c r="E5" s="5">
        <v>69805.06</v>
      </c>
      <c r="F5" s="8">
        <f>D5/E5-1</f>
        <v>-7.721890075017479E-2</v>
      </c>
      <c r="G5" s="9"/>
      <c r="I5" s="3">
        <f>C5</f>
        <v>2025</v>
      </c>
      <c r="J5" s="9">
        <v>11318.281000000001</v>
      </c>
      <c r="K5" s="9">
        <v>11746.891</v>
      </c>
      <c r="L5" s="8">
        <f>J5/K5-1</f>
        <v>-3.6487101140207923E-2</v>
      </c>
      <c r="M5" s="9"/>
      <c r="U5" s="10"/>
      <c r="V5" s="10"/>
      <c r="W5" s="10"/>
      <c r="X5" s="9"/>
      <c r="Y5" s="10"/>
      <c r="Z5" s="10"/>
    </row>
    <row r="6" spans="3:26" x14ac:dyDescent="0.25">
      <c r="C6" s="3">
        <f>C5+1</f>
        <v>2026</v>
      </c>
      <c r="D6" s="5">
        <v>64231.88</v>
      </c>
      <c r="E6" s="5">
        <v>69938.42</v>
      </c>
      <c r="F6" s="8">
        <f t="shared" ref="F6:F24" si="0">D6/E6-1</f>
        <v>-8.1593779213199324E-2</v>
      </c>
      <c r="G6" s="9"/>
      <c r="I6" s="3">
        <f t="shared" ref="I6:I24" si="1">I5+1</f>
        <v>2026</v>
      </c>
      <c r="J6" s="9">
        <v>11270.289000000001</v>
      </c>
      <c r="K6" s="9">
        <v>11758.165999999999</v>
      </c>
      <c r="L6" s="8">
        <f t="shared" ref="L6:L24" si="2">J6/K6-1</f>
        <v>-4.1492610327154678E-2</v>
      </c>
      <c r="M6" s="9"/>
      <c r="U6" s="10"/>
      <c r="V6" s="10"/>
      <c r="W6" s="10"/>
      <c r="X6" s="9"/>
      <c r="Y6" s="10"/>
      <c r="Z6" s="10"/>
    </row>
    <row r="7" spans="3:26" x14ac:dyDescent="0.25">
      <c r="C7" s="3">
        <f t="shared" ref="C7:C24" si="3">C6+1</f>
        <v>2027</v>
      </c>
      <c r="D7" s="5">
        <v>65395.39</v>
      </c>
      <c r="E7" s="5">
        <v>72649.77</v>
      </c>
      <c r="F7" s="8">
        <f t="shared" si="0"/>
        <v>-9.985413580800051E-2</v>
      </c>
      <c r="G7" s="9"/>
      <c r="I7" s="3">
        <f t="shared" si="1"/>
        <v>2027</v>
      </c>
      <c r="J7" s="9">
        <v>11424.941999999999</v>
      </c>
      <c r="K7" s="9">
        <v>12051.385</v>
      </c>
      <c r="L7" s="8">
        <f t="shared" si="2"/>
        <v>-5.1980996375105559E-2</v>
      </c>
      <c r="M7" s="9"/>
      <c r="U7" s="10"/>
      <c r="V7" s="10"/>
      <c r="W7" s="10"/>
      <c r="X7" s="9"/>
      <c r="Y7" s="10"/>
      <c r="Z7" s="10"/>
    </row>
    <row r="8" spans="3:26" x14ac:dyDescent="0.25">
      <c r="C8" s="3">
        <f t="shared" si="3"/>
        <v>2028</v>
      </c>
      <c r="D8" s="5">
        <v>66504.259999999995</v>
      </c>
      <c r="E8" s="5">
        <v>76681.119999999995</v>
      </c>
      <c r="F8" s="8">
        <f t="shared" si="0"/>
        <v>-0.13271663220359853</v>
      </c>
      <c r="G8" s="9"/>
      <c r="I8" s="3">
        <f t="shared" si="1"/>
        <v>2028</v>
      </c>
      <c r="J8" s="9">
        <v>11553.413</v>
      </c>
      <c r="K8" s="9">
        <v>12484.837</v>
      </c>
      <c r="L8" s="8">
        <f t="shared" si="2"/>
        <v>-7.4604418143384588E-2</v>
      </c>
      <c r="M8" s="9"/>
      <c r="U8" s="10"/>
      <c r="V8" s="10"/>
      <c r="W8" s="10"/>
      <c r="X8" s="9"/>
      <c r="Y8" s="10"/>
      <c r="Z8" s="10"/>
    </row>
    <row r="9" spans="3:26" x14ac:dyDescent="0.25">
      <c r="C9" s="3">
        <f t="shared" si="3"/>
        <v>2029</v>
      </c>
      <c r="D9" s="5">
        <v>67262.990000000005</v>
      </c>
      <c r="E9" s="5">
        <v>77919.28</v>
      </c>
      <c r="F9" s="8">
        <f t="shared" si="0"/>
        <v>-0.13676063228510316</v>
      </c>
      <c r="G9" s="9"/>
      <c r="I9" s="3">
        <f t="shared" si="1"/>
        <v>2029</v>
      </c>
      <c r="J9" s="9">
        <v>11690.472</v>
      </c>
      <c r="K9" s="9">
        <v>12682.933000000001</v>
      </c>
      <c r="L9" s="8">
        <f t="shared" si="2"/>
        <v>-7.8251694619848711E-2</v>
      </c>
      <c r="M9" s="9"/>
      <c r="U9" s="10"/>
      <c r="V9" s="10"/>
      <c r="W9" s="10"/>
      <c r="X9" s="9"/>
      <c r="Y9" s="10"/>
      <c r="Z9" s="10"/>
    </row>
    <row r="10" spans="3:26" x14ac:dyDescent="0.25">
      <c r="C10" s="3">
        <f t="shared" si="3"/>
        <v>2030</v>
      </c>
      <c r="D10" s="5">
        <v>68211.820000000007</v>
      </c>
      <c r="E10" s="5">
        <v>78811.839999999997</v>
      </c>
      <c r="F10" s="8">
        <f t="shared" si="0"/>
        <v>-0.13449781149634354</v>
      </c>
      <c r="G10" s="9"/>
      <c r="I10" s="3">
        <f t="shared" si="1"/>
        <v>2030</v>
      </c>
      <c r="J10" s="9">
        <v>11844.355</v>
      </c>
      <c r="K10" s="9">
        <v>12815.474</v>
      </c>
      <c r="L10" s="8">
        <f t="shared" si="2"/>
        <v>-7.5777064508109504E-2</v>
      </c>
      <c r="M10" s="9"/>
      <c r="U10" s="10"/>
      <c r="V10" s="10"/>
      <c r="W10" s="10"/>
      <c r="X10" s="9"/>
      <c r="Y10" s="10"/>
      <c r="Z10" s="10"/>
    </row>
    <row r="11" spans="3:26" x14ac:dyDescent="0.25">
      <c r="C11" s="3">
        <f t="shared" si="3"/>
        <v>2031</v>
      </c>
      <c r="D11" s="5">
        <v>69249.31</v>
      </c>
      <c r="E11" s="5">
        <v>80380.69</v>
      </c>
      <c r="F11" s="8">
        <f t="shared" si="0"/>
        <v>-0.13848326009642375</v>
      </c>
      <c r="G11" s="9"/>
      <c r="I11" s="3">
        <f t="shared" si="1"/>
        <v>2031</v>
      </c>
      <c r="J11" s="9">
        <v>12103.886</v>
      </c>
      <c r="K11" s="9">
        <v>13122.623</v>
      </c>
      <c r="L11" s="8">
        <f t="shared" si="2"/>
        <v>-7.763211668886616E-2</v>
      </c>
      <c r="M11" s="9"/>
      <c r="U11" s="10"/>
      <c r="V11" s="10"/>
      <c r="W11" s="10"/>
      <c r="X11" s="9"/>
      <c r="Y11" s="10"/>
      <c r="Z11" s="10"/>
    </row>
    <row r="12" spans="3:26" x14ac:dyDescent="0.25">
      <c r="C12" s="3">
        <f t="shared" si="3"/>
        <v>2032</v>
      </c>
      <c r="D12" s="5">
        <v>70277.070000000007</v>
      </c>
      <c r="E12" s="5">
        <v>81321.78</v>
      </c>
      <c r="F12" s="8">
        <f t="shared" si="0"/>
        <v>-0.13581490715033528</v>
      </c>
      <c r="G12" s="9"/>
      <c r="I12" s="3">
        <f t="shared" si="1"/>
        <v>2032</v>
      </c>
      <c r="J12" s="9">
        <v>12192.727000000001</v>
      </c>
      <c r="K12" s="9">
        <v>13208.785</v>
      </c>
      <c r="L12" s="8">
        <f t="shared" si="2"/>
        <v>-7.6922896390546058E-2</v>
      </c>
      <c r="M12" s="9"/>
      <c r="U12" s="10"/>
      <c r="V12" s="10"/>
      <c r="W12" s="10"/>
      <c r="X12" s="9"/>
      <c r="Y12" s="10"/>
      <c r="Z12" s="10"/>
    </row>
    <row r="13" spans="3:26" x14ac:dyDescent="0.25">
      <c r="C13" s="3">
        <f t="shared" si="3"/>
        <v>2033</v>
      </c>
      <c r="D13" s="5">
        <v>71146.81</v>
      </c>
      <c r="E13" s="5">
        <v>82222.23</v>
      </c>
      <c r="F13" s="8">
        <f t="shared" si="0"/>
        <v>-0.13470104131206362</v>
      </c>
      <c r="G13" s="9"/>
      <c r="I13" s="3">
        <f t="shared" si="1"/>
        <v>2033</v>
      </c>
      <c r="J13" s="9">
        <v>12363.026</v>
      </c>
      <c r="K13" s="9">
        <v>13347.302</v>
      </c>
      <c r="L13" s="8">
        <f t="shared" si="2"/>
        <v>-7.3743442682273952E-2</v>
      </c>
      <c r="M13" s="9"/>
      <c r="U13" s="10"/>
      <c r="V13" s="10"/>
      <c r="W13" s="10"/>
      <c r="X13" s="9"/>
      <c r="Y13" s="10"/>
      <c r="Z13" s="10"/>
    </row>
    <row r="14" spans="3:26" x14ac:dyDescent="0.25">
      <c r="C14" s="3">
        <f t="shared" si="3"/>
        <v>2034</v>
      </c>
      <c r="D14" s="5">
        <v>72221.11</v>
      </c>
      <c r="E14" s="5">
        <v>83351.539999999994</v>
      </c>
      <c r="F14" s="8">
        <f t="shared" si="0"/>
        <v>-0.13353598505798447</v>
      </c>
      <c r="G14" s="9"/>
      <c r="I14" s="3">
        <f t="shared" si="1"/>
        <v>2034</v>
      </c>
      <c r="J14" s="9">
        <v>12575.023999999999</v>
      </c>
      <c r="K14" s="9">
        <v>13512.468000000001</v>
      </c>
      <c r="L14" s="8">
        <f t="shared" si="2"/>
        <v>-6.9376223499659773E-2</v>
      </c>
      <c r="M14" s="9"/>
      <c r="U14" s="10"/>
      <c r="V14" s="10"/>
      <c r="W14" s="10"/>
      <c r="X14" s="9"/>
      <c r="Y14" s="10"/>
      <c r="Z14" s="10"/>
    </row>
    <row r="15" spans="3:26" x14ac:dyDescent="0.25">
      <c r="C15" s="3">
        <f t="shared" si="3"/>
        <v>2035</v>
      </c>
      <c r="D15" s="5">
        <v>73405.279999999999</v>
      </c>
      <c r="E15" s="5">
        <v>84549.96</v>
      </c>
      <c r="F15" s="8">
        <f t="shared" si="0"/>
        <v>-0.13181177140710665</v>
      </c>
      <c r="G15" s="9"/>
      <c r="I15" s="3">
        <f t="shared" si="1"/>
        <v>2035</v>
      </c>
      <c r="J15" s="9">
        <v>12819.123</v>
      </c>
      <c r="K15" s="9">
        <v>13691.7</v>
      </c>
      <c r="L15" s="8">
        <f t="shared" si="2"/>
        <v>-6.3730362190232093E-2</v>
      </c>
      <c r="M15" s="9"/>
      <c r="U15" s="10"/>
      <c r="V15" s="10"/>
      <c r="W15" s="10"/>
      <c r="X15" s="9"/>
      <c r="Y15" s="10"/>
      <c r="Z15" s="10"/>
    </row>
    <row r="16" spans="3:26" x14ac:dyDescent="0.25">
      <c r="C16" s="3">
        <f t="shared" si="3"/>
        <v>2036</v>
      </c>
      <c r="D16" s="5">
        <v>74846.73</v>
      </c>
      <c r="E16" s="5">
        <v>85984.85</v>
      </c>
      <c r="F16" s="8">
        <f t="shared" si="0"/>
        <v>-0.12953584265135087</v>
      </c>
      <c r="G16" s="9"/>
      <c r="I16" s="3">
        <f t="shared" si="1"/>
        <v>2036</v>
      </c>
      <c r="J16" s="9">
        <v>13134.489</v>
      </c>
      <c r="K16" s="9">
        <v>13953.233</v>
      </c>
      <c r="L16" s="8">
        <f t="shared" si="2"/>
        <v>-5.8677727233537924E-2</v>
      </c>
      <c r="M16" s="9"/>
      <c r="U16" s="10"/>
      <c r="V16" s="9"/>
      <c r="W16" s="10"/>
      <c r="X16" s="9"/>
      <c r="Y16" s="10"/>
      <c r="Z16" s="10"/>
    </row>
    <row r="17" spans="3:26" x14ac:dyDescent="0.25">
      <c r="C17" s="3">
        <f t="shared" si="3"/>
        <v>2037</v>
      </c>
      <c r="D17" s="5">
        <v>76072.03</v>
      </c>
      <c r="E17" s="5">
        <v>87179.75</v>
      </c>
      <c r="F17" s="8">
        <f t="shared" si="0"/>
        <v>-0.127411698244145</v>
      </c>
      <c r="G17" s="9"/>
      <c r="I17" s="3">
        <f t="shared" si="1"/>
        <v>2037</v>
      </c>
      <c r="J17" s="9">
        <v>13404.465</v>
      </c>
      <c r="K17" s="9">
        <v>14117.739</v>
      </c>
      <c r="L17" s="8">
        <f t="shared" si="2"/>
        <v>-5.0523245967360575E-2</v>
      </c>
      <c r="M17" s="9"/>
      <c r="U17" s="10"/>
      <c r="V17" s="9"/>
      <c r="W17" s="10"/>
      <c r="X17" s="9"/>
      <c r="Y17" s="10"/>
      <c r="Z17" s="10"/>
    </row>
    <row r="18" spans="3:26" x14ac:dyDescent="0.25">
      <c r="C18" s="3">
        <f t="shared" si="3"/>
        <v>2038</v>
      </c>
      <c r="D18" s="5">
        <v>77511.61</v>
      </c>
      <c r="E18" s="5">
        <v>88585.25</v>
      </c>
      <c r="F18" s="8">
        <f t="shared" si="0"/>
        <v>-0.12500546084139286</v>
      </c>
      <c r="G18" s="9"/>
      <c r="I18" s="3">
        <f t="shared" si="1"/>
        <v>2038</v>
      </c>
      <c r="J18" s="9">
        <v>13693.112999999999</v>
      </c>
      <c r="K18" s="9">
        <v>14299.512000000001</v>
      </c>
      <c r="L18" s="8">
        <f t="shared" si="2"/>
        <v>-4.2406971650501113E-2</v>
      </c>
      <c r="M18" s="9"/>
      <c r="U18" s="10"/>
      <c r="V18" s="9"/>
      <c r="W18" s="10"/>
      <c r="X18" s="9"/>
      <c r="Y18" s="10"/>
      <c r="Z18" s="10"/>
    </row>
    <row r="19" spans="3:26" x14ac:dyDescent="0.25">
      <c r="C19" s="3">
        <f t="shared" si="3"/>
        <v>2039</v>
      </c>
      <c r="D19" s="5">
        <v>79006.5</v>
      </c>
      <c r="E19" s="5">
        <v>90027.16</v>
      </c>
      <c r="F19" s="8">
        <f t="shared" si="0"/>
        <v>-0.122414835700693</v>
      </c>
      <c r="G19" s="9"/>
      <c r="I19" s="3">
        <f t="shared" si="1"/>
        <v>2039</v>
      </c>
      <c r="J19" s="9">
        <v>13978.19</v>
      </c>
      <c r="K19" s="9">
        <v>14463.567999999999</v>
      </c>
      <c r="L19" s="8">
        <f t="shared" si="2"/>
        <v>-3.3558662703421338E-2</v>
      </c>
      <c r="M19" s="9"/>
      <c r="U19" s="10"/>
      <c r="V19" s="9"/>
      <c r="W19" s="10"/>
      <c r="X19" s="9"/>
      <c r="Y19" s="10"/>
      <c r="Z19" s="10"/>
    </row>
    <row r="20" spans="3:26" x14ac:dyDescent="0.25">
      <c r="C20" s="3">
        <f t="shared" si="3"/>
        <v>2040</v>
      </c>
      <c r="D20" s="5">
        <v>80673.88</v>
      </c>
      <c r="E20" s="5">
        <v>91644.11</v>
      </c>
      <c r="F20" s="8">
        <f t="shared" si="0"/>
        <v>-0.11970469242376836</v>
      </c>
      <c r="G20" s="9"/>
      <c r="I20" s="3">
        <f t="shared" si="1"/>
        <v>2040</v>
      </c>
      <c r="J20" s="9">
        <v>14278.661</v>
      </c>
      <c r="K20" s="9">
        <v>14671.815000000001</v>
      </c>
      <c r="L20" s="8">
        <f t="shared" si="2"/>
        <v>-2.679654834797196E-2</v>
      </c>
      <c r="M20" s="9"/>
      <c r="U20" s="10"/>
      <c r="V20" s="9"/>
      <c r="W20" s="10"/>
      <c r="X20" s="9"/>
      <c r="Y20" s="10"/>
      <c r="Z20" s="10"/>
    </row>
    <row r="21" spans="3:26" x14ac:dyDescent="0.25">
      <c r="C21" s="3">
        <f t="shared" si="3"/>
        <v>2041</v>
      </c>
      <c r="D21" s="5">
        <v>82031.41</v>
      </c>
      <c r="E21" s="5">
        <v>92996.56</v>
      </c>
      <c r="F21" s="8">
        <f t="shared" si="0"/>
        <v>-0.1179092000822396</v>
      </c>
      <c r="G21" s="9"/>
      <c r="I21" s="3">
        <f t="shared" si="1"/>
        <v>2041</v>
      </c>
      <c r="J21" s="9">
        <v>14581.022000000001</v>
      </c>
      <c r="K21" s="9">
        <v>14881.869000000001</v>
      </c>
      <c r="L21" s="8">
        <f t="shared" si="2"/>
        <v>-2.0215673179222349E-2</v>
      </c>
      <c r="M21" s="9"/>
      <c r="U21" s="10"/>
      <c r="V21" s="9"/>
      <c r="W21" s="10"/>
      <c r="X21" s="9"/>
      <c r="Y21" s="10"/>
      <c r="Z21" s="10"/>
    </row>
    <row r="22" spans="3:26" x14ac:dyDescent="0.25">
      <c r="C22" s="3">
        <f t="shared" si="3"/>
        <v>2042</v>
      </c>
      <c r="D22" s="5">
        <v>83563.64</v>
      </c>
      <c r="E22" s="5">
        <v>94591.13</v>
      </c>
      <c r="F22" s="8">
        <f t="shared" si="0"/>
        <v>-0.11658059270462262</v>
      </c>
      <c r="G22" s="9"/>
      <c r="I22" s="3">
        <f t="shared" si="1"/>
        <v>2042</v>
      </c>
      <c r="J22" s="9">
        <v>15007.86</v>
      </c>
      <c r="K22" s="9">
        <v>15186.938</v>
      </c>
      <c r="L22" s="8">
        <f t="shared" si="2"/>
        <v>-1.1791580369920451E-2</v>
      </c>
      <c r="M22" s="9"/>
      <c r="U22" s="10"/>
      <c r="V22" s="9"/>
      <c r="W22" s="10"/>
      <c r="X22" s="9"/>
      <c r="Y22" s="10"/>
      <c r="Z22" s="10"/>
    </row>
    <row r="23" spans="3:26" x14ac:dyDescent="0.25">
      <c r="C23" s="3">
        <f t="shared" si="3"/>
        <v>2043</v>
      </c>
      <c r="D23" s="5">
        <v>85080.92</v>
      </c>
      <c r="E23" s="5">
        <v>96178.18</v>
      </c>
      <c r="F23" s="8">
        <f t="shared" si="0"/>
        <v>-0.11538230396956972</v>
      </c>
      <c r="G23" s="9"/>
      <c r="I23" s="3">
        <f t="shared" si="1"/>
        <v>2043</v>
      </c>
      <c r="J23" s="9">
        <v>15237.089</v>
      </c>
      <c r="K23" s="9">
        <v>15356.35</v>
      </c>
      <c r="L23" s="8">
        <f t="shared" si="2"/>
        <v>-7.7662335125209259E-3</v>
      </c>
      <c r="M23" s="9"/>
      <c r="U23" s="10"/>
      <c r="V23" s="9"/>
      <c r="W23" s="10"/>
      <c r="X23" s="9"/>
      <c r="Y23" s="9"/>
      <c r="Z23" s="9"/>
    </row>
    <row r="24" spans="3:26" x14ac:dyDescent="0.25">
      <c r="C24" s="3">
        <f t="shared" si="3"/>
        <v>2044</v>
      </c>
      <c r="D24" s="5">
        <v>86758.92</v>
      </c>
      <c r="E24" s="5">
        <v>97932.42</v>
      </c>
      <c r="F24" s="8">
        <f t="shared" si="0"/>
        <v>-0.11409398440271368</v>
      </c>
      <c r="G24" s="9"/>
      <c r="I24" s="3">
        <f t="shared" si="1"/>
        <v>2044</v>
      </c>
      <c r="J24" s="9">
        <v>15518.087</v>
      </c>
      <c r="K24" s="9">
        <v>15549.735000000001</v>
      </c>
      <c r="L24" s="8">
        <f t="shared" si="2"/>
        <v>-2.0352758423215489E-3</v>
      </c>
      <c r="U24" s="10"/>
      <c r="V24" s="9"/>
      <c r="W24" s="10"/>
      <c r="X24" s="9"/>
      <c r="Y24" s="9"/>
      <c r="Z24" s="9"/>
    </row>
    <row r="25" spans="3:26" x14ac:dyDescent="0.25">
      <c r="C25" s="3" t="s">
        <v>28</v>
      </c>
      <c r="F25" s="11">
        <f>AVERAGE(F5:F22)</f>
        <v>-0.1219750655238081</v>
      </c>
      <c r="I25" s="3" t="s">
        <v>28</v>
      </c>
      <c r="L25" s="11">
        <f>AVERAGE(L5:L22)</f>
        <v>-5.3553852000962486E-2</v>
      </c>
      <c r="Q25" s="9"/>
      <c r="R25" s="9"/>
    </row>
    <row r="26" spans="3:26" x14ac:dyDescent="0.25">
      <c r="C26" s="12" t="s">
        <v>94</v>
      </c>
      <c r="D26" s="13">
        <f>(D14/D5)^(1/(COUNT(D5:D14)-1))-1</f>
        <v>1.2791016350455653E-2</v>
      </c>
      <c r="I26" s="12" t="s">
        <v>94</v>
      </c>
      <c r="J26" s="13">
        <f>(J14/J5)^(1/(COUNT(J5:J14)-1))-1</f>
        <v>1.1767972824573203E-2</v>
      </c>
      <c r="Q26" s="9"/>
      <c r="R26" s="9"/>
    </row>
    <row r="27" spans="3:26" x14ac:dyDescent="0.25">
      <c r="C27" s="12" t="s">
        <v>95</v>
      </c>
      <c r="D27" s="13">
        <f>(D24/D5)^(1/(COUNT(D5:D24)-1))-1</f>
        <v>1.5796624571994711E-2</v>
      </c>
      <c r="I27" s="12" t="s">
        <v>95</v>
      </c>
      <c r="J27" s="13">
        <f>(J24/J5)^(1/(COUNT(J5:J24)-1))-1</f>
        <v>1.6748554633625679E-2</v>
      </c>
      <c r="R27" s="9"/>
    </row>
    <row r="28" spans="3:26" x14ac:dyDescent="0.25">
      <c r="R28" s="9"/>
    </row>
    <row r="29" spans="3:26" x14ac:dyDescent="0.25">
      <c r="R29" s="9"/>
    </row>
    <row r="30" spans="3:26" x14ac:dyDescent="0.25">
      <c r="R30" s="9"/>
    </row>
    <row r="31" spans="3:26" x14ac:dyDescent="0.25">
      <c r="R31" s="9"/>
    </row>
  </sheetData>
  <pageMargins left="0.7" right="0.7" top="0.75" bottom="0.75" header="0.3" footer="0.3"/>
  <pageSetup scale="8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H25"/>
  <sheetViews>
    <sheetView workbookViewId="0"/>
  </sheetViews>
  <sheetFormatPr defaultRowHeight="15" x14ac:dyDescent="0.25"/>
  <cols>
    <col min="1" max="1" width="9" style="3" customWidth="1"/>
    <col min="2" max="2" width="12.5703125" style="3" bestFit="1" customWidth="1"/>
    <col min="3" max="3" width="11.5703125" style="3" bestFit="1" customWidth="1"/>
    <col min="4" max="4" width="10.5703125" style="3" bestFit="1" customWidth="1"/>
    <col min="5" max="5" width="9" style="3" customWidth="1"/>
    <col min="6" max="6" width="11.5703125" style="3" bestFit="1" customWidth="1"/>
    <col min="7" max="8" width="10.5703125" style="3" bestFit="1" customWidth="1"/>
    <col min="9" max="16384" width="9.140625" style="3"/>
  </cols>
  <sheetData>
    <row r="1" spans="1:8" x14ac:dyDescent="0.25">
      <c r="A1" s="3" t="str">
        <f>"Forecasted Annual Load, " &amp; Inputs!C2 &amp; " through " &amp; Inputs!C2 + 9 &amp; " (Megawatt-hours), at Generation, pre-DSM"</f>
        <v>Forecasted Annual Load, 2025 through 2034 (Megawatt-hours), at Generation, pre-DSM</v>
      </c>
    </row>
    <row r="2" spans="1:8" ht="15.75" x14ac:dyDescent="0.25">
      <c r="A2" s="14" t="s">
        <v>1</v>
      </c>
      <c r="B2" s="14" t="s">
        <v>66</v>
      </c>
      <c r="C2" s="14" t="s">
        <v>67</v>
      </c>
      <c r="D2" s="14" t="s">
        <v>68</v>
      </c>
      <c r="E2" s="14" t="s">
        <v>69</v>
      </c>
      <c r="F2" s="14" t="s">
        <v>70</v>
      </c>
      <c r="G2" s="14" t="s">
        <v>71</v>
      </c>
      <c r="H2" s="14" t="s">
        <v>72</v>
      </c>
    </row>
    <row r="3" spans="1:8" x14ac:dyDescent="0.25">
      <c r="A3" s="15">
        <v>2025</v>
      </c>
      <c r="B3" s="16">
        <v>64414790</v>
      </c>
      <c r="C3" s="16">
        <v>16114060</v>
      </c>
      <c r="D3" s="16">
        <v>4545410</v>
      </c>
      <c r="E3" s="16">
        <v>844170</v>
      </c>
      <c r="F3" s="16">
        <v>29396700</v>
      </c>
      <c r="G3" s="16">
        <v>9662750</v>
      </c>
      <c r="H3" s="16">
        <v>3851700</v>
      </c>
    </row>
    <row r="4" spans="1:8" x14ac:dyDescent="0.25">
      <c r="A4" s="15">
        <v>2026</v>
      </c>
      <c r="B4" s="16">
        <v>64231880</v>
      </c>
      <c r="C4" s="16">
        <v>16396610</v>
      </c>
      <c r="D4" s="16">
        <v>4573810</v>
      </c>
      <c r="E4" s="16">
        <v>844790</v>
      </c>
      <c r="F4" s="16">
        <v>28904240</v>
      </c>
      <c r="G4" s="16">
        <v>9640700</v>
      </c>
      <c r="H4" s="16">
        <v>3871730</v>
      </c>
    </row>
    <row r="5" spans="1:8" x14ac:dyDescent="0.25">
      <c r="A5" s="15">
        <v>2027</v>
      </c>
      <c r="B5" s="16">
        <v>65395390</v>
      </c>
      <c r="C5" s="16">
        <v>16601790</v>
      </c>
      <c r="D5" s="16">
        <v>4761850</v>
      </c>
      <c r="E5" s="16">
        <v>844380</v>
      </c>
      <c r="F5" s="16">
        <v>29627340</v>
      </c>
      <c r="G5" s="16">
        <v>9666940</v>
      </c>
      <c r="H5" s="16">
        <v>3893090</v>
      </c>
    </row>
    <row r="6" spans="1:8" x14ac:dyDescent="0.25">
      <c r="A6" s="15">
        <v>2028</v>
      </c>
      <c r="B6" s="16">
        <v>66504260</v>
      </c>
      <c r="C6" s="16">
        <v>16824670</v>
      </c>
      <c r="D6" s="16">
        <v>4957640</v>
      </c>
      <c r="E6" s="16">
        <v>845780</v>
      </c>
      <c r="F6" s="16">
        <v>30272410</v>
      </c>
      <c r="G6" s="16">
        <v>9684200</v>
      </c>
      <c r="H6" s="16">
        <v>3919560</v>
      </c>
    </row>
    <row r="7" spans="1:8" x14ac:dyDescent="0.25">
      <c r="A7" s="15">
        <v>2029</v>
      </c>
      <c r="B7" s="16">
        <v>67262990</v>
      </c>
      <c r="C7" s="16">
        <v>16995130</v>
      </c>
      <c r="D7" s="16">
        <v>4967740</v>
      </c>
      <c r="E7" s="16">
        <v>842310</v>
      </c>
      <c r="F7" s="16">
        <v>30839670</v>
      </c>
      <c r="G7" s="16">
        <v>9686200</v>
      </c>
      <c r="H7" s="16">
        <v>3931940</v>
      </c>
    </row>
    <row r="8" spans="1:8" x14ac:dyDescent="0.25">
      <c r="A8" s="15">
        <v>2030</v>
      </c>
      <c r="B8" s="16">
        <v>68211820</v>
      </c>
      <c r="C8" s="16">
        <v>17210630</v>
      </c>
      <c r="D8" s="16">
        <v>4993880</v>
      </c>
      <c r="E8" s="16">
        <v>841360</v>
      </c>
      <c r="F8" s="16">
        <v>31535430</v>
      </c>
      <c r="G8" s="16">
        <v>9681100</v>
      </c>
      <c r="H8" s="16">
        <v>3949420</v>
      </c>
    </row>
    <row r="9" spans="1:8" x14ac:dyDescent="0.25">
      <c r="A9" s="15">
        <v>2031</v>
      </c>
      <c r="B9" s="16">
        <v>69249310</v>
      </c>
      <c r="C9" s="16">
        <v>17432090</v>
      </c>
      <c r="D9" s="16">
        <v>5018660</v>
      </c>
      <c r="E9" s="16">
        <v>840620</v>
      </c>
      <c r="F9" s="16">
        <v>32295080</v>
      </c>
      <c r="G9" s="16">
        <v>9696570</v>
      </c>
      <c r="H9" s="16">
        <v>3966290</v>
      </c>
    </row>
    <row r="10" spans="1:8" x14ac:dyDescent="0.25">
      <c r="A10" s="15">
        <v>2032</v>
      </c>
      <c r="B10" s="16">
        <v>70277070</v>
      </c>
      <c r="C10" s="16">
        <v>17697980</v>
      </c>
      <c r="D10" s="16">
        <v>5055940</v>
      </c>
      <c r="E10" s="16">
        <v>842410</v>
      </c>
      <c r="F10" s="16">
        <v>32986240</v>
      </c>
      <c r="G10" s="16">
        <v>9704760</v>
      </c>
      <c r="H10" s="16">
        <v>3989740</v>
      </c>
    </row>
    <row r="11" spans="1:8" x14ac:dyDescent="0.25">
      <c r="A11" s="15">
        <v>2033</v>
      </c>
      <c r="B11" s="16">
        <v>71146810</v>
      </c>
      <c r="C11" s="16">
        <v>17911130</v>
      </c>
      <c r="D11" s="16">
        <v>5071770</v>
      </c>
      <c r="E11" s="16">
        <v>839820</v>
      </c>
      <c r="F11" s="16">
        <v>33621250</v>
      </c>
      <c r="G11" s="16">
        <v>9700290</v>
      </c>
      <c r="H11" s="16">
        <v>4002550</v>
      </c>
    </row>
    <row r="12" spans="1:8" x14ac:dyDescent="0.25">
      <c r="A12" s="15">
        <v>2034</v>
      </c>
      <c r="B12" s="16">
        <v>72221110</v>
      </c>
      <c r="C12" s="16">
        <v>18187210</v>
      </c>
      <c r="D12" s="16">
        <v>5100920</v>
      </c>
      <c r="E12" s="16">
        <v>839770</v>
      </c>
      <c r="F12" s="16">
        <v>34378540</v>
      </c>
      <c r="G12" s="16">
        <v>9691460</v>
      </c>
      <c r="H12" s="16">
        <v>4023210</v>
      </c>
    </row>
    <row r="13" spans="1:8" x14ac:dyDescent="0.25">
      <c r="A13" s="15">
        <v>2035</v>
      </c>
      <c r="B13" s="16">
        <v>73405280</v>
      </c>
      <c r="C13" s="16">
        <v>18502550</v>
      </c>
      <c r="D13" s="16">
        <v>5138450</v>
      </c>
      <c r="E13" s="16">
        <v>840350</v>
      </c>
      <c r="F13" s="16">
        <v>35172400</v>
      </c>
      <c r="G13" s="16">
        <v>9703910</v>
      </c>
      <c r="H13" s="16">
        <v>4047620</v>
      </c>
    </row>
    <row r="14" spans="1:8" x14ac:dyDescent="0.25">
      <c r="A14" s="15">
        <v>2036</v>
      </c>
      <c r="B14" s="16">
        <v>74846730</v>
      </c>
      <c r="C14" s="16">
        <v>18894430</v>
      </c>
      <c r="D14" s="16">
        <v>5196830</v>
      </c>
      <c r="E14" s="16">
        <v>843910</v>
      </c>
      <c r="F14" s="16">
        <v>36083940</v>
      </c>
      <c r="G14" s="16">
        <v>9745010</v>
      </c>
      <c r="H14" s="16">
        <v>4082610</v>
      </c>
    </row>
    <row r="15" spans="1:8" x14ac:dyDescent="0.25">
      <c r="A15" s="15">
        <v>2037</v>
      </c>
      <c r="B15" s="16">
        <v>76072030</v>
      </c>
      <c r="C15" s="16">
        <v>19235910</v>
      </c>
      <c r="D15" s="16">
        <v>5236780</v>
      </c>
      <c r="E15" s="16">
        <v>843400</v>
      </c>
      <c r="F15" s="16">
        <v>36902520</v>
      </c>
      <c r="G15" s="16">
        <v>9746290</v>
      </c>
      <c r="H15" s="16">
        <v>4107130</v>
      </c>
    </row>
    <row r="16" spans="1:8" x14ac:dyDescent="0.25">
      <c r="A16" s="15">
        <v>2038</v>
      </c>
      <c r="B16" s="16">
        <v>77511610</v>
      </c>
      <c r="C16" s="16">
        <v>19638810</v>
      </c>
      <c r="D16" s="16">
        <v>5293280</v>
      </c>
      <c r="E16" s="16">
        <v>845620</v>
      </c>
      <c r="F16" s="16">
        <v>37823820</v>
      </c>
      <c r="G16" s="16">
        <v>9770340</v>
      </c>
      <c r="H16" s="16">
        <v>4139740</v>
      </c>
    </row>
    <row r="17" spans="1:8" x14ac:dyDescent="0.25">
      <c r="A17" s="15">
        <v>2039</v>
      </c>
      <c r="B17" s="16">
        <v>79006500</v>
      </c>
      <c r="C17" s="16">
        <v>20065990</v>
      </c>
      <c r="D17" s="16">
        <v>5352190</v>
      </c>
      <c r="E17" s="16">
        <v>848230</v>
      </c>
      <c r="F17" s="16">
        <v>38767640</v>
      </c>
      <c r="G17" s="16">
        <v>9797540</v>
      </c>
      <c r="H17" s="16">
        <v>4174910</v>
      </c>
    </row>
    <row r="18" spans="1:8" x14ac:dyDescent="0.25">
      <c r="A18" s="15">
        <v>2040</v>
      </c>
      <c r="B18" s="16">
        <v>80673880</v>
      </c>
      <c r="C18" s="16">
        <v>20542830</v>
      </c>
      <c r="D18" s="16">
        <v>5425790</v>
      </c>
      <c r="E18" s="16">
        <v>853460</v>
      </c>
      <c r="F18" s="16">
        <v>39787460</v>
      </c>
      <c r="G18" s="16">
        <v>9846250</v>
      </c>
      <c r="H18" s="16">
        <v>4218090</v>
      </c>
    </row>
    <row r="19" spans="1:8" x14ac:dyDescent="0.25">
      <c r="A19" s="15">
        <v>2041</v>
      </c>
      <c r="B19" s="16">
        <v>82031410</v>
      </c>
      <c r="C19" s="16">
        <v>20941660</v>
      </c>
      <c r="D19" s="16">
        <v>5471640</v>
      </c>
      <c r="E19" s="16">
        <v>853900</v>
      </c>
      <c r="F19" s="16">
        <v>40662610</v>
      </c>
      <c r="G19" s="16">
        <v>9852420</v>
      </c>
      <c r="H19" s="16">
        <v>4249180</v>
      </c>
    </row>
    <row r="20" spans="1:8" x14ac:dyDescent="0.25">
      <c r="A20" s="15">
        <v>2042</v>
      </c>
      <c r="B20" s="16">
        <v>83563640</v>
      </c>
      <c r="C20" s="16">
        <v>21394030</v>
      </c>
      <c r="D20" s="16">
        <v>5533030</v>
      </c>
      <c r="E20" s="16">
        <v>857070</v>
      </c>
      <c r="F20" s="16">
        <v>41606620</v>
      </c>
      <c r="G20" s="16">
        <v>9883580</v>
      </c>
      <c r="H20" s="16">
        <v>4289310</v>
      </c>
    </row>
    <row r="21" spans="1:8" x14ac:dyDescent="0.25">
      <c r="A21" s="15">
        <v>2043</v>
      </c>
      <c r="B21" s="16">
        <v>85080920</v>
      </c>
      <c r="C21" s="16">
        <v>21840380</v>
      </c>
      <c r="D21" s="16">
        <v>5592640</v>
      </c>
      <c r="E21" s="16">
        <v>860200</v>
      </c>
      <c r="F21" s="16">
        <v>42540840</v>
      </c>
      <c r="G21" s="16">
        <v>9915320</v>
      </c>
      <c r="H21" s="16">
        <v>4331540</v>
      </c>
    </row>
    <row r="22" spans="1:8" ht="15.75" thickBot="1" x14ac:dyDescent="0.3">
      <c r="A22" s="15">
        <v>2044</v>
      </c>
      <c r="B22" s="16">
        <v>86758920</v>
      </c>
      <c r="C22" s="16">
        <v>22335060</v>
      </c>
      <c r="D22" s="16">
        <v>5667360</v>
      </c>
      <c r="E22" s="16">
        <v>865620</v>
      </c>
      <c r="F22" s="16">
        <v>43538510</v>
      </c>
      <c r="G22" s="16">
        <v>9969150</v>
      </c>
      <c r="H22" s="16">
        <v>4383220</v>
      </c>
    </row>
    <row r="23" spans="1:8" ht="15.75" thickBot="1" x14ac:dyDescent="0.3">
      <c r="A23" s="38" t="s">
        <v>8</v>
      </c>
      <c r="B23" s="39"/>
      <c r="C23" s="39"/>
      <c r="D23" s="39"/>
      <c r="E23" s="39"/>
      <c r="F23" s="39"/>
      <c r="G23" s="39"/>
      <c r="H23" s="40"/>
    </row>
    <row r="24" spans="1:8" x14ac:dyDescent="0.25">
      <c r="A24" s="15" t="str">
        <f>A3&amp;"-"&amp;RIGHT(A12,2)</f>
        <v>2025-34</v>
      </c>
      <c r="B24" s="17">
        <f>(B12/B3)^(1/(COUNT(B3:B12)-1))-1</f>
        <v>1.2791016350455653E-2</v>
      </c>
      <c r="C24" s="17">
        <f t="shared" ref="C24:H24" si="0">(C12/C3)^(1/(COUNT(C3:C12)-1))-1</f>
        <v>1.3538202325451776E-2</v>
      </c>
      <c r="D24" s="17">
        <f t="shared" si="0"/>
        <v>1.2893860678774516E-2</v>
      </c>
      <c r="E24" s="17">
        <f t="shared" si="0"/>
        <v>-5.8048159903756336E-4</v>
      </c>
      <c r="F24" s="17">
        <f t="shared" si="0"/>
        <v>1.7546621148088137E-2</v>
      </c>
      <c r="G24" s="17">
        <f t="shared" si="0"/>
        <v>3.2969862170895148E-4</v>
      </c>
      <c r="H24" s="17">
        <f t="shared" si="0"/>
        <v>4.8523438054093315E-3</v>
      </c>
    </row>
    <row r="25" spans="1:8" ht="15.75" thickBot="1" x14ac:dyDescent="0.3">
      <c r="A25" s="18" t="str">
        <f>A3&amp;"-"&amp;RIGHT(A22,2)</f>
        <v>2025-44</v>
      </c>
      <c r="B25" s="19">
        <f>(B22/B3)^(1/(COUNT(B3:B22)-1))-1</f>
        <v>1.5796624571994711E-2</v>
      </c>
      <c r="C25" s="19">
        <f t="shared" ref="C25:H25" si="1">(C22/C3)^(1/(COUNT(C3:C22)-1))-1</f>
        <v>1.7330858968619411E-2</v>
      </c>
      <c r="D25" s="19">
        <f t="shared" si="1"/>
        <v>1.1678481257958229E-2</v>
      </c>
      <c r="E25" s="19">
        <f t="shared" si="1"/>
        <v>1.321510166635731E-3</v>
      </c>
      <c r="F25" s="19">
        <f t="shared" si="1"/>
        <v>2.0886899143268689E-2</v>
      </c>
      <c r="G25" s="19">
        <f t="shared" si="1"/>
        <v>1.6443524552673949E-3</v>
      </c>
      <c r="H25" s="19">
        <f t="shared" si="1"/>
        <v>6.826829114705335E-3</v>
      </c>
    </row>
  </sheetData>
  <mergeCells count="1">
    <mergeCell ref="A23:H23"/>
  </mergeCells>
  <pageMargins left="0.7" right="0.7" top="0.75" bottom="0.75" header="0.3" footer="0.3"/>
  <pageSetup orientation="portrait" r:id="rId1"/>
  <ignoredErrors>
    <ignoredError sqref="B24:H24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H34"/>
  <sheetViews>
    <sheetView workbookViewId="0"/>
  </sheetViews>
  <sheetFormatPr defaultRowHeight="15" x14ac:dyDescent="0.25"/>
  <cols>
    <col min="1" max="1" width="9.7109375" style="3" customWidth="1"/>
    <col min="2" max="2" width="11.85546875" style="3" customWidth="1"/>
    <col min="3" max="8" width="8.5703125" style="3" customWidth="1"/>
    <col min="9" max="16384" width="9.140625" style="3"/>
  </cols>
  <sheetData>
    <row r="1" spans="1:8" x14ac:dyDescent="0.25">
      <c r="A1" s="3" t="s">
        <v>60</v>
      </c>
    </row>
    <row r="2" spans="1:8" ht="15.75" x14ac:dyDescent="0.25">
      <c r="A2" s="14" t="s">
        <v>1</v>
      </c>
      <c r="B2" s="14" t="s">
        <v>66</v>
      </c>
      <c r="C2" s="14" t="s">
        <v>67</v>
      </c>
      <c r="D2" s="14" t="s">
        <v>68</v>
      </c>
      <c r="E2" s="14" t="s">
        <v>69</v>
      </c>
      <c r="F2" s="14" t="s">
        <v>70</v>
      </c>
      <c r="G2" s="14" t="s">
        <v>71</v>
      </c>
      <c r="H2" s="14" t="s">
        <v>72</v>
      </c>
    </row>
    <row r="3" spans="1:8" x14ac:dyDescent="0.25">
      <c r="A3" s="15">
        <v>2025</v>
      </c>
      <c r="B3" s="16">
        <v>11318.281000000001</v>
      </c>
      <c r="C3" s="16">
        <v>2752.056</v>
      </c>
      <c r="D3" s="16">
        <v>830.39700000000005</v>
      </c>
      <c r="E3" s="16">
        <v>146.316</v>
      </c>
      <c r="F3" s="16">
        <v>5596.6909999999998</v>
      </c>
      <c r="G3" s="16">
        <v>1232.6769999999999</v>
      </c>
      <c r="H3" s="16">
        <v>760.14400000000001</v>
      </c>
    </row>
    <row r="4" spans="1:8" x14ac:dyDescent="0.25">
      <c r="A4" s="15">
        <v>2026</v>
      </c>
      <c r="B4" s="16">
        <v>11270.289000000001</v>
      </c>
      <c r="C4" s="16">
        <v>2769.442</v>
      </c>
      <c r="D4" s="16">
        <v>841.06799999999998</v>
      </c>
      <c r="E4" s="16">
        <v>147.27000000000001</v>
      </c>
      <c r="F4" s="16">
        <v>5545.6869999999999</v>
      </c>
      <c r="G4" s="16">
        <v>1210.702</v>
      </c>
      <c r="H4" s="16">
        <v>756.12</v>
      </c>
    </row>
    <row r="5" spans="1:8" x14ac:dyDescent="0.25">
      <c r="A5" s="15">
        <v>2027</v>
      </c>
      <c r="B5" s="16">
        <v>11424.941999999999</v>
      </c>
      <c r="C5" s="16">
        <v>2802.7640000000001</v>
      </c>
      <c r="D5" s="16">
        <v>880.21100000000001</v>
      </c>
      <c r="E5" s="16">
        <v>147.41499999999999</v>
      </c>
      <c r="F5" s="16">
        <v>5631.1180000000004</v>
      </c>
      <c r="G5" s="16">
        <v>1210.68</v>
      </c>
      <c r="H5" s="16">
        <v>752.75400000000002</v>
      </c>
    </row>
    <row r="6" spans="1:8" x14ac:dyDescent="0.25">
      <c r="A6" s="15">
        <v>2028</v>
      </c>
      <c r="B6" s="16">
        <v>11553.413</v>
      </c>
      <c r="C6" s="16">
        <v>2834.3180000000002</v>
      </c>
      <c r="D6" s="16">
        <v>886.24800000000005</v>
      </c>
      <c r="E6" s="16">
        <v>147.51300000000001</v>
      </c>
      <c r="F6" s="16">
        <v>5733.4369999999999</v>
      </c>
      <c r="G6" s="16">
        <v>1212.7670000000001</v>
      </c>
      <c r="H6" s="16">
        <v>739.13</v>
      </c>
    </row>
    <row r="7" spans="1:8" x14ac:dyDescent="0.25">
      <c r="A7" s="15">
        <v>2029</v>
      </c>
      <c r="B7" s="16">
        <v>11690.472</v>
      </c>
      <c r="C7" s="16">
        <v>2869.4780000000001</v>
      </c>
      <c r="D7" s="16">
        <v>890.71600000000001</v>
      </c>
      <c r="E7" s="16">
        <v>147.59100000000001</v>
      </c>
      <c r="F7" s="16">
        <v>5828.9920000000002</v>
      </c>
      <c r="G7" s="16">
        <v>1214.4780000000001</v>
      </c>
      <c r="H7" s="16">
        <v>739.21699999999998</v>
      </c>
    </row>
    <row r="8" spans="1:8" x14ac:dyDescent="0.25">
      <c r="A8" s="15">
        <v>2030</v>
      </c>
      <c r="B8" s="16">
        <v>11844.355</v>
      </c>
      <c r="C8" s="16">
        <v>2908.413</v>
      </c>
      <c r="D8" s="16">
        <v>894.76700000000005</v>
      </c>
      <c r="E8" s="16">
        <v>147.74100000000001</v>
      </c>
      <c r="F8" s="16">
        <v>5935.59</v>
      </c>
      <c r="G8" s="16">
        <v>1217.8579999999999</v>
      </c>
      <c r="H8" s="16">
        <v>739.98599999999999</v>
      </c>
    </row>
    <row r="9" spans="1:8" x14ac:dyDescent="0.25">
      <c r="A9" s="15">
        <v>2031</v>
      </c>
      <c r="B9" s="16">
        <v>12103.886</v>
      </c>
      <c r="C9" s="16">
        <v>3010.6280000000002</v>
      </c>
      <c r="D9" s="16">
        <v>898.23900000000003</v>
      </c>
      <c r="E9" s="16">
        <v>148.01599999999999</v>
      </c>
      <c r="F9" s="16">
        <v>6057.8050000000003</v>
      </c>
      <c r="G9" s="16">
        <v>1219.9829999999999</v>
      </c>
      <c r="H9" s="16">
        <v>769.21500000000003</v>
      </c>
    </row>
    <row r="10" spans="1:8" x14ac:dyDescent="0.25">
      <c r="A10" s="15">
        <v>2032</v>
      </c>
      <c r="B10" s="16">
        <v>12192.727000000001</v>
      </c>
      <c r="C10" s="16">
        <v>2993.1350000000002</v>
      </c>
      <c r="D10" s="16">
        <v>901.02300000000002</v>
      </c>
      <c r="E10" s="16">
        <v>148.16</v>
      </c>
      <c r="F10" s="16">
        <v>6167.43</v>
      </c>
      <c r="G10" s="16">
        <v>1218.1489999999999</v>
      </c>
      <c r="H10" s="16">
        <v>764.83</v>
      </c>
    </row>
    <row r="11" spans="1:8" x14ac:dyDescent="0.25">
      <c r="A11" s="15">
        <v>2033</v>
      </c>
      <c r="B11" s="16">
        <v>12363.026</v>
      </c>
      <c r="C11" s="16">
        <v>3071.616</v>
      </c>
      <c r="D11" s="16">
        <v>932.70399999999995</v>
      </c>
      <c r="E11" s="16">
        <v>151.655</v>
      </c>
      <c r="F11" s="16">
        <v>6228.9880000000003</v>
      </c>
      <c r="G11" s="16">
        <v>1207.634</v>
      </c>
      <c r="H11" s="16">
        <v>770.42899999999997</v>
      </c>
    </row>
    <row r="12" spans="1:8" x14ac:dyDescent="0.25">
      <c r="A12" s="15">
        <v>2034</v>
      </c>
      <c r="B12" s="16">
        <v>12575.023999999999</v>
      </c>
      <c r="C12" s="16">
        <v>3135.3310000000001</v>
      </c>
      <c r="D12" s="16">
        <v>941.12400000000002</v>
      </c>
      <c r="E12" s="16">
        <v>152.17099999999999</v>
      </c>
      <c r="F12" s="16">
        <v>6364.2420000000002</v>
      </c>
      <c r="G12" s="16">
        <v>1209.518</v>
      </c>
      <c r="H12" s="16">
        <v>772.63800000000003</v>
      </c>
    </row>
    <row r="13" spans="1:8" x14ac:dyDescent="0.25">
      <c r="A13" s="15">
        <v>2035</v>
      </c>
      <c r="B13" s="16">
        <v>12819.123</v>
      </c>
      <c r="C13" s="16">
        <v>3207.48</v>
      </c>
      <c r="D13" s="16">
        <v>951.54200000000003</v>
      </c>
      <c r="E13" s="16">
        <v>152.84</v>
      </c>
      <c r="F13" s="16">
        <v>6515.9409999999998</v>
      </c>
      <c r="G13" s="16">
        <v>1214.56</v>
      </c>
      <c r="H13" s="16">
        <v>776.76</v>
      </c>
    </row>
    <row r="14" spans="1:8" x14ac:dyDescent="0.25">
      <c r="A14" s="15">
        <v>2036</v>
      </c>
      <c r="B14" s="16">
        <v>13134.489</v>
      </c>
      <c r="C14" s="16">
        <v>3282.7159999999999</v>
      </c>
      <c r="D14" s="16">
        <v>963.08799999999997</v>
      </c>
      <c r="E14" s="16">
        <v>153.69900000000001</v>
      </c>
      <c r="F14" s="16">
        <v>6677.0410000000002</v>
      </c>
      <c r="G14" s="16">
        <v>1219.4459999999999</v>
      </c>
      <c r="H14" s="16">
        <v>838.49900000000002</v>
      </c>
    </row>
    <row r="15" spans="1:8" x14ac:dyDescent="0.25">
      <c r="A15" s="15">
        <v>2037</v>
      </c>
      <c r="B15" s="16">
        <v>13404.465</v>
      </c>
      <c r="C15" s="16">
        <v>3370.91</v>
      </c>
      <c r="D15" s="16">
        <v>975.04</v>
      </c>
      <c r="E15" s="16">
        <v>154.63800000000001</v>
      </c>
      <c r="F15" s="16">
        <v>6867.3289999999997</v>
      </c>
      <c r="G15" s="16">
        <v>1224.6410000000001</v>
      </c>
      <c r="H15" s="16">
        <v>811.90700000000004</v>
      </c>
    </row>
    <row r="16" spans="1:8" x14ac:dyDescent="0.25">
      <c r="A16" s="15">
        <v>2038</v>
      </c>
      <c r="B16" s="16">
        <v>13693.112999999999</v>
      </c>
      <c r="C16" s="16">
        <v>3457.2020000000002</v>
      </c>
      <c r="D16" s="16">
        <v>987.91399999999999</v>
      </c>
      <c r="E16" s="16">
        <v>155.64400000000001</v>
      </c>
      <c r="F16" s="16">
        <v>7047.1750000000002</v>
      </c>
      <c r="G16" s="16">
        <v>1227.577</v>
      </c>
      <c r="H16" s="16">
        <v>817.601</v>
      </c>
    </row>
    <row r="17" spans="1:8" x14ac:dyDescent="0.25">
      <c r="A17" s="15">
        <v>2039</v>
      </c>
      <c r="B17" s="16">
        <v>13978.19</v>
      </c>
      <c r="C17" s="16">
        <v>3548.8229999999999</v>
      </c>
      <c r="D17" s="16">
        <v>1001.268</v>
      </c>
      <c r="E17" s="16">
        <v>156.73500000000001</v>
      </c>
      <c r="F17" s="16">
        <v>7228.0630000000001</v>
      </c>
      <c r="G17" s="16">
        <v>1232.211</v>
      </c>
      <c r="H17" s="16">
        <v>811.09</v>
      </c>
    </row>
    <row r="18" spans="1:8" x14ac:dyDescent="0.25">
      <c r="A18" s="15">
        <v>2040</v>
      </c>
      <c r="B18" s="16">
        <v>14278.661</v>
      </c>
      <c r="C18" s="16">
        <v>3641.2809999999999</v>
      </c>
      <c r="D18" s="16">
        <v>1015.72</v>
      </c>
      <c r="E18" s="16">
        <v>157.92699999999999</v>
      </c>
      <c r="F18" s="16">
        <v>7407.1480000000001</v>
      </c>
      <c r="G18" s="16">
        <v>1240.8910000000001</v>
      </c>
      <c r="H18" s="16">
        <v>815.69399999999996</v>
      </c>
    </row>
    <row r="19" spans="1:8" x14ac:dyDescent="0.25">
      <c r="A19" s="15">
        <v>2041</v>
      </c>
      <c r="B19" s="16">
        <v>14581.022000000001</v>
      </c>
      <c r="C19" s="16">
        <v>3736.5309999999999</v>
      </c>
      <c r="D19" s="16">
        <v>1028.3579999999999</v>
      </c>
      <c r="E19" s="16">
        <v>159.09899999999999</v>
      </c>
      <c r="F19" s="16">
        <v>7586.4250000000002</v>
      </c>
      <c r="G19" s="16">
        <v>1247.4110000000001</v>
      </c>
      <c r="H19" s="16">
        <v>823.19799999999998</v>
      </c>
    </row>
    <row r="20" spans="1:8" x14ac:dyDescent="0.25">
      <c r="A20" s="15">
        <v>2042</v>
      </c>
      <c r="B20" s="16">
        <v>15007.86</v>
      </c>
      <c r="C20" s="16">
        <v>3913.3530000000001</v>
      </c>
      <c r="D20" s="16">
        <v>1039.788</v>
      </c>
      <c r="E20" s="16">
        <v>160.34200000000001</v>
      </c>
      <c r="F20" s="16">
        <v>7786.7579999999998</v>
      </c>
      <c r="G20" s="16">
        <v>1254.876</v>
      </c>
      <c r="H20" s="16">
        <v>852.74300000000005</v>
      </c>
    </row>
    <row r="21" spans="1:8" x14ac:dyDescent="0.25">
      <c r="A21" s="15">
        <v>2043</v>
      </c>
      <c r="B21" s="16">
        <v>15237.089</v>
      </c>
      <c r="C21" s="16">
        <v>3941.0569999999998</v>
      </c>
      <c r="D21" s="16">
        <v>1050.6469999999999</v>
      </c>
      <c r="E21" s="16">
        <v>161.55699999999999</v>
      </c>
      <c r="F21" s="16">
        <v>7963.8710000000001</v>
      </c>
      <c r="G21" s="16">
        <v>1259.1199999999999</v>
      </c>
      <c r="H21" s="16">
        <v>860.83699999999999</v>
      </c>
    </row>
    <row r="22" spans="1:8" ht="15.75" thickBot="1" x14ac:dyDescent="0.3">
      <c r="A22" s="15">
        <v>2044</v>
      </c>
      <c r="B22" s="16">
        <v>15518.087</v>
      </c>
      <c r="C22" s="16">
        <v>4036.9940000000001</v>
      </c>
      <c r="D22" s="16">
        <v>1062.373</v>
      </c>
      <c r="E22" s="16">
        <v>162.81899999999999</v>
      </c>
      <c r="F22" s="16">
        <v>8133.0770000000002</v>
      </c>
      <c r="G22" s="16">
        <v>1263.6759999999999</v>
      </c>
      <c r="H22" s="16">
        <v>859.14800000000002</v>
      </c>
    </row>
    <row r="23" spans="1:8" ht="15.75" thickBot="1" x14ac:dyDescent="0.3">
      <c r="A23" s="38" t="s">
        <v>8</v>
      </c>
      <c r="B23" s="39"/>
      <c r="C23" s="39"/>
      <c r="D23" s="39"/>
      <c r="E23" s="39"/>
      <c r="F23" s="39"/>
      <c r="G23" s="39"/>
      <c r="H23" s="40"/>
    </row>
    <row r="24" spans="1:8" x14ac:dyDescent="0.25">
      <c r="A24" s="15" t="str">
        <f>A3&amp;"-"&amp;RIGHT(A12,2)</f>
        <v>2025-34</v>
      </c>
      <c r="B24" s="17">
        <f>(B12/B3)^(1/(COUNT(B3:B12)-1))-1</f>
        <v>1.1767972824573203E-2</v>
      </c>
      <c r="C24" s="17">
        <f t="shared" ref="C24:H24" si="0">(C12/C3)^(1/(COUNT(C3:C12)-1))-1</f>
        <v>1.4592837692564808E-2</v>
      </c>
      <c r="D24" s="17">
        <f t="shared" si="0"/>
        <v>1.4005054171927878E-2</v>
      </c>
      <c r="E24" s="17">
        <f t="shared" si="0"/>
        <v>4.3690970326273337E-3</v>
      </c>
      <c r="F24" s="17">
        <f t="shared" si="0"/>
        <v>1.4382401846159354E-2</v>
      </c>
      <c r="G24" s="17">
        <f t="shared" si="0"/>
        <v>-2.1051470667348138E-3</v>
      </c>
      <c r="H24" s="17">
        <f t="shared" si="0"/>
        <v>1.8130576693080602E-3</v>
      </c>
    </row>
    <row r="25" spans="1:8" ht="15.75" thickBot="1" x14ac:dyDescent="0.3">
      <c r="A25" s="18" t="str">
        <f>A3&amp;"-"&amp;RIGHT(A22,2)</f>
        <v>2025-44</v>
      </c>
      <c r="B25" s="19">
        <f>(B22/B3)^(1/(COUNT(B3:B22)-1))-1</f>
        <v>1.6748554633625679E-2</v>
      </c>
      <c r="C25" s="19">
        <f t="shared" ref="C25:H25" si="1">(C22/C3)^(1/(COUNT(C3:C22)-1))-1</f>
        <v>2.0370604766601019E-2</v>
      </c>
      <c r="D25" s="19">
        <f t="shared" si="1"/>
        <v>1.3050554466080611E-2</v>
      </c>
      <c r="E25" s="19">
        <f t="shared" si="1"/>
        <v>5.6406112046250012E-3</v>
      </c>
      <c r="F25" s="19">
        <f t="shared" si="1"/>
        <v>1.9866543227979427E-2</v>
      </c>
      <c r="G25" s="19">
        <f t="shared" si="1"/>
        <v>1.3080498351289993E-3</v>
      </c>
      <c r="H25" s="19">
        <f t="shared" si="1"/>
        <v>6.4646648227055792E-3</v>
      </c>
    </row>
    <row r="26" spans="1:8" x14ac:dyDescent="0.25">
      <c r="B26" s="20"/>
    </row>
    <row r="27" spans="1:8" x14ac:dyDescent="0.25">
      <c r="B27" s="20"/>
    </row>
    <row r="28" spans="1:8" x14ac:dyDescent="0.25">
      <c r="B28" s="20"/>
    </row>
    <row r="29" spans="1:8" x14ac:dyDescent="0.25">
      <c r="B29" s="20"/>
    </row>
    <row r="30" spans="1:8" x14ac:dyDescent="0.25">
      <c r="B30" s="20"/>
    </row>
    <row r="31" spans="1:8" x14ac:dyDescent="0.25">
      <c r="B31" s="20"/>
    </row>
    <row r="32" spans="1:8" x14ac:dyDescent="0.25">
      <c r="B32" s="20"/>
    </row>
    <row r="33" spans="2:2" x14ac:dyDescent="0.25">
      <c r="B33" s="20"/>
    </row>
    <row r="34" spans="2:2" x14ac:dyDescent="0.25">
      <c r="B34" s="20"/>
    </row>
  </sheetData>
  <mergeCells count="1">
    <mergeCell ref="A23:H23"/>
  </mergeCells>
  <pageMargins left="0.7" right="0.7" top="0.75" bottom="0.75" header="0.3" footer="0.3"/>
  <pageSetup orientation="portrait" r:id="rId1"/>
  <ignoredErrors>
    <ignoredError sqref="B24:H24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H22"/>
  <sheetViews>
    <sheetView workbookViewId="0"/>
  </sheetViews>
  <sheetFormatPr defaultRowHeight="15" x14ac:dyDescent="0.25"/>
  <cols>
    <col min="1" max="1" width="11.140625" style="3" customWidth="1"/>
    <col min="2" max="3" width="11.28515625" style="3" bestFit="1" customWidth="1"/>
    <col min="4" max="4" width="9.7109375" style="3" bestFit="1" customWidth="1"/>
    <col min="5" max="5" width="8.7109375" style="3" bestFit="1" customWidth="1"/>
    <col min="6" max="6" width="10.5703125" style="3" bestFit="1" customWidth="1"/>
    <col min="7" max="7" width="11.28515625" style="3" bestFit="1" customWidth="1"/>
    <col min="8" max="8" width="9.7109375" style="3" bestFit="1" customWidth="1"/>
    <col min="9" max="16384" width="9.140625" style="3"/>
  </cols>
  <sheetData>
    <row r="1" spans="1:8" x14ac:dyDescent="0.25">
      <c r="A1" s="3" t="s">
        <v>63</v>
      </c>
    </row>
    <row r="2" spans="1:8" ht="15.75" x14ac:dyDescent="0.25">
      <c r="A2" s="14" t="s">
        <v>1</v>
      </c>
      <c r="B2" s="14" t="s">
        <v>66</v>
      </c>
      <c r="C2" s="14" t="s">
        <v>67</v>
      </c>
      <c r="D2" s="14" t="s">
        <v>68</v>
      </c>
      <c r="E2" s="14" t="s">
        <v>69</v>
      </c>
      <c r="F2" s="14" t="s">
        <v>70</v>
      </c>
      <c r="G2" s="14" t="s">
        <v>71</v>
      </c>
      <c r="H2" s="14" t="s">
        <v>72</v>
      </c>
    </row>
    <row r="3" spans="1:8" x14ac:dyDescent="0.25">
      <c r="A3" s="15">
        <v>2025</v>
      </c>
      <c r="B3" s="16">
        <v>-5390270</v>
      </c>
      <c r="C3" s="16">
        <v>-3616260</v>
      </c>
      <c r="D3" s="16">
        <v>-155350</v>
      </c>
      <c r="E3" s="16">
        <v>-11050</v>
      </c>
      <c r="F3" s="16">
        <v>-964520</v>
      </c>
      <c r="G3" s="16">
        <v>-412110</v>
      </c>
      <c r="H3" s="16">
        <v>-230980</v>
      </c>
    </row>
    <row r="4" spans="1:8" x14ac:dyDescent="0.25">
      <c r="A4" s="15">
        <v>2026</v>
      </c>
      <c r="B4" s="16">
        <v>-5706540</v>
      </c>
      <c r="C4" s="16">
        <v>-4061040</v>
      </c>
      <c r="D4" s="16">
        <v>-147950</v>
      </c>
      <c r="E4" s="16">
        <v>-8180</v>
      </c>
      <c r="F4" s="16">
        <v>-783240</v>
      </c>
      <c r="G4" s="16">
        <v>-472540</v>
      </c>
      <c r="H4" s="16">
        <v>-233590</v>
      </c>
    </row>
    <row r="5" spans="1:8" x14ac:dyDescent="0.25">
      <c r="A5" s="15">
        <v>2027</v>
      </c>
      <c r="B5" s="16">
        <v>-7254380</v>
      </c>
      <c r="C5" s="16">
        <v>-5159500</v>
      </c>
      <c r="D5" s="16">
        <v>5020</v>
      </c>
      <c r="E5" s="16">
        <v>-8800</v>
      </c>
      <c r="F5" s="16">
        <v>-1407080</v>
      </c>
      <c r="G5" s="16">
        <v>-450000</v>
      </c>
      <c r="H5" s="16">
        <v>-234020</v>
      </c>
    </row>
    <row r="6" spans="1:8" x14ac:dyDescent="0.25">
      <c r="A6" s="15">
        <v>2028</v>
      </c>
      <c r="B6" s="16">
        <v>-10176860</v>
      </c>
      <c r="C6" s="16">
        <v>-6621290</v>
      </c>
      <c r="D6" s="16">
        <v>146440</v>
      </c>
      <c r="E6" s="16">
        <v>-10700</v>
      </c>
      <c r="F6" s="16">
        <v>-2911330</v>
      </c>
      <c r="G6" s="16">
        <v>-544910</v>
      </c>
      <c r="H6" s="16">
        <v>-235070</v>
      </c>
    </row>
    <row r="7" spans="1:8" x14ac:dyDescent="0.25">
      <c r="A7" s="15">
        <v>2029</v>
      </c>
      <c r="B7" s="16">
        <v>-10656290</v>
      </c>
      <c r="C7" s="16">
        <v>-6957650</v>
      </c>
      <c r="D7" s="16">
        <v>126430</v>
      </c>
      <c r="E7" s="16">
        <v>-12850</v>
      </c>
      <c r="F7" s="16">
        <v>-3021690</v>
      </c>
      <c r="G7" s="16">
        <v>-553770</v>
      </c>
      <c r="H7" s="16">
        <v>-236760</v>
      </c>
    </row>
    <row r="8" spans="1:8" x14ac:dyDescent="0.25">
      <c r="A8" s="15">
        <v>2030</v>
      </c>
      <c r="B8" s="16">
        <v>-10600020</v>
      </c>
      <c r="C8" s="16">
        <v>-6855430</v>
      </c>
      <c r="D8" s="16">
        <v>108530</v>
      </c>
      <c r="E8" s="16">
        <v>-14430</v>
      </c>
      <c r="F8" s="16">
        <v>-2948470</v>
      </c>
      <c r="G8" s="16">
        <v>-651450</v>
      </c>
      <c r="H8" s="16">
        <v>-238770</v>
      </c>
    </row>
    <row r="9" spans="1:8" x14ac:dyDescent="0.25">
      <c r="A9" s="15">
        <v>2031</v>
      </c>
      <c r="B9" s="16">
        <v>-11131380</v>
      </c>
      <c r="C9" s="16">
        <v>-7389600</v>
      </c>
      <c r="D9" s="16">
        <v>87960</v>
      </c>
      <c r="E9" s="16">
        <v>-15980</v>
      </c>
      <c r="F9" s="16">
        <v>-2904810</v>
      </c>
      <c r="G9" s="16">
        <v>-667550</v>
      </c>
      <c r="H9" s="16">
        <v>-241400</v>
      </c>
    </row>
    <row r="10" spans="1:8" x14ac:dyDescent="0.25">
      <c r="A10" s="15">
        <v>2032</v>
      </c>
      <c r="B10" s="16">
        <v>-11044710</v>
      </c>
      <c r="C10" s="16">
        <v>-7462900</v>
      </c>
      <c r="D10" s="16">
        <v>65540</v>
      </c>
      <c r="E10" s="16">
        <v>-17550</v>
      </c>
      <c r="F10" s="16">
        <v>-2614110</v>
      </c>
      <c r="G10" s="16">
        <v>-771970</v>
      </c>
      <c r="H10" s="16">
        <v>-243720</v>
      </c>
    </row>
    <row r="11" spans="1:8" x14ac:dyDescent="0.25">
      <c r="A11" s="15">
        <v>2033</v>
      </c>
      <c r="B11" s="16">
        <v>-11075420</v>
      </c>
      <c r="C11" s="16">
        <v>-7508650</v>
      </c>
      <c r="D11" s="16">
        <v>45520</v>
      </c>
      <c r="E11" s="16">
        <v>-18880</v>
      </c>
      <c r="F11" s="16">
        <v>-2540700</v>
      </c>
      <c r="G11" s="16">
        <v>-807980</v>
      </c>
      <c r="H11" s="16">
        <v>-244730</v>
      </c>
    </row>
    <row r="12" spans="1:8" x14ac:dyDescent="0.25">
      <c r="A12" s="15">
        <v>2034</v>
      </c>
      <c r="B12" s="16">
        <v>-11130430</v>
      </c>
      <c r="C12" s="16">
        <v>-7554380</v>
      </c>
      <c r="D12" s="16">
        <v>23940</v>
      </c>
      <c r="E12" s="16">
        <v>-20350</v>
      </c>
      <c r="F12" s="16">
        <v>-2466790</v>
      </c>
      <c r="G12" s="16">
        <v>-868020</v>
      </c>
      <c r="H12" s="16">
        <v>-244830</v>
      </c>
    </row>
    <row r="13" spans="1:8" x14ac:dyDescent="0.25">
      <c r="A13" s="15">
        <v>2035</v>
      </c>
      <c r="B13" s="16">
        <v>-11144680</v>
      </c>
      <c r="C13" s="16">
        <v>-7582610</v>
      </c>
      <c r="D13" s="16">
        <v>9660</v>
      </c>
      <c r="E13" s="16">
        <v>-21540</v>
      </c>
      <c r="F13" s="16">
        <v>-2402400</v>
      </c>
      <c r="G13" s="16">
        <v>-906130</v>
      </c>
      <c r="H13" s="16">
        <v>-241660</v>
      </c>
    </row>
    <row r="14" spans="1:8" x14ac:dyDescent="0.25">
      <c r="A14" s="15">
        <v>2036</v>
      </c>
      <c r="B14" s="16">
        <v>-11138120</v>
      </c>
      <c r="C14" s="16">
        <v>-7604340</v>
      </c>
      <c r="D14" s="16">
        <v>-90</v>
      </c>
      <c r="E14" s="16">
        <v>-20960</v>
      </c>
      <c r="F14" s="16">
        <v>-2334460</v>
      </c>
      <c r="G14" s="16">
        <v>-941480</v>
      </c>
      <c r="H14" s="16">
        <v>-236790</v>
      </c>
    </row>
    <row r="15" spans="1:8" x14ac:dyDescent="0.25">
      <c r="A15" s="15">
        <v>2037</v>
      </c>
      <c r="B15" s="16">
        <v>-11107720</v>
      </c>
      <c r="C15" s="16">
        <v>-7612360</v>
      </c>
      <c r="D15" s="16">
        <v>-5110</v>
      </c>
      <c r="E15" s="16">
        <v>-20080</v>
      </c>
      <c r="F15" s="16">
        <v>-2266040</v>
      </c>
      <c r="G15" s="16">
        <v>-972850</v>
      </c>
      <c r="H15" s="16">
        <v>-231280</v>
      </c>
    </row>
    <row r="16" spans="1:8" x14ac:dyDescent="0.25">
      <c r="A16" s="15">
        <v>2038</v>
      </c>
      <c r="B16" s="16">
        <v>-11073640</v>
      </c>
      <c r="C16" s="16">
        <v>-7618600</v>
      </c>
      <c r="D16" s="16">
        <v>-9590</v>
      </c>
      <c r="E16" s="16">
        <v>-19050</v>
      </c>
      <c r="F16" s="16">
        <v>-2195330</v>
      </c>
      <c r="G16" s="16">
        <v>-1005230</v>
      </c>
      <c r="H16" s="16">
        <v>-225840</v>
      </c>
    </row>
    <row r="17" spans="1:8" x14ac:dyDescent="0.25">
      <c r="A17" s="15">
        <v>2039</v>
      </c>
      <c r="B17" s="16">
        <v>-11020660</v>
      </c>
      <c r="C17" s="16">
        <v>-7611850</v>
      </c>
      <c r="D17" s="16">
        <v>-13160</v>
      </c>
      <c r="E17" s="16">
        <v>-17800</v>
      </c>
      <c r="F17" s="16">
        <v>-2122280</v>
      </c>
      <c r="G17" s="16">
        <v>-1035730</v>
      </c>
      <c r="H17" s="16">
        <v>-219840</v>
      </c>
    </row>
    <row r="18" spans="1:8" x14ac:dyDescent="0.25">
      <c r="A18" s="15">
        <v>2040</v>
      </c>
      <c r="B18" s="16">
        <v>-10970230</v>
      </c>
      <c r="C18" s="16">
        <v>-7602490</v>
      </c>
      <c r="D18" s="16">
        <v>-14130</v>
      </c>
      <c r="E18" s="16">
        <v>-16310</v>
      </c>
      <c r="F18" s="16">
        <v>-2058190</v>
      </c>
      <c r="G18" s="16">
        <v>-1067010</v>
      </c>
      <c r="H18" s="16">
        <v>-212100</v>
      </c>
    </row>
    <row r="19" spans="1:8" x14ac:dyDescent="0.25">
      <c r="A19" s="15">
        <v>2041</v>
      </c>
      <c r="B19" s="16">
        <v>-10965150</v>
      </c>
      <c r="C19" s="16">
        <v>-7607970</v>
      </c>
      <c r="D19" s="16">
        <v>-13100</v>
      </c>
      <c r="E19" s="16">
        <v>-14890</v>
      </c>
      <c r="F19" s="16">
        <v>-2034340</v>
      </c>
      <c r="G19" s="16">
        <v>-1092080</v>
      </c>
      <c r="H19" s="16">
        <v>-202770</v>
      </c>
    </row>
    <row r="20" spans="1:8" x14ac:dyDescent="0.25">
      <c r="A20" s="15">
        <v>2042</v>
      </c>
      <c r="B20" s="16">
        <v>-11027490</v>
      </c>
      <c r="C20" s="16">
        <v>-7624870</v>
      </c>
      <c r="D20" s="16">
        <v>-11760</v>
      </c>
      <c r="E20" s="16">
        <v>-13480</v>
      </c>
      <c r="F20" s="16">
        <v>-2069030</v>
      </c>
      <c r="G20" s="16">
        <v>-1116500</v>
      </c>
      <c r="H20" s="16">
        <v>-191850</v>
      </c>
    </row>
    <row r="21" spans="1:8" x14ac:dyDescent="0.25">
      <c r="A21" s="15">
        <v>2043</v>
      </c>
      <c r="B21" s="16">
        <v>-11097260</v>
      </c>
      <c r="C21" s="16">
        <v>-7639420</v>
      </c>
      <c r="D21" s="16">
        <v>-9780</v>
      </c>
      <c r="E21" s="16">
        <v>-12100</v>
      </c>
      <c r="F21" s="16">
        <v>-2119220</v>
      </c>
      <c r="G21" s="16">
        <v>-1137940</v>
      </c>
      <c r="H21" s="16">
        <v>-178800</v>
      </c>
    </row>
    <row r="22" spans="1:8" x14ac:dyDescent="0.25">
      <c r="A22" s="15">
        <v>2044</v>
      </c>
      <c r="B22" s="16">
        <v>-11173500</v>
      </c>
      <c r="C22" s="16">
        <v>-7652490</v>
      </c>
      <c r="D22" s="16">
        <v>-7370</v>
      </c>
      <c r="E22" s="16">
        <v>-10740</v>
      </c>
      <c r="F22" s="16">
        <v>-2180200</v>
      </c>
      <c r="G22" s="16">
        <v>-1159100</v>
      </c>
      <c r="H22" s="16">
        <v>-163600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H47"/>
  <sheetViews>
    <sheetView workbookViewId="0"/>
  </sheetViews>
  <sheetFormatPr defaultRowHeight="15" x14ac:dyDescent="0.25"/>
  <cols>
    <col min="1" max="1" width="11.140625" style="3" customWidth="1"/>
    <col min="2" max="8" width="9.140625" style="3" customWidth="1"/>
    <col min="9" max="9" width="9.140625" style="3"/>
    <col min="10" max="10" width="8.85546875" style="3" customWidth="1"/>
    <col min="11" max="16384" width="9.140625" style="3"/>
  </cols>
  <sheetData>
    <row r="1" spans="1:8" x14ac:dyDescent="0.25">
      <c r="A1" s="3" t="s">
        <v>64</v>
      </c>
    </row>
    <row r="2" spans="1:8" ht="15.75" x14ac:dyDescent="0.25">
      <c r="A2" s="14" t="s">
        <v>1</v>
      </c>
      <c r="B2" s="14" t="s">
        <v>66</v>
      </c>
      <c r="C2" s="14" t="s">
        <v>67</v>
      </c>
      <c r="D2" s="14" t="s">
        <v>68</v>
      </c>
      <c r="E2" s="14" t="s">
        <v>69</v>
      </c>
      <c r="F2" s="14" t="s">
        <v>70</v>
      </c>
      <c r="G2" s="14" t="s">
        <v>71</v>
      </c>
      <c r="H2" s="14" t="s">
        <v>72</v>
      </c>
    </row>
    <row r="3" spans="1:8" x14ac:dyDescent="0.25">
      <c r="A3" s="15">
        <v>2025</v>
      </c>
      <c r="B3" s="16">
        <v>-428.60999999999876</v>
      </c>
      <c r="C3" s="16">
        <v>-258.84400000000005</v>
      </c>
      <c r="D3" s="16">
        <v>-26.410999999999945</v>
      </c>
      <c r="E3" s="16">
        <v>-1.3170000000000073</v>
      </c>
      <c r="F3" s="16">
        <v>-31.306000000000495</v>
      </c>
      <c r="G3" s="16">
        <v>-67.963000000000193</v>
      </c>
      <c r="H3" s="16">
        <v>-42.769000000000005</v>
      </c>
    </row>
    <row r="4" spans="1:8" x14ac:dyDescent="0.25">
      <c r="A4" s="15">
        <v>2026</v>
      </c>
      <c r="B4" s="16">
        <v>-487.87699999999859</v>
      </c>
      <c r="C4" s="16">
        <v>-284.48199999999997</v>
      </c>
      <c r="D4" s="16">
        <v>-29.54200000000003</v>
      </c>
      <c r="E4" s="16">
        <v>-1.1819999999999879</v>
      </c>
      <c r="F4" s="16">
        <v>-26.61200000000008</v>
      </c>
      <c r="G4" s="16">
        <v>-93.996000000000095</v>
      </c>
      <c r="H4" s="16">
        <v>-52.062999999999988</v>
      </c>
    </row>
    <row r="5" spans="1:8" x14ac:dyDescent="0.25">
      <c r="A5" s="15">
        <v>2027</v>
      </c>
      <c r="B5" s="16">
        <v>-626.44300000000112</v>
      </c>
      <c r="C5" s="16">
        <v>-385.65899999999965</v>
      </c>
      <c r="D5" s="16">
        <v>-7.1699999999999591</v>
      </c>
      <c r="E5" s="16">
        <v>-2.2290000000000134</v>
      </c>
      <c r="F5" s="16">
        <v>-75.746999999999389</v>
      </c>
      <c r="G5" s="16">
        <v>-95.198999999999842</v>
      </c>
      <c r="H5" s="16">
        <v>-60.438999999999965</v>
      </c>
    </row>
    <row r="6" spans="1:8" x14ac:dyDescent="0.25">
      <c r="A6" s="15">
        <v>2028</v>
      </c>
      <c r="B6" s="16">
        <v>-931.42399999999907</v>
      </c>
      <c r="C6" s="16">
        <v>-488.971</v>
      </c>
      <c r="D6" s="16">
        <v>-18.793999999999983</v>
      </c>
      <c r="E6" s="16">
        <v>-3.8419999999999845</v>
      </c>
      <c r="F6" s="16">
        <v>-259.90400000000045</v>
      </c>
      <c r="G6" s="16">
        <v>-104.55700000000002</v>
      </c>
      <c r="H6" s="16">
        <v>-55.355999999999995</v>
      </c>
    </row>
    <row r="7" spans="1:8" x14ac:dyDescent="0.25">
      <c r="A7" s="15">
        <v>2029</v>
      </c>
      <c r="B7" s="16">
        <v>-992.46100000000115</v>
      </c>
      <c r="C7" s="16">
        <v>-617.91399999999976</v>
      </c>
      <c r="D7" s="16">
        <v>-35.682999999999993</v>
      </c>
      <c r="E7" s="16">
        <v>-8.7519999999999811</v>
      </c>
      <c r="F7" s="16">
        <v>-193.97499999999945</v>
      </c>
      <c r="G7" s="16">
        <v>-77.325000000000045</v>
      </c>
      <c r="H7" s="16">
        <v>-58.812000000000012</v>
      </c>
    </row>
    <row r="8" spans="1:8" x14ac:dyDescent="0.25">
      <c r="A8" s="15">
        <v>2030</v>
      </c>
      <c r="B8" s="16">
        <v>-971.1190000000006</v>
      </c>
      <c r="C8" s="16">
        <v>-598.50799999999981</v>
      </c>
      <c r="D8" s="16">
        <v>-50.871999999999957</v>
      </c>
      <c r="E8" s="16">
        <v>-10.159999999999997</v>
      </c>
      <c r="F8" s="16">
        <v>-165.35099999999966</v>
      </c>
      <c r="G8" s="16">
        <v>-83.397000000000162</v>
      </c>
      <c r="H8" s="16">
        <v>-62.831000000000017</v>
      </c>
    </row>
    <row r="9" spans="1:8" x14ac:dyDescent="0.25">
      <c r="A9" s="15">
        <v>2031</v>
      </c>
      <c r="B9" s="16">
        <v>-1018.7369999999992</v>
      </c>
      <c r="C9" s="16">
        <v>-619.89899999999989</v>
      </c>
      <c r="D9" s="16">
        <v>-67.528999999999996</v>
      </c>
      <c r="E9" s="16">
        <v>-11.671000000000021</v>
      </c>
      <c r="F9" s="16">
        <v>-156.33199999999943</v>
      </c>
      <c r="G9" s="16">
        <v>-91.331000000000131</v>
      </c>
      <c r="H9" s="16">
        <v>-71.975000000000023</v>
      </c>
    </row>
    <row r="10" spans="1:8" x14ac:dyDescent="0.25">
      <c r="A10" s="15">
        <v>2032</v>
      </c>
      <c r="B10" s="16">
        <v>-1016.0579999999991</v>
      </c>
      <c r="C10" s="16">
        <v>-639.15899999999965</v>
      </c>
      <c r="D10" s="16">
        <v>-84.058999999999969</v>
      </c>
      <c r="E10" s="16">
        <v>-12.641999999999996</v>
      </c>
      <c r="F10" s="16">
        <v>-100.87199999999939</v>
      </c>
      <c r="G10" s="16">
        <v>-97.483000000000175</v>
      </c>
      <c r="H10" s="16">
        <v>-81.842999999999961</v>
      </c>
    </row>
    <row r="11" spans="1:8" x14ac:dyDescent="0.25">
      <c r="A11" s="15">
        <v>2033</v>
      </c>
      <c r="B11" s="16">
        <v>-984.27599999999984</v>
      </c>
      <c r="C11" s="16">
        <v>-598.90299999999979</v>
      </c>
      <c r="D11" s="16">
        <v>-73.152000000000044</v>
      </c>
      <c r="E11" s="16">
        <v>-10.375</v>
      </c>
      <c r="F11" s="16">
        <v>-127.50900000000001</v>
      </c>
      <c r="G11" s="16">
        <v>-114.69499999999994</v>
      </c>
      <c r="H11" s="16">
        <v>-59.642000000000053</v>
      </c>
    </row>
    <row r="12" spans="1:8" x14ac:dyDescent="0.25">
      <c r="A12" s="15">
        <v>2034</v>
      </c>
      <c r="B12" s="16">
        <v>-937.44400000000132</v>
      </c>
      <c r="C12" s="16">
        <v>-575.42999999999984</v>
      </c>
      <c r="D12" s="16">
        <v>-85.197999999999865</v>
      </c>
      <c r="E12" s="16">
        <v>-11.15300000000002</v>
      </c>
      <c r="F12" s="16">
        <v>-83.045999999999367</v>
      </c>
      <c r="G12" s="16">
        <v>-120.73900000000003</v>
      </c>
      <c r="H12" s="16">
        <v>-61.877999999999929</v>
      </c>
    </row>
    <row r="13" spans="1:8" x14ac:dyDescent="0.25">
      <c r="A13" s="15">
        <v>2035</v>
      </c>
      <c r="B13" s="16">
        <v>-872.57700000000114</v>
      </c>
      <c r="C13" s="16">
        <v>-546.43199999999979</v>
      </c>
      <c r="D13" s="16">
        <v>-92.550000000000068</v>
      </c>
      <c r="E13" s="16">
        <v>-11.536000000000001</v>
      </c>
      <c r="F13" s="16">
        <v>-34.752000000000407</v>
      </c>
      <c r="G13" s="16">
        <v>-124.27999999999997</v>
      </c>
      <c r="H13" s="16">
        <v>-63.027000000000044</v>
      </c>
    </row>
    <row r="14" spans="1:8" x14ac:dyDescent="0.25">
      <c r="A14" s="15">
        <v>2036</v>
      </c>
      <c r="B14" s="16">
        <v>-818.7440000000006</v>
      </c>
      <c r="C14" s="16">
        <v>-518.28200000000015</v>
      </c>
      <c r="D14" s="16">
        <v>-101.8610000000001</v>
      </c>
      <c r="E14" s="16">
        <v>-11.665999999999997</v>
      </c>
      <c r="F14" s="16">
        <v>23.507999999999811</v>
      </c>
      <c r="G14" s="16">
        <v>-127.85900000000015</v>
      </c>
      <c r="H14" s="16">
        <v>-82.583999999999946</v>
      </c>
    </row>
    <row r="15" spans="1:8" x14ac:dyDescent="0.25">
      <c r="A15" s="15">
        <v>2037</v>
      </c>
      <c r="B15" s="16">
        <v>-713.27399999999943</v>
      </c>
      <c r="C15" s="16">
        <v>-484.32400000000007</v>
      </c>
      <c r="D15" s="16">
        <v>-109.04600000000005</v>
      </c>
      <c r="E15" s="16">
        <v>-11.628999999999991</v>
      </c>
      <c r="F15" s="16">
        <v>98.748999999999796</v>
      </c>
      <c r="G15" s="16">
        <v>-130.86199999999985</v>
      </c>
      <c r="H15" s="16">
        <v>-76.161999999999921</v>
      </c>
    </row>
    <row r="16" spans="1:8" x14ac:dyDescent="0.25">
      <c r="A16" s="15">
        <v>2038</v>
      </c>
      <c r="B16" s="16">
        <v>-606.39900000000125</v>
      </c>
      <c r="C16" s="16">
        <v>-448.57199999999966</v>
      </c>
      <c r="D16" s="16">
        <v>-110.65699999999993</v>
      </c>
      <c r="E16" s="16">
        <v>-11.293999999999983</v>
      </c>
      <c r="F16" s="16">
        <v>171.34500000000025</v>
      </c>
      <c r="G16" s="16">
        <v>-132.82300000000009</v>
      </c>
      <c r="H16" s="16">
        <v>-74.398000000000025</v>
      </c>
    </row>
    <row r="17" spans="1:8" x14ac:dyDescent="0.25">
      <c r="A17" s="15">
        <v>2039</v>
      </c>
      <c r="B17" s="16">
        <v>-485.37799999999879</v>
      </c>
      <c r="C17" s="16">
        <v>-408.94200000000001</v>
      </c>
      <c r="D17" s="16">
        <v>-111.59199999999987</v>
      </c>
      <c r="E17" s="16">
        <v>-11.467999999999989</v>
      </c>
      <c r="F17" s="16">
        <v>242.33899999999994</v>
      </c>
      <c r="G17" s="16">
        <v>-135.49099999999999</v>
      </c>
      <c r="H17" s="16">
        <v>-60.223999999999933</v>
      </c>
    </row>
    <row r="18" spans="1:8" x14ac:dyDescent="0.25">
      <c r="A18" s="15">
        <v>2040</v>
      </c>
      <c r="B18" s="16">
        <v>-393.15400000000045</v>
      </c>
      <c r="C18" s="16">
        <v>-378.78400000000011</v>
      </c>
      <c r="D18" s="16">
        <v>-114.27499999999986</v>
      </c>
      <c r="E18" s="16">
        <v>-11.742000000000019</v>
      </c>
      <c r="F18" s="16">
        <v>307.80699999999979</v>
      </c>
      <c r="G18" s="16">
        <v>-138.48900000000003</v>
      </c>
      <c r="H18" s="16">
        <v>-57.671000000000049</v>
      </c>
    </row>
    <row r="19" spans="1:8" x14ac:dyDescent="0.25">
      <c r="A19" s="15">
        <v>2041</v>
      </c>
      <c r="B19" s="16">
        <v>-300.84699999999975</v>
      </c>
      <c r="C19" s="16">
        <v>-341.81899999999996</v>
      </c>
      <c r="D19" s="16">
        <v>-120.10500000000002</v>
      </c>
      <c r="E19" s="16">
        <v>-11.900000000000006</v>
      </c>
      <c r="F19" s="16">
        <v>368.58700000000044</v>
      </c>
      <c r="G19" s="16">
        <v>-140.01599999999985</v>
      </c>
      <c r="H19" s="16">
        <v>-55.594000000000051</v>
      </c>
    </row>
    <row r="20" spans="1:8" x14ac:dyDescent="0.25">
      <c r="A20" s="15">
        <v>2042</v>
      </c>
      <c r="B20" s="16">
        <v>-179.07799999999952</v>
      </c>
      <c r="C20" s="16">
        <v>-272.01000000000022</v>
      </c>
      <c r="D20" s="16">
        <v>-126.54600000000005</v>
      </c>
      <c r="E20" s="16">
        <v>-12.158999999999992</v>
      </c>
      <c r="F20" s="16">
        <v>438.18499999999949</v>
      </c>
      <c r="G20" s="16">
        <v>-141.11300000000006</v>
      </c>
      <c r="H20" s="16">
        <v>-65.434999999999945</v>
      </c>
    </row>
    <row r="21" spans="1:8" x14ac:dyDescent="0.25">
      <c r="A21" s="15">
        <v>2043</v>
      </c>
      <c r="B21" s="16">
        <v>-119.26100000000042</v>
      </c>
      <c r="C21" s="16">
        <v>-260.83200000000033</v>
      </c>
      <c r="D21" s="16">
        <v>-132.17900000000009</v>
      </c>
      <c r="E21" s="16">
        <v>-12.432000000000016</v>
      </c>
      <c r="F21" s="16">
        <v>490.83899999999994</v>
      </c>
      <c r="G21" s="16">
        <v>-142.05700000000002</v>
      </c>
      <c r="H21" s="16">
        <v>-62.600000000000023</v>
      </c>
    </row>
    <row r="22" spans="1:8" x14ac:dyDescent="0.25">
      <c r="A22" s="15">
        <v>2044</v>
      </c>
      <c r="B22" s="16">
        <v>-31.648000000001048</v>
      </c>
      <c r="C22" s="16">
        <v>-224.51999999999998</v>
      </c>
      <c r="D22" s="16">
        <v>-134.80799999999999</v>
      </c>
      <c r="E22" s="16">
        <v>-12.371000000000009</v>
      </c>
      <c r="F22" s="16">
        <v>531.48900000000049</v>
      </c>
      <c r="G22" s="16">
        <v>-142.44100000000003</v>
      </c>
      <c r="H22" s="16">
        <v>-48.996999999999957</v>
      </c>
    </row>
    <row r="35" spans="2:8" x14ac:dyDescent="0.25">
      <c r="B35" s="20"/>
      <c r="C35" s="20"/>
      <c r="D35" s="20"/>
      <c r="E35" s="20"/>
      <c r="F35" s="20"/>
      <c r="G35" s="20"/>
      <c r="H35" s="20"/>
    </row>
    <row r="36" spans="2:8" x14ac:dyDescent="0.25">
      <c r="B36" s="20"/>
      <c r="C36" s="20"/>
      <c r="D36" s="20"/>
      <c r="E36" s="20"/>
      <c r="F36" s="20"/>
      <c r="G36" s="20"/>
      <c r="H36" s="20"/>
    </row>
    <row r="37" spans="2:8" x14ac:dyDescent="0.25">
      <c r="B37" s="20"/>
      <c r="C37" s="20"/>
      <c r="D37" s="20"/>
      <c r="E37" s="20"/>
      <c r="F37" s="20"/>
      <c r="G37" s="20"/>
      <c r="H37" s="20"/>
    </row>
    <row r="38" spans="2:8" x14ac:dyDescent="0.25">
      <c r="B38" s="20"/>
      <c r="C38" s="20"/>
      <c r="D38" s="20"/>
      <c r="E38" s="20"/>
      <c r="F38" s="20"/>
      <c r="G38" s="20"/>
      <c r="H38" s="20"/>
    </row>
    <row r="39" spans="2:8" x14ac:dyDescent="0.25">
      <c r="B39" s="20"/>
      <c r="C39" s="20"/>
      <c r="D39" s="20"/>
      <c r="E39" s="20"/>
      <c r="F39" s="20"/>
      <c r="G39" s="20"/>
      <c r="H39" s="20"/>
    </row>
    <row r="40" spans="2:8" x14ac:dyDescent="0.25">
      <c r="B40" s="20"/>
      <c r="C40" s="20"/>
      <c r="D40" s="20"/>
      <c r="E40" s="20"/>
      <c r="F40" s="20"/>
      <c r="G40" s="20"/>
      <c r="H40" s="20"/>
    </row>
    <row r="41" spans="2:8" x14ac:dyDescent="0.25">
      <c r="B41" s="20"/>
      <c r="C41" s="20"/>
      <c r="D41" s="20"/>
      <c r="E41" s="20"/>
      <c r="F41" s="20"/>
      <c r="G41" s="20"/>
      <c r="H41" s="20"/>
    </row>
    <row r="42" spans="2:8" x14ac:dyDescent="0.25">
      <c r="B42" s="20"/>
      <c r="C42" s="20"/>
      <c r="D42" s="20"/>
      <c r="E42" s="20"/>
      <c r="F42" s="20"/>
      <c r="G42" s="20"/>
      <c r="H42" s="20"/>
    </row>
    <row r="43" spans="2:8" x14ac:dyDescent="0.25">
      <c r="B43" s="20"/>
      <c r="C43" s="20"/>
      <c r="D43" s="20"/>
      <c r="E43" s="20"/>
      <c r="F43" s="20"/>
      <c r="G43" s="20"/>
      <c r="H43" s="20"/>
    </row>
    <row r="44" spans="2:8" x14ac:dyDescent="0.25">
      <c r="B44" s="20"/>
      <c r="C44" s="20"/>
      <c r="D44" s="20"/>
      <c r="E44" s="20"/>
      <c r="F44" s="20"/>
      <c r="G44" s="20"/>
      <c r="H44" s="20"/>
    </row>
    <row r="45" spans="2:8" x14ac:dyDescent="0.25">
      <c r="B45" s="20"/>
      <c r="C45" s="20"/>
      <c r="D45" s="20"/>
      <c r="E45" s="20"/>
      <c r="F45" s="20"/>
      <c r="G45" s="20"/>
      <c r="H45" s="20"/>
    </row>
    <row r="46" spans="2:8" x14ac:dyDescent="0.25">
      <c r="B46" s="20"/>
      <c r="C46" s="20"/>
      <c r="D46" s="20"/>
      <c r="E46" s="20"/>
      <c r="F46" s="20"/>
      <c r="G46" s="20"/>
      <c r="H46" s="20"/>
    </row>
    <row r="47" spans="2:8" x14ac:dyDescent="0.25">
      <c r="B47" s="20"/>
      <c r="C47" s="20"/>
      <c r="D47" s="20"/>
      <c r="E47" s="20"/>
      <c r="F47" s="20"/>
      <c r="G47" s="20"/>
      <c r="H47" s="20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/>
  <dimension ref="A20:I43"/>
  <sheetViews>
    <sheetView workbookViewId="0"/>
  </sheetViews>
  <sheetFormatPr defaultRowHeight="15" x14ac:dyDescent="0.25"/>
  <cols>
    <col min="1" max="1" width="9.140625" style="3"/>
    <col min="2" max="2" width="19.28515625" style="3" bestFit="1" customWidth="1"/>
    <col min="3" max="3" width="25.85546875" style="3" bestFit="1" customWidth="1"/>
    <col min="4" max="16384" width="9.140625" style="3"/>
  </cols>
  <sheetData>
    <row r="20" spans="1:9" x14ac:dyDescent="0.25">
      <c r="B20" s="21" t="s">
        <v>81</v>
      </c>
      <c r="C20" s="21" t="s">
        <v>82</v>
      </c>
      <c r="G20" s="21"/>
      <c r="I20" s="21"/>
    </row>
    <row r="21" spans="1:9" x14ac:dyDescent="0.25">
      <c r="A21" s="3">
        <v>2008</v>
      </c>
      <c r="B21" s="9">
        <v>53408.849781252131</v>
      </c>
      <c r="C21" s="22">
        <v>33.554553666666664</v>
      </c>
      <c r="E21" s="23"/>
      <c r="F21" s="23"/>
      <c r="G21" s="23"/>
      <c r="H21" s="9"/>
    </row>
    <row r="22" spans="1:9" x14ac:dyDescent="0.25">
      <c r="A22" s="3">
        <f>A21+1</f>
        <v>2009</v>
      </c>
      <c r="B22" s="9">
        <v>52224.749714085279</v>
      </c>
      <c r="C22" s="22">
        <v>32.30613808333333</v>
      </c>
      <c r="E22" s="23"/>
      <c r="F22" s="23"/>
      <c r="G22" s="23"/>
      <c r="H22" s="9"/>
      <c r="I22" s="21"/>
    </row>
    <row r="23" spans="1:9" x14ac:dyDescent="0.25">
      <c r="A23" s="3">
        <f t="shared" ref="A23:A36" si="0">A22+1</f>
        <v>2010</v>
      </c>
      <c r="B23" s="9">
        <v>53608.034752533837</v>
      </c>
      <c r="C23" s="22">
        <v>31.910025916666669</v>
      </c>
      <c r="E23" s="23"/>
      <c r="F23" s="23"/>
      <c r="G23" s="23"/>
      <c r="H23" s="9"/>
    </row>
    <row r="24" spans="1:9" x14ac:dyDescent="0.25">
      <c r="A24" s="3">
        <f t="shared" si="0"/>
        <v>2011</v>
      </c>
      <c r="B24" s="9">
        <v>54350.754812766179</v>
      </c>
      <c r="C24" s="22">
        <v>32.098432333333335</v>
      </c>
      <c r="E24" s="23"/>
      <c r="F24" s="23"/>
      <c r="G24" s="23"/>
      <c r="H24" s="9"/>
      <c r="I24" s="21"/>
    </row>
    <row r="25" spans="1:9" x14ac:dyDescent="0.25">
      <c r="A25" s="3">
        <f t="shared" si="0"/>
        <v>2012</v>
      </c>
      <c r="B25" s="9">
        <v>54445.069820870725</v>
      </c>
      <c r="C25" s="22">
        <v>32.634595249999997</v>
      </c>
      <c r="E25" s="23"/>
      <c r="F25" s="23"/>
      <c r="G25" s="23"/>
      <c r="H25" s="9"/>
    </row>
    <row r="26" spans="1:9" x14ac:dyDescent="0.25">
      <c r="A26" s="3">
        <f t="shared" si="0"/>
        <v>2013</v>
      </c>
      <c r="B26" s="9">
        <v>54654.048497775118</v>
      </c>
      <c r="C26" s="22">
        <v>33.165856833333329</v>
      </c>
      <c r="E26" s="23"/>
      <c r="F26" s="23"/>
      <c r="G26" s="23"/>
      <c r="H26" s="9"/>
      <c r="I26" s="21"/>
    </row>
    <row r="27" spans="1:9" x14ac:dyDescent="0.25">
      <c r="A27" s="3">
        <f t="shared" si="0"/>
        <v>2014</v>
      </c>
      <c r="B27" s="9">
        <v>55325.522979482936</v>
      </c>
      <c r="C27" s="22">
        <v>33.909506166666667</v>
      </c>
      <c r="E27" s="23"/>
      <c r="F27" s="23"/>
      <c r="G27" s="23"/>
      <c r="H27" s="9"/>
    </row>
    <row r="28" spans="1:9" x14ac:dyDescent="0.25">
      <c r="A28" s="3">
        <f t="shared" si="0"/>
        <v>2015</v>
      </c>
      <c r="B28" s="9">
        <v>54795.973837693229</v>
      </c>
      <c r="C28" s="22">
        <v>34.676247583333335</v>
      </c>
      <c r="E28" s="23"/>
      <c r="F28" s="23"/>
      <c r="G28" s="23"/>
      <c r="H28" s="9"/>
      <c r="I28" s="21"/>
    </row>
    <row r="29" spans="1:9" x14ac:dyDescent="0.25">
      <c r="A29" s="3">
        <f t="shared" si="0"/>
        <v>2016</v>
      </c>
      <c r="B29" s="9">
        <v>54355.999822038168</v>
      </c>
      <c r="C29" s="22">
        <v>35.438755083333334</v>
      </c>
      <c r="E29" s="23"/>
      <c r="F29" s="23"/>
      <c r="G29" s="23"/>
      <c r="H29" s="9"/>
    </row>
    <row r="30" spans="1:9" x14ac:dyDescent="0.25">
      <c r="A30" s="3">
        <f t="shared" si="0"/>
        <v>2017</v>
      </c>
      <c r="B30" s="9">
        <v>54803.54471022731</v>
      </c>
      <c r="C30" s="22">
        <v>36.187378583333334</v>
      </c>
      <c r="E30" s="23"/>
      <c r="F30" s="23"/>
      <c r="G30" s="23"/>
      <c r="H30" s="9"/>
      <c r="I30" s="21"/>
    </row>
    <row r="31" spans="1:9" x14ac:dyDescent="0.25">
      <c r="A31" s="3">
        <f t="shared" si="0"/>
        <v>2018</v>
      </c>
      <c r="B31" s="9">
        <v>55550.851863863856</v>
      </c>
      <c r="C31" s="22">
        <v>36.775440416666662</v>
      </c>
      <c r="E31" s="23"/>
      <c r="F31" s="23"/>
      <c r="G31" s="23"/>
      <c r="H31" s="9"/>
    </row>
    <row r="32" spans="1:9" x14ac:dyDescent="0.25">
      <c r="A32" s="3">
        <f t="shared" si="0"/>
        <v>2019</v>
      </c>
      <c r="B32" s="9">
        <v>55391.533171044233</v>
      </c>
      <c r="C32" s="22">
        <v>37.356449166666664</v>
      </c>
      <c r="E32" s="23"/>
      <c r="F32" s="23"/>
      <c r="G32" s="23"/>
      <c r="H32" s="9"/>
      <c r="I32" s="21"/>
    </row>
    <row r="33" spans="1:9" x14ac:dyDescent="0.25">
      <c r="A33" s="3">
        <f t="shared" si="0"/>
        <v>2020</v>
      </c>
      <c r="B33" s="9">
        <v>54678.220106369394</v>
      </c>
      <c r="C33" s="22">
        <v>34.887042000000001</v>
      </c>
      <c r="E33" s="23"/>
      <c r="F33" s="23"/>
      <c r="G33" s="23"/>
      <c r="H33" s="9"/>
    </row>
    <row r="34" spans="1:9" x14ac:dyDescent="0.25">
      <c r="A34" s="3">
        <f t="shared" si="0"/>
        <v>2021</v>
      </c>
      <c r="B34" s="9">
        <v>55936.679387583616</v>
      </c>
      <c r="C34" s="22">
        <v>36.179326833333334</v>
      </c>
      <c r="E34" s="23"/>
      <c r="F34" s="23"/>
      <c r="G34" s="23"/>
      <c r="H34" s="9"/>
      <c r="I34" s="21"/>
    </row>
    <row r="35" spans="1:9" x14ac:dyDescent="0.25">
      <c r="A35" s="3">
        <f t="shared" si="0"/>
        <v>2022</v>
      </c>
      <c r="B35" s="9">
        <v>56346.557457808158</v>
      </c>
      <c r="C35" s="22">
        <v>37.680746666666664</v>
      </c>
      <c r="E35" s="23"/>
      <c r="F35" s="23"/>
      <c r="G35" s="23"/>
      <c r="H35" s="9"/>
    </row>
    <row r="36" spans="1:9" x14ac:dyDescent="0.25">
      <c r="A36" s="3">
        <f t="shared" si="0"/>
        <v>2023</v>
      </c>
      <c r="B36" s="9">
        <v>56571.737809255006</v>
      </c>
      <c r="C36" s="22">
        <v>38.195643250000003</v>
      </c>
      <c r="E36" s="23"/>
      <c r="F36" s="23"/>
      <c r="G36" s="23"/>
      <c r="H36" s="9"/>
      <c r="I36" s="21"/>
    </row>
    <row r="37" spans="1:9" x14ac:dyDescent="0.25">
      <c r="B37" s="9"/>
      <c r="C37" s="22"/>
      <c r="E37" s="23"/>
      <c r="F37" s="23"/>
      <c r="G37" s="23"/>
      <c r="H37" s="9"/>
    </row>
    <row r="38" spans="1:9" x14ac:dyDescent="0.25">
      <c r="B38" s="9"/>
      <c r="C38" s="22"/>
      <c r="E38" s="23"/>
      <c r="F38" s="23"/>
      <c r="G38" s="23"/>
      <c r="H38" s="9"/>
      <c r="I38" s="21"/>
    </row>
    <row r="39" spans="1:9" x14ac:dyDescent="0.25">
      <c r="B39" s="9"/>
      <c r="C39" s="22"/>
    </row>
    <row r="40" spans="1:9" x14ac:dyDescent="0.25">
      <c r="B40" s="9"/>
      <c r="C40" s="22"/>
    </row>
    <row r="41" spans="1:9" x14ac:dyDescent="0.25">
      <c r="B41" s="9"/>
      <c r="C41" s="22"/>
    </row>
    <row r="42" spans="1:9" x14ac:dyDescent="0.25">
      <c r="B42" s="9"/>
      <c r="C42" s="22"/>
    </row>
    <row r="43" spans="1:9" x14ac:dyDescent="0.25">
      <c r="C43" s="22"/>
    </row>
  </sheetData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20:J38"/>
  <sheetViews>
    <sheetView workbookViewId="0"/>
  </sheetViews>
  <sheetFormatPr defaultRowHeight="15" x14ac:dyDescent="0.25"/>
  <cols>
    <col min="1" max="1" width="5" style="3" bestFit="1" customWidth="1"/>
    <col min="2" max="6" width="11.140625" style="3" customWidth="1"/>
    <col min="7" max="16384" width="9.140625" style="3"/>
  </cols>
  <sheetData>
    <row r="20" spans="1:10" ht="15.75" thickBot="1" x14ac:dyDescent="0.3"/>
    <row r="21" spans="1:10" ht="15.75" thickBot="1" x14ac:dyDescent="0.3">
      <c r="A21" s="38" t="s">
        <v>87</v>
      </c>
      <c r="B21" s="39"/>
      <c r="C21" s="39"/>
      <c r="D21" s="39"/>
      <c r="E21" s="39"/>
      <c r="F21" s="39"/>
    </row>
    <row r="22" spans="1:10" ht="15.75" thickBot="1" x14ac:dyDescent="0.3">
      <c r="A22" s="18" t="s">
        <v>1</v>
      </c>
      <c r="B22" s="24" t="s">
        <v>29</v>
      </c>
      <c r="C22" s="24" t="s">
        <v>30</v>
      </c>
      <c r="D22" s="24" t="s">
        <v>31</v>
      </c>
      <c r="E22" s="24" t="s">
        <v>32</v>
      </c>
      <c r="F22" s="24" t="s">
        <v>33</v>
      </c>
      <c r="I22" s="23"/>
      <c r="J22" s="9"/>
    </row>
    <row r="23" spans="1:10" ht="15.75" thickBot="1" x14ac:dyDescent="0.3">
      <c r="A23" s="18">
        <v>2008</v>
      </c>
      <c r="B23" s="1">
        <v>10783.217137896334</v>
      </c>
      <c r="C23" s="1">
        <v>87079.86519407334</v>
      </c>
      <c r="D23" s="1">
        <v>1740128.4785868868</v>
      </c>
      <c r="E23" s="1">
        <v>64397.094164721806</v>
      </c>
      <c r="F23" s="1">
        <v>37108.273259331007</v>
      </c>
      <c r="J23" s="9"/>
    </row>
    <row r="24" spans="1:10" ht="15.75" thickBot="1" x14ac:dyDescent="0.3">
      <c r="A24" s="18">
        <v>2009</v>
      </c>
      <c r="B24" s="1">
        <v>10681.762908537294</v>
      </c>
      <c r="C24" s="1">
        <v>85472.096108210739</v>
      </c>
      <c r="D24" s="1">
        <v>1689552.7656660911</v>
      </c>
      <c r="E24" s="1">
        <v>58665.616480445882</v>
      </c>
      <c r="F24" s="1">
        <v>38724.036290119962</v>
      </c>
    </row>
    <row r="25" spans="1:10" ht="15.75" thickBot="1" x14ac:dyDescent="0.3">
      <c r="A25" s="18">
        <v>2010</v>
      </c>
      <c r="B25" s="1">
        <v>10844.639568986417</v>
      </c>
      <c r="C25" s="1">
        <v>85917.897336996961</v>
      </c>
      <c r="D25" s="1">
        <v>1781327.4816956632</v>
      </c>
      <c r="E25" s="1">
        <v>63045.328182227131</v>
      </c>
      <c r="F25" s="1">
        <v>39796.848588201603</v>
      </c>
    </row>
    <row r="26" spans="1:10" ht="15.75" thickBot="1" x14ac:dyDescent="0.3">
      <c r="A26" s="18">
        <v>2011</v>
      </c>
      <c r="B26" s="1">
        <v>10720.486938016797</v>
      </c>
      <c r="C26" s="1">
        <v>86747.999615783265</v>
      </c>
      <c r="D26" s="1">
        <v>1871648.9262081899</v>
      </c>
      <c r="E26" s="1">
        <v>60341.812220684529</v>
      </c>
      <c r="F26" s="1">
        <v>41262.176199891888</v>
      </c>
    </row>
    <row r="27" spans="1:10" ht="15.75" thickBot="1" x14ac:dyDescent="0.3">
      <c r="A27" s="18">
        <v>2012</v>
      </c>
      <c r="B27" s="1">
        <v>10521.610916120702</v>
      </c>
      <c r="C27" s="1">
        <v>87602.944729159513</v>
      </c>
      <c r="D27" s="1">
        <v>1893441.6072660175</v>
      </c>
      <c r="E27" s="1">
        <v>66383.849515091191</v>
      </c>
      <c r="F27" s="1">
        <v>42445.379595804596</v>
      </c>
    </row>
    <row r="28" spans="1:10" ht="15.75" thickBot="1" x14ac:dyDescent="0.3">
      <c r="A28" s="18">
        <v>2013</v>
      </c>
      <c r="B28" s="1">
        <v>10282.181599222484</v>
      </c>
      <c r="C28" s="1">
        <v>88461.936658198538</v>
      </c>
      <c r="D28" s="1">
        <v>1934960.6902319044</v>
      </c>
      <c r="E28" s="1">
        <v>63801.638104345824</v>
      </c>
      <c r="F28" s="1">
        <v>42974.678109304274</v>
      </c>
    </row>
    <row r="29" spans="1:10" ht="15.75" thickBot="1" x14ac:dyDescent="0.3">
      <c r="A29" s="18">
        <v>2014</v>
      </c>
      <c r="B29" s="1">
        <v>10264.779728934251</v>
      </c>
      <c r="C29" s="1">
        <v>89064.713317186412</v>
      </c>
      <c r="D29" s="1">
        <v>2006807.4808033144</v>
      </c>
      <c r="E29" s="1">
        <v>65672.596490986674</v>
      </c>
      <c r="F29" s="1">
        <v>43366.708294809701</v>
      </c>
    </row>
    <row r="30" spans="1:10" ht="15.75" thickBot="1" x14ac:dyDescent="0.3">
      <c r="A30" s="18">
        <v>2015</v>
      </c>
      <c r="B30" s="1">
        <v>10037.097791712029</v>
      </c>
      <c r="C30" s="1">
        <v>87341.518898974333</v>
      </c>
      <c r="D30" s="1">
        <v>1996648.5957250623</v>
      </c>
      <c r="E30" s="1">
        <v>61965.267503209187</v>
      </c>
      <c r="F30" s="1">
        <v>42975.104628085763</v>
      </c>
    </row>
    <row r="31" spans="1:10" ht="15.75" thickBot="1" x14ac:dyDescent="0.3">
      <c r="A31" s="18">
        <v>2016</v>
      </c>
      <c r="B31" s="1">
        <v>9960.8175747016448</v>
      </c>
      <c r="C31" s="1">
        <v>86556.211543975471</v>
      </c>
      <c r="D31" s="1">
        <v>1945870.4124027626</v>
      </c>
      <c r="E31" s="1">
        <v>64371.042835802953</v>
      </c>
      <c r="F31" s="1">
        <v>42104.833552919248</v>
      </c>
    </row>
    <row r="32" spans="1:10" ht="15.75" thickBot="1" x14ac:dyDescent="0.3">
      <c r="A32" s="18">
        <v>2017</v>
      </c>
      <c r="B32" s="1">
        <v>9912.9935357750965</v>
      </c>
      <c r="C32" s="1">
        <v>86913.454199343207</v>
      </c>
      <c r="D32" s="1">
        <v>1983303.3304071587</v>
      </c>
      <c r="E32" s="1">
        <v>57380.777979107923</v>
      </c>
      <c r="F32" s="1">
        <v>39961.096086356978</v>
      </c>
    </row>
    <row r="33" spans="1:6" ht="15.75" thickBot="1" x14ac:dyDescent="0.3">
      <c r="A33" s="18">
        <v>2018</v>
      </c>
      <c r="B33" s="1">
        <v>9839.8556565239651</v>
      </c>
      <c r="C33" s="1">
        <v>87547.124943222574</v>
      </c>
      <c r="D33" s="1">
        <v>2013974.1580783329</v>
      </c>
      <c r="E33" s="1">
        <v>60606.632778213745</v>
      </c>
      <c r="F33" s="1">
        <v>37983.041561090831</v>
      </c>
    </row>
    <row r="34" spans="1:6" ht="15.75" thickBot="1" x14ac:dyDescent="0.3">
      <c r="A34" s="18">
        <v>2019</v>
      </c>
      <c r="B34" s="1">
        <v>9654.0756465180002</v>
      </c>
      <c r="C34" s="1">
        <v>86487.832211825225</v>
      </c>
      <c r="D34" s="1">
        <v>2031058.8387054154</v>
      </c>
      <c r="E34" s="1">
        <v>58553.414020310331</v>
      </c>
      <c r="F34" s="1">
        <v>36243.913492731823</v>
      </c>
    </row>
    <row r="35" spans="1:6" ht="15.75" thickBot="1" x14ac:dyDescent="0.3">
      <c r="A35" s="18">
        <v>2020</v>
      </c>
      <c r="B35" s="1">
        <v>9898.1347856040811</v>
      </c>
      <c r="C35" s="1">
        <v>83177.622880905561</v>
      </c>
      <c r="D35" s="1">
        <v>1945403.9781232146</v>
      </c>
      <c r="E35" s="1">
        <v>63957.465034951987</v>
      </c>
      <c r="F35" s="1">
        <v>34839.157657131036</v>
      </c>
    </row>
    <row r="36" spans="1:6" ht="15.75" thickBot="1" x14ac:dyDescent="0.3">
      <c r="A36" s="18">
        <v>2021</v>
      </c>
      <c r="B36" s="1">
        <v>9927.1265142381253</v>
      </c>
      <c r="C36" s="1">
        <v>86182.307037216073</v>
      </c>
      <c r="D36" s="1">
        <v>1963731.9774904575</v>
      </c>
      <c r="E36" s="1">
        <v>62468.917676990939</v>
      </c>
      <c r="F36" s="1">
        <v>32067.790466595972</v>
      </c>
    </row>
    <row r="37" spans="1:6" ht="15.75" thickBot="1" x14ac:dyDescent="0.3">
      <c r="A37" s="18">
        <v>2022</v>
      </c>
      <c r="B37" s="1">
        <v>9764.9110337509137</v>
      </c>
      <c r="C37" s="1">
        <v>87410.6608170166</v>
      </c>
      <c r="D37" s="1">
        <v>1966201.8183635906</v>
      </c>
      <c r="E37" s="1">
        <v>59530.386715152497</v>
      </c>
      <c r="F37" s="1">
        <v>31613.58144482872</v>
      </c>
    </row>
    <row r="38" spans="1:6" ht="15.75" thickBot="1" x14ac:dyDescent="0.3">
      <c r="A38" s="18">
        <v>2023</v>
      </c>
      <c r="B38" s="1">
        <v>9766.3059276392705</v>
      </c>
      <c r="C38" s="1">
        <v>90892.531153138814</v>
      </c>
      <c r="D38" s="1">
        <v>1890014.738818726</v>
      </c>
      <c r="E38" s="1">
        <v>54905.640177514571</v>
      </c>
      <c r="F38" s="1">
        <v>33162.799752718936</v>
      </c>
    </row>
  </sheetData>
  <mergeCells count="1">
    <mergeCell ref="A21:F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</vt:i4>
      </vt:variant>
    </vt:vector>
  </HeadingPairs>
  <TitlesOfParts>
    <vt:vector size="23" baseType="lpstr">
      <vt:lpstr>Table of Contents</vt:lpstr>
      <vt:lpstr>Inputs</vt:lpstr>
      <vt:lpstr>Figure A.1 and 9.8</vt:lpstr>
      <vt:lpstr>Table A.1</vt:lpstr>
      <vt:lpstr>Table A.2</vt:lpstr>
      <vt:lpstr>Table A.3</vt:lpstr>
      <vt:lpstr>Table A.4</vt:lpstr>
      <vt:lpstr>Figure A.2</vt:lpstr>
      <vt:lpstr>Figure A.3</vt:lpstr>
      <vt:lpstr>Table A.5</vt:lpstr>
      <vt:lpstr>Figure A.4</vt:lpstr>
      <vt:lpstr>Table A.6</vt:lpstr>
      <vt:lpstr>Table A.7</vt:lpstr>
      <vt:lpstr>Table A.8</vt:lpstr>
      <vt:lpstr>Table A.9</vt:lpstr>
      <vt:lpstr>Table A.10</vt:lpstr>
      <vt:lpstr>Table A.11</vt:lpstr>
      <vt:lpstr>Table A.12</vt:lpstr>
      <vt:lpstr>Table A.13</vt:lpstr>
      <vt:lpstr>Table A.14</vt:lpstr>
      <vt:lpstr>Table A.15</vt:lpstr>
      <vt:lpstr>Figure A.5 and Figure 8.6</vt:lpstr>
      <vt:lpstr>'Table A.5'!_Hlk129960040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2019-10-14T15:39:16Z</dcterms:created>
  <dcterms:modified xsi:type="dcterms:W3CDTF">2025-04-11T15:48:16Z</dcterms:modified>
</cp:coreProperties>
</file>